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Hearing/Undertakings/"/>
    </mc:Choice>
  </mc:AlternateContent>
  <xr:revisionPtr revIDLastSave="5636" documentId="13_ncr:1_{1F8FD381-CA85-4A2E-B085-5C93B4EEE220}" xr6:coauthVersionLast="47" xr6:coauthVersionMax="47" xr10:uidLastSave="{5898EAAC-F72A-490B-8669-235021C01B11}"/>
  <bookViews>
    <workbookView xWindow="-96" yWindow="-96" windowWidth="23232" windowHeight="12552" tabRatio="788" firstSheet="6" activeTab="6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CEA-1 Summary" sheetId="61" r:id="rId7"/>
    <sheet name="CEA-2 Proxy Group" sheetId="78" r:id="rId8"/>
    <sheet name="CEA-3 Macroeconomic" sheetId="72" r:id="rId9"/>
    <sheet name="CEA-4 Constant DCF" sheetId="36" r:id="rId10"/>
    <sheet name="CEA-5 Multi-Stage DCF" sheetId="37" r:id="rId11"/>
    <sheet name="CEA-6.1 Canada Forward MRP" sheetId="57" r:id="rId12"/>
    <sheet name="CEA-6.2 US Forward MRP" sheetId="58" r:id="rId13"/>
    <sheet name="CEA-7.1 Avg CAPM" sheetId="56" r:id="rId14"/>
    <sheet name="CEA-7.2 Fwd CAPM" sheetId="74" r:id="rId15"/>
    <sheet name="CEA-7.3 Hist CAPM" sheetId="76" r:id="rId16"/>
    <sheet name="CEA-8.1 US Risk Premium - Elec" sheetId="69" r:id="rId17"/>
    <sheet name="CEA-8.2 US Risk Premium - Gas" sheetId="71" r:id="rId18"/>
    <sheet name="CEA-9 Canadian Risk Premium" sheetId="79" r:id="rId19"/>
    <sheet name="CEA-10.1 US Elec Cap Structure" sheetId="80" r:id="rId20"/>
    <sheet name="CEA-10.2 US Gas Cap Structure" sheetId="81" r:id="rId21"/>
    <sheet name="CEA-10.3 US Elec Equity Ratio " sheetId="82" r:id="rId22"/>
    <sheet name="CEA-10.4 US Gas Equity Ratio " sheetId="83" r:id="rId23"/>
    <sheet name="CEA-10.5 CA Actual Cap Str" sheetId="84" r:id="rId24"/>
    <sheet name="CEA-10.6 CA Auth Equity Ratio" sheetId="8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8" hidden="1">[1]lt!#REF!</definedName>
    <definedName name="__123Graph_A" localSheetId="17" hidden="1">[1]lt!#REF!</definedName>
    <definedName name="__123Graph_A" localSheetId="5" hidden="1">[1]lt!#REF!</definedName>
    <definedName name="__123Graph_A" hidden="1">[1]lt!#REF!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8" hidden="1">[1]lt!#REF!</definedName>
    <definedName name="__123Graph_B" localSheetId="17" hidden="1">[1]lt!#REF!</definedName>
    <definedName name="__123Graph_B" localSheetId="5" hidden="1">[1]lt!#REF!</definedName>
    <definedName name="__123Graph_B" hidden="1">[1]lt!#REF!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8" hidden="1">[1]lt!#REF!</definedName>
    <definedName name="__123Graph_C" localSheetId="17" hidden="1">[1]lt!#REF!</definedName>
    <definedName name="__123Graph_C" hidden="1">[1]lt!#REF!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8" hidden="1">[1]lt!#REF!</definedName>
    <definedName name="__123Graph_D" hidden="1">[1]lt!#REF!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8" hidden="1">[1]lt!#REF!</definedName>
    <definedName name="__123Graph_E" hidden="1">[1]lt!#REF!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8" hidden="1">[1]lt!#REF!</definedName>
    <definedName name="__123Graph_F" hidden="1">[1]lt!#REF!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8" hidden="1">[1]lt!#REF!</definedName>
    <definedName name="__123Graph_X" hidden="1">[1]lt!#REF!</definedName>
    <definedName name="__FDS_HYPERLINK_TOGGLE_STATE__" hidden="1">"ON"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16" hidden="1">#REF!</definedName>
    <definedName name="_Fill" localSheetId="17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16" hidden="1">#REF!</definedName>
    <definedName name="_Key1" localSheetId="17" hidden="1">#REF!</definedName>
    <definedName name="_Key1" localSheetId="5" hidden="1">#REF!</definedName>
    <definedName name="_Key1" hidden="1">#REF!</definedName>
    <definedName name="_Key11" localSheetId="19" hidden="1">#REF!</definedName>
    <definedName name="_Key11" localSheetId="20" hidden="1">#REF!</definedName>
    <definedName name="_Key11" localSheetId="21" hidden="1">#REF!</definedName>
    <definedName name="_Key11" localSheetId="22" hidden="1">#REF!</definedName>
    <definedName name="_Key11" localSheetId="23" hidden="1">#REF!</definedName>
    <definedName name="_Key11" localSheetId="24" hidden="1">#REF!</definedName>
    <definedName name="_Key11" localSheetId="16" hidden="1">#REF!</definedName>
    <definedName name="_Key11" localSheetId="17" hidden="1">#REF!</definedName>
    <definedName name="_Key11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24" hidden="1">#REF!</definedName>
    <definedName name="_key2" localSheetId="16" hidden="1">#REF!</definedName>
    <definedName name="_key2" localSheetId="17" hidden="1">#REF!</definedName>
    <definedName name="_key2" hidden="1">#REF!</definedName>
    <definedName name="_new23" localSheetId="19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22" hidden="1">{#N/A,#N/A,FALSE,"SCA";#N/A,#N/A,FALSE,"NCA";#N/A,#N/A,FALSE,"SAZ";#N/A,#N/A,FALSE,"CAZ";#N/A,#N/A,FALSE,"SNV";#N/A,#N/A,FALSE,"NNV";#N/A,#N/A,FALSE,"PP";#N/A,#N/A,FALSE,"SA"}</definedName>
    <definedName name="_new23" localSheetId="23" hidden="1">{#N/A,#N/A,FALSE,"SCA";#N/A,#N/A,FALSE,"NCA";#N/A,#N/A,FALSE,"SAZ";#N/A,#N/A,FALSE,"CAZ";#N/A,#N/A,FALSE,"SNV";#N/A,#N/A,FALSE,"NNV";#N/A,#N/A,FALSE,"PP";#N/A,#N/A,FALSE,"SA"}</definedName>
    <definedName name="_new23" localSheetId="24" hidden="1">{#N/A,#N/A,FALSE,"SCA";#N/A,#N/A,FALSE,"NCA";#N/A,#N/A,FALSE,"SAZ";#N/A,#N/A,FALSE,"CAZ";#N/A,#N/A,FALSE,"SNV";#N/A,#N/A,FALSE,"NNV";#N/A,#N/A,FALSE,"PP";#N/A,#N/A,FALSE,"SA"}</definedName>
    <definedName name="_new23" localSheetId="8" hidden="1">{#N/A,#N/A,FALSE,"SCA";#N/A,#N/A,FALSE,"NCA";#N/A,#N/A,FALSE,"SAZ";#N/A,#N/A,FALSE,"CAZ";#N/A,#N/A,FALSE,"SNV";#N/A,#N/A,FALSE,"NNV";#N/A,#N/A,FALSE,"PP";#N/A,#N/A,FALSE,"SA"}</definedName>
    <definedName name="_new23" localSheetId="16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9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22" hidden="1">{#N/A,#N/A,FALSE,"SCA";#N/A,#N/A,FALSE,"NCA";#N/A,#N/A,FALSE,"SAZ";#N/A,#N/A,FALSE,"CAZ";#N/A,#N/A,FALSE,"SNV";#N/A,#N/A,FALSE,"NNV";#N/A,#N/A,FALSE,"PP";#N/A,#N/A,FALSE,"SA"}</definedName>
    <definedName name="_new37" localSheetId="23" hidden="1">{#N/A,#N/A,FALSE,"SCA";#N/A,#N/A,FALSE,"NCA";#N/A,#N/A,FALSE,"SAZ";#N/A,#N/A,FALSE,"CAZ";#N/A,#N/A,FALSE,"SNV";#N/A,#N/A,FALSE,"NNV";#N/A,#N/A,FALSE,"PP";#N/A,#N/A,FALSE,"SA"}</definedName>
    <definedName name="_new37" localSheetId="24" hidden="1">{#N/A,#N/A,FALSE,"SCA";#N/A,#N/A,FALSE,"NCA";#N/A,#N/A,FALSE,"SAZ";#N/A,#N/A,FALSE,"CAZ";#N/A,#N/A,FALSE,"SNV";#N/A,#N/A,FALSE,"NNV";#N/A,#N/A,FALSE,"PP";#N/A,#N/A,FALSE,"SA"}</definedName>
    <definedName name="_new37" localSheetId="8" hidden="1">{#N/A,#N/A,FALSE,"SCA";#N/A,#N/A,FALSE,"NCA";#N/A,#N/A,FALSE,"SAZ";#N/A,#N/A,FALSE,"CAZ";#N/A,#N/A,FALSE,"SNV";#N/A,#N/A,FALSE,"NNV";#N/A,#N/A,FALSE,"PP";#N/A,#N/A,FALSE,"SA"}</definedName>
    <definedName name="_new37" localSheetId="16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9" hidden="1">{#N/A,#N/A,FALSE,"SCA";#N/A,#N/A,FALSE,"NCA";#N/A,#N/A,FALSE,"SAZ";#N/A,#N/A,FALSE,"CAZ";#N/A,#N/A,FALSE,"SNV";#N/A,#N/A,FALSE,"NNV";#N/A,#N/A,FALSE,"PP";#N/A,#N/A,FALSE,"SA"}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22" hidden="1">{#N/A,#N/A,FALSE,"SCA";#N/A,#N/A,FALSE,"NCA";#N/A,#N/A,FALSE,"SAZ";#N/A,#N/A,FALSE,"CAZ";#N/A,#N/A,FALSE,"SNV";#N/A,#N/A,FALSE,"NNV";#N/A,#N/A,FALSE,"PP";#N/A,#N/A,FALSE,"SA"}</definedName>
    <definedName name="_new43" localSheetId="23" hidden="1">{#N/A,#N/A,FALSE,"SCA";#N/A,#N/A,FALSE,"NCA";#N/A,#N/A,FALSE,"SAZ";#N/A,#N/A,FALSE,"CAZ";#N/A,#N/A,FALSE,"SNV";#N/A,#N/A,FALSE,"NNV";#N/A,#N/A,FALSE,"PP";#N/A,#N/A,FALSE,"SA"}</definedName>
    <definedName name="_new43" localSheetId="24" hidden="1">{#N/A,#N/A,FALSE,"SCA";#N/A,#N/A,FALSE,"NCA";#N/A,#N/A,FALSE,"SAZ";#N/A,#N/A,FALSE,"CAZ";#N/A,#N/A,FALSE,"SNV";#N/A,#N/A,FALSE,"NNV";#N/A,#N/A,FALSE,"PP";#N/A,#N/A,FALSE,"SA"}</definedName>
    <definedName name="_new43" localSheetId="8" hidden="1">{#N/A,#N/A,FALSE,"SCA";#N/A,#N/A,FALSE,"NCA";#N/A,#N/A,FALSE,"SAZ";#N/A,#N/A,FALSE,"CAZ";#N/A,#N/A,FALSE,"SNV";#N/A,#N/A,FALSE,"NNV";#N/A,#N/A,FALSE,"PP";#N/A,#N/A,FALSE,"SA"}</definedName>
    <definedName name="_new43" localSheetId="16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9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22" hidden="1">{#N/A,#N/A,FALSE,"SCA";#N/A,#N/A,FALSE,"NCA";#N/A,#N/A,FALSE,"SAZ";#N/A,#N/A,FALSE,"CAZ";#N/A,#N/A,FALSE,"SNV";#N/A,#N/A,FALSE,"NNV";#N/A,#N/A,FALSE,"PP";#N/A,#N/A,FALSE,"SA"}</definedName>
    <definedName name="_new57" localSheetId="23" hidden="1">{#N/A,#N/A,FALSE,"SCA";#N/A,#N/A,FALSE,"NCA";#N/A,#N/A,FALSE,"SAZ";#N/A,#N/A,FALSE,"CAZ";#N/A,#N/A,FALSE,"SNV";#N/A,#N/A,FALSE,"NNV";#N/A,#N/A,FALSE,"PP";#N/A,#N/A,FALSE,"SA"}</definedName>
    <definedName name="_new57" localSheetId="24" hidden="1">{#N/A,#N/A,FALSE,"SCA";#N/A,#N/A,FALSE,"NCA";#N/A,#N/A,FALSE,"SAZ";#N/A,#N/A,FALSE,"CAZ";#N/A,#N/A,FALSE,"SNV";#N/A,#N/A,FALSE,"NNV";#N/A,#N/A,FALSE,"PP";#N/A,#N/A,FALSE,"SA"}</definedName>
    <definedName name="_new57" localSheetId="8" hidden="1">{#N/A,#N/A,FALSE,"SCA";#N/A,#N/A,FALSE,"NCA";#N/A,#N/A,FALSE,"SAZ";#N/A,#N/A,FALSE,"CAZ";#N/A,#N/A,FALSE,"SNV";#N/A,#N/A,FALSE,"NNV";#N/A,#N/A,FALSE,"PP";#N/A,#N/A,FALSE,"SA"}</definedName>
    <definedName name="_new57" localSheetId="16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9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22" hidden="1">{#N/A,#N/A,FALSE,"SCA";#N/A,#N/A,FALSE,"NCA";#N/A,#N/A,FALSE,"SAZ";#N/A,#N/A,FALSE,"CAZ";#N/A,#N/A,FALSE,"SNV";#N/A,#N/A,FALSE,"NNV";#N/A,#N/A,FALSE,"PP";#N/A,#N/A,FALSE,"SA"}</definedName>
    <definedName name="_new58" localSheetId="23" hidden="1">{#N/A,#N/A,FALSE,"SCA";#N/A,#N/A,FALSE,"NCA";#N/A,#N/A,FALSE,"SAZ";#N/A,#N/A,FALSE,"CAZ";#N/A,#N/A,FALSE,"SNV";#N/A,#N/A,FALSE,"NNV";#N/A,#N/A,FALSE,"PP";#N/A,#N/A,FALSE,"SA"}</definedName>
    <definedName name="_new58" localSheetId="24" hidden="1">{#N/A,#N/A,FALSE,"SCA";#N/A,#N/A,FALSE,"NCA";#N/A,#N/A,FALSE,"SAZ";#N/A,#N/A,FALSE,"CAZ";#N/A,#N/A,FALSE,"SNV";#N/A,#N/A,FALSE,"NNV";#N/A,#N/A,FALSE,"PP";#N/A,#N/A,FALSE,"SA"}</definedName>
    <definedName name="_new58" localSheetId="8" hidden="1">{#N/A,#N/A,FALSE,"SCA";#N/A,#N/A,FALSE,"NCA";#N/A,#N/A,FALSE,"SAZ";#N/A,#N/A,FALSE,"CAZ";#N/A,#N/A,FALSE,"SNV";#N/A,#N/A,FALSE,"NNV";#N/A,#N/A,FALSE,"PP";#N/A,#N/A,FALSE,"SA"}</definedName>
    <definedName name="_new58" localSheetId="16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9" hidden="1">{#N/A,#N/A,FALSE,"SCA";#N/A,#N/A,FALSE,"NCA";#N/A,#N/A,FALSE,"SAZ";#N/A,#N/A,FALSE,"CAZ";#N/A,#N/A,FALSE,"SNV";#N/A,#N/A,FALSE,"NNV";#N/A,#N/A,FALSE,"PP";#N/A,#N/A,FALSE,"SA"}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22" hidden="1">{#N/A,#N/A,FALSE,"SCA";#N/A,#N/A,FALSE,"NCA";#N/A,#N/A,FALSE,"SAZ";#N/A,#N/A,FALSE,"CAZ";#N/A,#N/A,FALSE,"SNV";#N/A,#N/A,FALSE,"NNV";#N/A,#N/A,FALSE,"PP";#N/A,#N/A,FALSE,"SA"}</definedName>
    <definedName name="_new71" localSheetId="23" hidden="1">{#N/A,#N/A,FALSE,"SCA";#N/A,#N/A,FALSE,"NCA";#N/A,#N/A,FALSE,"SAZ";#N/A,#N/A,FALSE,"CAZ";#N/A,#N/A,FALSE,"SNV";#N/A,#N/A,FALSE,"NNV";#N/A,#N/A,FALSE,"PP";#N/A,#N/A,FALSE,"SA"}</definedName>
    <definedName name="_new71" localSheetId="24" hidden="1">{#N/A,#N/A,FALSE,"SCA";#N/A,#N/A,FALSE,"NCA";#N/A,#N/A,FALSE,"SAZ";#N/A,#N/A,FALSE,"CAZ";#N/A,#N/A,FALSE,"SNV";#N/A,#N/A,FALSE,"NNV";#N/A,#N/A,FALSE,"PP";#N/A,#N/A,FALSE,"SA"}</definedName>
    <definedName name="_new71" localSheetId="8" hidden="1">{#N/A,#N/A,FALSE,"SCA";#N/A,#N/A,FALSE,"NCA";#N/A,#N/A,FALSE,"SAZ";#N/A,#N/A,FALSE,"CAZ";#N/A,#N/A,FALSE,"SNV";#N/A,#N/A,FALSE,"NNV";#N/A,#N/A,FALSE,"PP";#N/A,#N/A,FALSE,"SA"}</definedName>
    <definedName name="_new71" localSheetId="16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9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22" hidden="1">{#N/A,#N/A,FALSE,"SCA";#N/A,#N/A,FALSE,"NCA";#N/A,#N/A,FALSE,"SAZ";#N/A,#N/A,FALSE,"CAZ";#N/A,#N/A,FALSE,"SNV";#N/A,#N/A,FALSE,"NNV";#N/A,#N/A,FALSE,"PP";#N/A,#N/A,FALSE,"SA"}</definedName>
    <definedName name="_new72" localSheetId="23" hidden="1">{#N/A,#N/A,FALSE,"SCA";#N/A,#N/A,FALSE,"NCA";#N/A,#N/A,FALSE,"SAZ";#N/A,#N/A,FALSE,"CAZ";#N/A,#N/A,FALSE,"SNV";#N/A,#N/A,FALSE,"NNV";#N/A,#N/A,FALSE,"PP";#N/A,#N/A,FALSE,"SA"}</definedName>
    <definedName name="_new72" localSheetId="24" hidden="1">{#N/A,#N/A,FALSE,"SCA";#N/A,#N/A,FALSE,"NCA";#N/A,#N/A,FALSE,"SAZ";#N/A,#N/A,FALSE,"CAZ";#N/A,#N/A,FALSE,"SNV";#N/A,#N/A,FALSE,"NNV";#N/A,#N/A,FALSE,"PP";#N/A,#N/A,FALSE,"SA"}</definedName>
    <definedName name="_new72" localSheetId="8" hidden="1">{#N/A,#N/A,FALSE,"SCA";#N/A,#N/A,FALSE,"NCA";#N/A,#N/A,FALSE,"SAZ";#N/A,#N/A,FALSE,"CAZ";#N/A,#N/A,FALSE,"SNV";#N/A,#N/A,FALSE,"NNV";#N/A,#N/A,FALSE,"PP";#N/A,#N/A,FALSE,"SA"}</definedName>
    <definedName name="_new72" localSheetId="16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9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3" hidden="1">#REF!</definedName>
    <definedName name="_Regression_Out" localSheetId="24" hidden="1">#REF!</definedName>
    <definedName name="_Regression_Out" localSheetId="16" hidden="1">#REF!</definedName>
    <definedName name="_Regression_Out" localSheetId="17" hidden="1">#REF!</definedName>
    <definedName name="_Regression_Out" localSheetId="5" hidden="1">#REF!</definedName>
    <definedName name="_Regression_Out" hidden="1">#REF!</definedName>
    <definedName name="_Regression_X" localSheetId="19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3" hidden="1">#REF!</definedName>
    <definedName name="_Regression_X" localSheetId="24" hidden="1">#REF!</definedName>
    <definedName name="_Regression_X" localSheetId="16" hidden="1">#REF!</definedName>
    <definedName name="_Regression_X" localSheetId="17" hidden="1">#REF!</definedName>
    <definedName name="_Regression_X" localSheetId="5" hidden="1">#REF!</definedName>
    <definedName name="_Regression_X" hidden="1">#REF!</definedName>
    <definedName name="_Regression_Y" localSheetId="19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3" hidden="1">#REF!</definedName>
    <definedName name="_Regression_Y" localSheetId="24" hidden="1">#REF!</definedName>
    <definedName name="_Regression_Y" localSheetId="16" hidden="1">#REF!</definedName>
    <definedName name="_Regression_Y" localSheetId="17" hidden="1">#REF!</definedName>
    <definedName name="_Regression_Y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16" hidden="1">#REF!</definedName>
    <definedName name="_Sort" localSheetId="17" hidden="1">#REF!</definedName>
    <definedName name="_Sort" hidden="1">#REF!</definedName>
    <definedName name="_Table2_Out" localSheetId="19" hidden="1">#REF!</definedName>
    <definedName name="_Table2_Out" localSheetId="20" hidden="1">#REF!</definedName>
    <definedName name="_Table2_Out" localSheetId="21" hidden="1">#REF!</definedName>
    <definedName name="_Table2_Out" localSheetId="22" hidden="1">#REF!</definedName>
    <definedName name="_Table2_Out" localSheetId="23" hidden="1">#REF!</definedName>
    <definedName name="_Table2_Out" localSheetId="24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9" hidden="1">#REF!</definedName>
    <definedName name="ACwvu.DATABASE." localSheetId="20" hidden="1">#REF!</definedName>
    <definedName name="ACwvu.DATABASE." localSheetId="21" hidden="1">#REF!</definedName>
    <definedName name="ACwvu.DATABASE." localSheetId="22" hidden="1">#REF!</definedName>
    <definedName name="ACwvu.DATABASE." localSheetId="23" hidden="1">#REF!</definedName>
    <definedName name="ACwvu.DATABASE." localSheetId="24" hidden="1">#REF!</definedName>
    <definedName name="ACwvu.DATABASE." localSheetId="16" hidden="1">[2]DATABASE!#REF!</definedName>
    <definedName name="ACwvu.DATABASE." localSheetId="17" hidden="1">[2]DATABASE!#REF!</definedName>
    <definedName name="ACwvu.DATABASE." localSheetId="5" hidden="1">[3]DATABASE!#REF!</definedName>
    <definedName name="ACwvu.DATABASE." hidden="1">[3]DATABASE!#REF!</definedName>
    <definedName name="ACwvu.OP." localSheetId="19" hidden="1">#REF!</definedName>
    <definedName name="ACwvu.OP." localSheetId="20" hidden="1">#REF!</definedName>
    <definedName name="ACwvu.OP." localSheetId="21" hidden="1">#REF!</definedName>
    <definedName name="ACwvu.OP." localSheetId="22" hidden="1">#REF!</definedName>
    <definedName name="ACwvu.OP." localSheetId="23" hidden="1">#REF!</definedName>
    <definedName name="ACwvu.OP." localSheetId="24" hidden="1">#REF!</definedName>
    <definedName name="ACwvu.OP." localSheetId="16" hidden="1">#REF!</definedName>
    <definedName name="ACwvu.OP." localSheetId="17" hidden="1">#REF!</definedName>
    <definedName name="ACwvu.OP." localSheetId="5" hidden="1">#REF!</definedName>
    <definedName name="ACwvu.OP." hidden="1">#REF!</definedName>
    <definedName name="afd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19" hidden="1">#REF!</definedName>
    <definedName name="BLPH2" localSheetId="20" hidden="1">#REF!</definedName>
    <definedName name="BLPH2" localSheetId="21" hidden="1">#REF!</definedName>
    <definedName name="BLPH2" localSheetId="22" hidden="1">#REF!</definedName>
    <definedName name="BLPH2" localSheetId="23" hidden="1">#REF!</definedName>
    <definedName name="BLPH2" localSheetId="24" hidden="1">#REF!</definedName>
    <definedName name="BLPH2" localSheetId="16" hidden="1">'[4]Commercial Paper'!#REF!</definedName>
    <definedName name="BLPH2" localSheetId="17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19" hidden="1">#REF!</definedName>
    <definedName name="BLPH3" localSheetId="20" hidden="1">#REF!</definedName>
    <definedName name="BLPH3" localSheetId="21" hidden="1">#REF!</definedName>
    <definedName name="BLPH3" localSheetId="22" hidden="1">#REF!</definedName>
    <definedName name="BLPH3" localSheetId="23" hidden="1">#REF!</definedName>
    <definedName name="BLPH3" localSheetId="24" hidden="1">#REF!</definedName>
    <definedName name="BLPH3" localSheetId="16" hidden="1">'[4]Commercial Paper'!#REF!</definedName>
    <definedName name="BLPH3" localSheetId="17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19" hidden="1">#REF!</definedName>
    <definedName name="BLPH4" localSheetId="20" hidden="1">#REF!</definedName>
    <definedName name="BLPH4" localSheetId="21" hidden="1">#REF!</definedName>
    <definedName name="BLPH4" localSheetId="22" hidden="1">#REF!</definedName>
    <definedName name="BLPH4" localSheetId="23" hidden="1">#REF!</definedName>
    <definedName name="BLPH4" localSheetId="24" hidden="1">#REF!</definedName>
    <definedName name="BLPH4" localSheetId="16" hidden="1">'[4]Commercial Paper'!#REF!</definedName>
    <definedName name="BLPH4" localSheetId="17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19" hidden="1">#REF!</definedName>
    <definedName name="BLPH5" localSheetId="20" hidden="1">#REF!</definedName>
    <definedName name="BLPH5" localSheetId="21" hidden="1">#REF!</definedName>
    <definedName name="BLPH5" localSheetId="22" hidden="1">#REF!</definedName>
    <definedName name="BLPH5" localSheetId="23" hidden="1">#REF!</definedName>
    <definedName name="BLPH5" localSheetId="24" hidden="1">#REF!</definedName>
    <definedName name="BLPH5" localSheetId="16" hidden="1">'[4]Commercial Paper'!#REF!</definedName>
    <definedName name="BLPH5" localSheetId="17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19" hidden="1">#REF!</definedName>
    <definedName name="BLPH6" localSheetId="20" hidden="1">#REF!</definedName>
    <definedName name="BLPH6" localSheetId="21" hidden="1">#REF!</definedName>
    <definedName name="BLPH6" localSheetId="22" hidden="1">#REF!</definedName>
    <definedName name="BLPH6" localSheetId="23" hidden="1">#REF!</definedName>
    <definedName name="BLPH6" localSheetId="24" hidden="1">#REF!</definedName>
    <definedName name="BLPH6" localSheetId="16" hidden="1">'[4]Commercial Paper'!#REF!</definedName>
    <definedName name="BLPH6" localSheetId="17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localSheetId="19" hidden="1">#REF!</definedName>
    <definedName name="c.LTMYear" localSheetId="20" hidden="1">#REF!</definedName>
    <definedName name="c.LTMYear" localSheetId="21" hidden="1">#REF!</definedName>
    <definedName name="c.LTMYear" localSheetId="22" hidden="1">#REF!</definedName>
    <definedName name="c.LTMYear" localSheetId="23" hidden="1">#REF!</definedName>
    <definedName name="c.LTMYear" localSheetId="24" hidden="1">#REF!</definedName>
    <definedName name="c.LTMYear" hidden="1">#REF!</definedName>
    <definedName name="C29530Y_Values">#REF!</definedName>
    <definedName name="C29530Y_Years">#REF!</definedName>
    <definedName name="CIQWBGuid" localSheetId="16" hidden="1">"Peoples Gas ROE - 12-20-2019.xlsx"</definedName>
    <definedName name="CIQWBGuid" localSheetId="17" hidden="1">"Peoples Gas ROE - 12-20-2019.xlsx"</definedName>
    <definedName name="CIQWBGuid" hidden="1">"JMC ROE Exhibits - ENMAX 01.20.2020.xlsx"</definedName>
    <definedName name="COGE" localSheetId="6" hidden="1">{"VUE95",#N/A,TRUE,"D";"VUE96",#N/A,TRUE,"E";"VUE97",#N/A,TRUE,"F";"VUE98",#N/A,TRUE,"G"}</definedName>
    <definedName name="COGE" localSheetId="19" hidden="1">{"VUE95",#N/A,TRUE,"D";"VUE96",#N/A,TRUE,"E";"VUE97",#N/A,TRUE,"F";"VUE98",#N/A,TRUE,"G"}</definedName>
    <definedName name="COGE" localSheetId="20" hidden="1">{"VUE95",#N/A,TRUE,"D";"VUE96",#N/A,TRUE,"E";"VUE97",#N/A,TRUE,"F";"VUE98",#N/A,TRUE,"G"}</definedName>
    <definedName name="COGE" localSheetId="21" hidden="1">{"VUE95",#N/A,TRUE,"D";"VUE96",#N/A,TRUE,"E";"VUE97",#N/A,TRUE,"F";"VUE98",#N/A,TRUE,"G"}</definedName>
    <definedName name="COGE" localSheetId="22" hidden="1">{"VUE95",#N/A,TRUE,"D";"VUE96",#N/A,TRUE,"E";"VUE97",#N/A,TRUE,"F";"VUE98",#N/A,TRUE,"G"}</definedName>
    <definedName name="COGE" localSheetId="23" hidden="1">{"VUE95",#N/A,TRUE,"D";"VUE96",#N/A,TRUE,"E";"VUE97",#N/A,TRUE,"F";"VUE98",#N/A,TRUE,"G"}</definedName>
    <definedName name="COGE" localSheetId="24" hidden="1">{"VUE95",#N/A,TRUE,"D";"VUE96",#N/A,TRUE,"E";"VUE97",#N/A,TRUE,"F";"VUE98",#N/A,TRUE,"G"}</definedName>
    <definedName name="COGE" localSheetId="8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10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5" hidden="1">{"VUE95",#N/A,TRUE,"D";"VUE96",#N/A,TRUE,"E";"VUE97",#N/A,TRUE,"F";"VUE98",#N/A,TRUE,"G"}</definedName>
    <definedName name="COGE" localSheetId="17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9" hidden="1">{#N/A,#N/A,FALSE,"SCA";#N/A,#N/A,FALSE,"NCA";#N/A,#N/A,FALSE,"SAZ";#N/A,#N/A,FALSE,"CAZ";#N/A,#N/A,FALSE,"SNV";#N/A,#N/A,FALSE,"NNV";#N/A,#N/A,FALSE,"PP";#N/A,#N/A,FALSE,"SA"}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22" hidden="1">{#N/A,#N/A,FALSE,"SCA";#N/A,#N/A,FALSE,"NCA";#N/A,#N/A,FALSE,"SAZ";#N/A,#N/A,FALSE,"CAZ";#N/A,#N/A,FALSE,"SNV";#N/A,#N/A,FALSE,"NNV";#N/A,#N/A,FALSE,"PP";#N/A,#N/A,FALSE,"SA"}</definedName>
    <definedName name="Common" localSheetId="23" hidden="1">{#N/A,#N/A,FALSE,"SCA";#N/A,#N/A,FALSE,"NCA";#N/A,#N/A,FALSE,"SAZ";#N/A,#N/A,FALSE,"CAZ";#N/A,#N/A,FALSE,"SNV";#N/A,#N/A,FALSE,"NNV";#N/A,#N/A,FALSE,"PP";#N/A,#N/A,FALSE,"SA"}</definedName>
    <definedName name="Common" localSheetId="24" hidden="1">{#N/A,#N/A,FALSE,"SCA";#N/A,#N/A,FALSE,"NCA";#N/A,#N/A,FALSE,"SAZ";#N/A,#N/A,FALSE,"CAZ";#N/A,#N/A,FALSE,"SNV";#N/A,#N/A,FALSE,"NNV";#N/A,#N/A,FALSE,"PP";#N/A,#N/A,FALSE,"SA"}</definedName>
    <definedName name="Common" localSheetId="8" hidden="1">{#N/A,#N/A,FALSE,"SCA";#N/A,#N/A,FALSE,"NCA";#N/A,#N/A,FALSE,"SAZ";#N/A,#N/A,FALSE,"CAZ";#N/A,#N/A,FALSE,"SNV";#N/A,#N/A,FALSE,"NNV";#N/A,#N/A,FALSE,"PP";#N/A,#N/A,FALSE,"SA"}</definedName>
    <definedName name="Common" localSheetId="16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19" hidden="1">#REF!</definedName>
    <definedName name="cover" localSheetId="20" hidden="1">#REF!</definedName>
    <definedName name="cover" localSheetId="21" hidden="1">#REF!</definedName>
    <definedName name="cover" localSheetId="22" hidden="1">#REF!</definedName>
    <definedName name="cover" localSheetId="23" hidden="1">#REF!</definedName>
    <definedName name="cover" localSheetId="24" hidden="1">#REF!</definedName>
    <definedName name="cover" localSheetId="16" hidden="1">#REF!</definedName>
    <definedName name="cover" localSheetId="17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16" hidden="1">#REF!</definedName>
    <definedName name="d" localSheetId="17" hidden="1">#REF!</definedName>
    <definedName name="d">#REF!</definedName>
    <definedName name="ddd" localSheetId="6" hidden="1">{"VUE95",#N/A,TRUE,"D";"VUE96",#N/A,TRUE,"E";"VUE97",#N/A,TRUE,"F";"VUE98",#N/A,TRUE,"G"}</definedName>
    <definedName name="ddd" localSheetId="19" hidden="1">{"VUE95",#N/A,TRUE,"D";"VUE96",#N/A,TRUE,"E";"VUE97",#N/A,TRUE,"F";"VUE98",#N/A,TRUE,"G"}</definedName>
    <definedName name="ddd" localSheetId="20" hidden="1">{"VUE95",#N/A,TRUE,"D";"VUE96",#N/A,TRUE,"E";"VUE97",#N/A,TRUE,"F";"VUE98",#N/A,TRUE,"G"}</definedName>
    <definedName name="ddd" localSheetId="21" hidden="1">{"VUE95",#N/A,TRUE,"D";"VUE96",#N/A,TRUE,"E";"VUE97",#N/A,TRUE,"F";"VUE98",#N/A,TRUE,"G"}</definedName>
    <definedName name="ddd" localSheetId="22" hidden="1">{"VUE95",#N/A,TRUE,"D";"VUE96",#N/A,TRUE,"E";"VUE97",#N/A,TRUE,"F";"VUE98",#N/A,TRUE,"G"}</definedName>
    <definedName name="ddd" localSheetId="23" hidden="1">{"VUE95",#N/A,TRUE,"D";"VUE96",#N/A,TRUE,"E";"VUE97",#N/A,TRUE,"F";"VUE98",#N/A,TRUE,"G"}</definedName>
    <definedName name="ddd" localSheetId="24" hidden="1">{"VUE95",#N/A,TRUE,"D";"VUE96",#N/A,TRUE,"E";"VUE97",#N/A,TRUE,"F";"VUE98",#N/A,TRUE,"G"}</definedName>
    <definedName name="ddd" localSheetId="8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10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5" hidden="1">{"VUE95",#N/A,TRUE,"D";"VUE96",#N/A,TRUE,"E";"VUE97",#N/A,TRUE,"F";"VUE98",#N/A,TRUE,"G"}</definedName>
    <definedName name="ddd" localSheetId="17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9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24" hidden="1">#REF!</definedName>
    <definedName name="f" localSheetId="16" hidden="1">#REF!</definedName>
    <definedName name="f" localSheetId="17" hidden="1">#REF!</definedName>
    <definedName name="f" localSheetId="5" hidden="1">#REF!</definedName>
    <definedName name="f" hidden="1">#REF!</definedName>
    <definedName name="Faib" localSheetId="6" hidden="1">{"VUE95",#N/A,TRUE,"D";"VUE96",#N/A,TRUE,"E";"VUE97",#N/A,TRUE,"F";"VUE98",#N/A,TRUE,"G"}</definedName>
    <definedName name="Faib" localSheetId="19" hidden="1">{"VUE95",#N/A,TRUE,"D";"VUE96",#N/A,TRUE,"E";"VUE97",#N/A,TRUE,"F";"VUE98",#N/A,TRUE,"G"}</definedName>
    <definedName name="Faib" localSheetId="20" hidden="1">{"VUE95",#N/A,TRUE,"D";"VUE96",#N/A,TRUE,"E";"VUE97",#N/A,TRUE,"F";"VUE98",#N/A,TRUE,"G"}</definedName>
    <definedName name="Faib" localSheetId="21" hidden="1">{"VUE95",#N/A,TRUE,"D";"VUE96",#N/A,TRUE,"E";"VUE97",#N/A,TRUE,"F";"VUE98",#N/A,TRUE,"G"}</definedName>
    <definedName name="Faib" localSheetId="22" hidden="1">{"VUE95",#N/A,TRUE,"D";"VUE96",#N/A,TRUE,"E";"VUE97",#N/A,TRUE,"F";"VUE98",#N/A,TRUE,"G"}</definedName>
    <definedName name="Faib" localSheetId="23" hidden="1">{"VUE95",#N/A,TRUE,"D";"VUE96",#N/A,TRUE,"E";"VUE97",#N/A,TRUE,"F";"VUE98",#N/A,TRUE,"G"}</definedName>
    <definedName name="Faib" localSheetId="24" hidden="1">{"VUE95",#N/A,TRUE,"D";"VUE96",#N/A,TRUE,"E";"VUE97",#N/A,TRUE,"F";"VUE98",#N/A,TRUE,"G"}</definedName>
    <definedName name="Faib" localSheetId="8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10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5" hidden="1">{"VUE95",#N/A,TRUE,"D";"VUE96",#N/A,TRUE,"E";"VUE97",#N/A,TRUE,"F";"VUE98",#N/A,TRUE,"G"}</definedName>
    <definedName name="Faib" localSheetId="17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localSheetId="19" hidden="1">{"VUE95",#N/A,TRUE,"D";"VUE96",#N/A,TRUE,"E";"VUE97",#N/A,TRUE,"F";"VUE98",#N/A,TRUE,"G"}</definedName>
    <definedName name="Faible" localSheetId="20" hidden="1">{"VUE95",#N/A,TRUE,"D";"VUE96",#N/A,TRUE,"E";"VUE97",#N/A,TRUE,"F";"VUE98",#N/A,TRUE,"G"}</definedName>
    <definedName name="Faible" localSheetId="21" hidden="1">{"VUE95",#N/A,TRUE,"D";"VUE96",#N/A,TRUE,"E";"VUE97",#N/A,TRUE,"F";"VUE98",#N/A,TRUE,"G"}</definedName>
    <definedName name="Faible" localSheetId="22" hidden="1">{"VUE95",#N/A,TRUE,"D";"VUE96",#N/A,TRUE,"E";"VUE97",#N/A,TRUE,"F";"VUE98",#N/A,TRUE,"G"}</definedName>
    <definedName name="Faible" localSheetId="23" hidden="1">{"VUE95",#N/A,TRUE,"D";"VUE96",#N/A,TRUE,"E";"VUE97",#N/A,TRUE,"F";"VUE98",#N/A,TRUE,"G"}</definedName>
    <definedName name="Faible" localSheetId="24" hidden="1">{"VUE95",#N/A,TRUE,"D";"VUE96",#N/A,TRUE,"E";"VUE97",#N/A,TRUE,"F";"VUE98",#N/A,TRUE,"G"}</definedName>
    <definedName name="Faible" localSheetId="8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10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5" hidden="1">{"VUE95",#N/A,TRUE,"D";"VUE96",#N/A,TRUE,"E";"VUE97",#N/A,TRUE,"F";"VUE98",#N/A,TRUE,"G"}</definedName>
    <definedName name="Faible" localSheetId="17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19" hidden="1">{"quarterly",#N/A,FALSE,"Income Statement";#N/A,#N/A,FALSE,"print segment";#N/A,#N/A,FALSE,"Balance Sheet";#N/A,#N/A,FALSE,"Annl Inc";#N/A,#N/A,FALSE,"Cash Flow"}</definedName>
    <definedName name="fdv" localSheetId="20" hidden="1">{"quarterly",#N/A,FALSE,"Income Statement";#N/A,#N/A,FALSE,"print segment";#N/A,#N/A,FALSE,"Balance Sheet";#N/A,#N/A,FALSE,"Annl Inc";#N/A,#N/A,FALSE,"Cash Flow"}</definedName>
    <definedName name="fdv" localSheetId="21" hidden="1">{"quarterly",#N/A,FALSE,"Income Statement";#N/A,#N/A,FALSE,"print segment";#N/A,#N/A,FALSE,"Balance Sheet";#N/A,#N/A,FALSE,"Annl Inc";#N/A,#N/A,FALSE,"Cash Flow"}</definedName>
    <definedName name="fdv" localSheetId="22" hidden="1">{"quarterly",#N/A,FALSE,"Income Statement";#N/A,#N/A,FALSE,"print segment";#N/A,#N/A,FALSE,"Balance Sheet";#N/A,#N/A,FALSE,"Annl Inc";#N/A,#N/A,FALSE,"Cash Flow"}</definedName>
    <definedName name="fdv" localSheetId="23" hidden="1">{"quarterly",#N/A,FALSE,"Income Statement";#N/A,#N/A,FALSE,"print segment";#N/A,#N/A,FALSE,"Balance Sheet";#N/A,#N/A,FALSE,"Annl Inc";#N/A,#N/A,FALSE,"Cash Flow"}</definedName>
    <definedName name="fdv" localSheetId="24" hidden="1">{"quarterly",#N/A,FALSE,"Income Statement";#N/A,#N/A,FALSE,"print segment";#N/A,#N/A,FALSE,"Balance Sheet";#N/A,#N/A,FALSE,"Annl Inc";#N/A,#N/A,FALSE,"Cash Flow"}</definedName>
    <definedName name="fdv" localSheetId="8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9" hidden="1">#REF!</definedName>
    <definedName name="ff" localSheetId="20" hidden="1">#REF!</definedName>
    <definedName name="ff" localSheetId="21" hidden="1">#REF!</definedName>
    <definedName name="ff" localSheetId="22" hidden="1">#REF!</definedName>
    <definedName name="ff" localSheetId="23" hidden="1">#REF!</definedName>
    <definedName name="ff" localSheetId="24" hidden="1">#REF!</definedName>
    <definedName name="ff" localSheetId="16" hidden="1">#REF!</definedName>
    <definedName name="ff" localSheetId="17" hidden="1">#REF!</definedName>
    <definedName name="ff" localSheetId="5" hidden="1">#REF!</definedName>
    <definedName name="ff" hidden="1">#REF!</definedName>
    <definedName name="fffff" localSheetId="19" hidden="1">#REF!</definedName>
    <definedName name="fffff" localSheetId="20" hidden="1">#REF!</definedName>
    <definedName name="fffff" localSheetId="21" hidden="1">#REF!</definedName>
    <definedName name="fffff" localSheetId="22" hidden="1">#REF!</definedName>
    <definedName name="fffff" localSheetId="23" hidden="1">#REF!</definedName>
    <definedName name="fffff" localSheetId="24" hidden="1">#REF!</definedName>
    <definedName name="fffff" localSheetId="16" hidden="1">#REF!</definedName>
    <definedName name="fffff" localSheetId="17" hidden="1">#REF!</definedName>
    <definedName name="fffff" localSheetId="5" hidden="1">#REF!</definedName>
    <definedName name="fffff" hidden="1">#REF!</definedName>
    <definedName name="fffffffffffffffffffff" localSheetId="19" hidden="1">#REF!</definedName>
    <definedName name="fffffffffffffffffffff" localSheetId="20" hidden="1">#REF!</definedName>
    <definedName name="fffffffffffffffffffff" localSheetId="21" hidden="1">#REF!</definedName>
    <definedName name="fffffffffffffffffffff" localSheetId="22" hidden="1">#REF!</definedName>
    <definedName name="fffffffffffffffffffff" localSheetId="23" hidden="1">#REF!</definedName>
    <definedName name="fffffffffffffffffffff" localSheetId="24" hidden="1">#REF!</definedName>
    <definedName name="fffffffffffffffffffff" localSheetId="16" hidden="1">#REF!</definedName>
    <definedName name="fffffffffffffffffffff" localSheetId="17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localSheetId="19" hidden="1">{#N/A,#N/A,FALSE,"AltFuel"}</definedName>
    <definedName name="FuelCycle" localSheetId="20" hidden="1">{#N/A,#N/A,FALSE,"AltFuel"}</definedName>
    <definedName name="FuelCycle" localSheetId="21" hidden="1">{#N/A,#N/A,FALSE,"AltFuel"}</definedName>
    <definedName name="FuelCycle" localSheetId="22" hidden="1">{#N/A,#N/A,FALSE,"AltFuel"}</definedName>
    <definedName name="FuelCycle" localSheetId="23" hidden="1">{#N/A,#N/A,FALSE,"AltFuel"}</definedName>
    <definedName name="FuelCycle" localSheetId="24" hidden="1">{#N/A,#N/A,FALSE,"AltFuel"}</definedName>
    <definedName name="FuelCycle" localSheetId="8" hidden="1">{#N/A,#N/A,FALSE,"AltFuel"}</definedName>
    <definedName name="FuelCycle" localSheetId="17" hidden="1">{#N/A,#N/A,FALSE,"AltFuel"}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localSheetId="19" hidden="1">#REF!</definedName>
    <definedName name="hn._I006" localSheetId="20" hidden="1">#REF!</definedName>
    <definedName name="hn._I006" localSheetId="21" hidden="1">#REF!</definedName>
    <definedName name="hn._I006" localSheetId="22" hidden="1">#REF!</definedName>
    <definedName name="hn._I006" localSheetId="23" hidden="1">#REF!</definedName>
    <definedName name="hn._I006" localSheetId="24" hidden="1">#REF!</definedName>
    <definedName name="hn._I006" localSheetId="8" hidden="1">#REF!</definedName>
    <definedName name="hn._I006" hidden="1">#REF!</definedName>
    <definedName name="hn._I018" localSheetId="19" hidden="1">#REF!</definedName>
    <definedName name="hn._I018" localSheetId="20" hidden="1">#REF!</definedName>
    <definedName name="hn._I018" localSheetId="21" hidden="1">#REF!</definedName>
    <definedName name="hn._I018" localSheetId="22" hidden="1">#REF!</definedName>
    <definedName name="hn._I018" localSheetId="23" hidden="1">#REF!</definedName>
    <definedName name="hn._I018" localSheetId="24" hidden="1">#REF!</definedName>
    <definedName name="hn._I018" localSheetId="8" hidden="1">#REF!</definedName>
    <definedName name="hn._I018" hidden="1">#REF!</definedName>
    <definedName name="hn._I024" localSheetId="19" hidden="1">#REF!</definedName>
    <definedName name="hn._I024" localSheetId="20" hidden="1">#REF!</definedName>
    <definedName name="hn._I024" localSheetId="21" hidden="1">#REF!</definedName>
    <definedName name="hn._I024" localSheetId="22" hidden="1">#REF!</definedName>
    <definedName name="hn._I024" localSheetId="23" hidden="1">#REF!</definedName>
    <definedName name="hn._I024" localSheetId="24" hidden="1">#REF!</definedName>
    <definedName name="hn._I024" localSheetId="8" hidden="1">#REF!</definedName>
    <definedName name="hn._I024" hidden="1">#REF!</definedName>
    <definedName name="hn._I028" localSheetId="19" hidden="1">#REF!</definedName>
    <definedName name="hn._I028" localSheetId="20" hidden="1">#REF!</definedName>
    <definedName name="hn._I028" localSheetId="21" hidden="1">#REF!</definedName>
    <definedName name="hn._I028" localSheetId="22" hidden="1">#REF!</definedName>
    <definedName name="hn._I028" localSheetId="23" hidden="1">#REF!</definedName>
    <definedName name="hn._I028" localSheetId="24" hidden="1">#REF!</definedName>
    <definedName name="hn._I028" hidden="1">#REF!</definedName>
    <definedName name="hn._I029" localSheetId="19" hidden="1">#REF!</definedName>
    <definedName name="hn._I029" localSheetId="20" hidden="1">#REF!</definedName>
    <definedName name="hn._I029" localSheetId="21" hidden="1">#REF!</definedName>
    <definedName name="hn._I029" localSheetId="22" hidden="1">#REF!</definedName>
    <definedName name="hn._I029" localSheetId="23" hidden="1">#REF!</definedName>
    <definedName name="hn._I029" localSheetId="24" hidden="1">#REF!</definedName>
    <definedName name="hn._I029" hidden="1">#REF!</definedName>
    <definedName name="hn._I030" localSheetId="19" hidden="1">#REF!</definedName>
    <definedName name="hn._I030" localSheetId="20" hidden="1">#REF!</definedName>
    <definedName name="hn._I030" localSheetId="21" hidden="1">#REF!</definedName>
    <definedName name="hn._I030" localSheetId="22" hidden="1">#REF!</definedName>
    <definedName name="hn._I030" localSheetId="23" hidden="1">#REF!</definedName>
    <definedName name="hn._I030" localSheetId="24" hidden="1">#REF!</definedName>
    <definedName name="hn._I030" hidden="1">#REF!</definedName>
    <definedName name="hn._I031" localSheetId="19" hidden="1">#REF!</definedName>
    <definedName name="hn._I031" localSheetId="20" hidden="1">#REF!</definedName>
    <definedName name="hn._I031" localSheetId="21" hidden="1">#REF!</definedName>
    <definedName name="hn._I031" localSheetId="22" hidden="1">#REF!</definedName>
    <definedName name="hn._I031" localSheetId="23" hidden="1">#REF!</definedName>
    <definedName name="hn._I031" localSheetId="24" hidden="1">#REF!</definedName>
    <definedName name="hn._I031" hidden="1">#REF!</definedName>
    <definedName name="hn._I059" localSheetId="19" hidden="1">#REF!</definedName>
    <definedName name="hn._I059" localSheetId="20" hidden="1">#REF!</definedName>
    <definedName name="hn._I059" localSheetId="21" hidden="1">#REF!</definedName>
    <definedName name="hn._I059" localSheetId="22" hidden="1">#REF!</definedName>
    <definedName name="hn._I059" localSheetId="23" hidden="1">#REF!</definedName>
    <definedName name="hn._I059" localSheetId="24" hidden="1">#REF!</definedName>
    <definedName name="hn._I059" hidden="1">#REF!</definedName>
    <definedName name="hn._I071" localSheetId="19" hidden="1">#REF!</definedName>
    <definedName name="hn._I071" localSheetId="20" hidden="1">#REF!</definedName>
    <definedName name="hn._I071" localSheetId="21" hidden="1">#REF!</definedName>
    <definedName name="hn._I071" localSheetId="22" hidden="1">#REF!</definedName>
    <definedName name="hn._I071" localSheetId="23" hidden="1">#REF!</definedName>
    <definedName name="hn._I071" localSheetId="24" hidden="1">#REF!</definedName>
    <definedName name="hn._I071" hidden="1">#REF!</definedName>
    <definedName name="hn._I075" localSheetId="19" hidden="1">#REF!</definedName>
    <definedName name="hn._I075" localSheetId="20" hidden="1">#REF!</definedName>
    <definedName name="hn._I075" localSheetId="21" hidden="1">#REF!</definedName>
    <definedName name="hn._I075" localSheetId="22" hidden="1">#REF!</definedName>
    <definedName name="hn._I075" localSheetId="23" hidden="1">#REF!</definedName>
    <definedName name="hn._I075" localSheetId="24" hidden="1">#REF!</definedName>
    <definedName name="hn._I075" hidden="1">#REF!</definedName>
    <definedName name="hn._I083" localSheetId="19" hidden="1">#REF!</definedName>
    <definedName name="hn._I083" localSheetId="20" hidden="1">#REF!</definedName>
    <definedName name="hn._I083" localSheetId="21" hidden="1">#REF!</definedName>
    <definedName name="hn._I083" localSheetId="22" hidden="1">#REF!</definedName>
    <definedName name="hn._I083" localSheetId="23" hidden="1">#REF!</definedName>
    <definedName name="hn._I083" localSheetId="24" hidden="1">#REF!</definedName>
    <definedName name="hn._I083" hidden="1">#REF!</definedName>
    <definedName name="hn._I085" localSheetId="19" hidden="1">#REF!</definedName>
    <definedName name="hn._I085" localSheetId="20" hidden="1">#REF!</definedName>
    <definedName name="hn._I085" localSheetId="21" hidden="1">#REF!</definedName>
    <definedName name="hn._I085" localSheetId="22" hidden="1">#REF!</definedName>
    <definedName name="hn._I085" localSheetId="23" hidden="1">#REF!</definedName>
    <definedName name="hn._I085" localSheetId="24" hidden="1">#REF!</definedName>
    <definedName name="hn._I085" hidden="1">#REF!</definedName>
    <definedName name="hn._P001" localSheetId="19" hidden="1">#REF!</definedName>
    <definedName name="hn._P001" localSheetId="20" hidden="1">#REF!</definedName>
    <definedName name="hn._P001" localSheetId="21" hidden="1">#REF!</definedName>
    <definedName name="hn._P001" localSheetId="22" hidden="1">#REF!</definedName>
    <definedName name="hn._P001" localSheetId="23" hidden="1">#REF!</definedName>
    <definedName name="hn._P001" localSheetId="24" hidden="1">#REF!</definedName>
    <definedName name="hn._P001" hidden="1">#REF!</definedName>
    <definedName name="hn._P004" localSheetId="19" hidden="1">#REF!</definedName>
    <definedName name="hn._P004" localSheetId="20" hidden="1">#REF!</definedName>
    <definedName name="hn._P004" localSheetId="21" hidden="1">#REF!</definedName>
    <definedName name="hn._P004" localSheetId="22" hidden="1">#REF!</definedName>
    <definedName name="hn._P004" localSheetId="23" hidden="1">#REF!</definedName>
    <definedName name="hn._P004" localSheetId="24" hidden="1">#REF!</definedName>
    <definedName name="hn._P004" hidden="1">#REF!</definedName>
    <definedName name="hn._P014" localSheetId="19" hidden="1">#REF!</definedName>
    <definedName name="hn._P014" localSheetId="20" hidden="1">#REF!</definedName>
    <definedName name="hn._P014" localSheetId="21" hidden="1">#REF!</definedName>
    <definedName name="hn._P014" localSheetId="22" hidden="1">#REF!</definedName>
    <definedName name="hn._P014" localSheetId="23" hidden="1">#REF!</definedName>
    <definedName name="hn._P014" localSheetId="24" hidden="1">#REF!</definedName>
    <definedName name="hn._P014" hidden="1">#REF!</definedName>
    <definedName name="hn._P016" localSheetId="19" hidden="1">#REF!</definedName>
    <definedName name="hn._P016" localSheetId="20" hidden="1">#REF!</definedName>
    <definedName name="hn._P016" localSheetId="21" hidden="1">#REF!</definedName>
    <definedName name="hn._P016" localSheetId="22" hidden="1">#REF!</definedName>
    <definedName name="hn._P016" localSheetId="23" hidden="1">#REF!</definedName>
    <definedName name="hn._P016" localSheetId="24" hidden="1">#REF!</definedName>
    <definedName name="hn._P016" hidden="1">#REF!</definedName>
    <definedName name="hn._P021" localSheetId="19" hidden="1">#REF!</definedName>
    <definedName name="hn._P021" localSheetId="20" hidden="1">#REF!</definedName>
    <definedName name="hn._P021" localSheetId="21" hidden="1">#REF!</definedName>
    <definedName name="hn._P021" localSheetId="22" hidden="1">#REF!</definedName>
    <definedName name="hn._P021" localSheetId="23" hidden="1">#REF!</definedName>
    <definedName name="hn._P021" localSheetId="24" hidden="1">#REF!</definedName>
    <definedName name="hn._P021" hidden="1">#REF!</definedName>
    <definedName name="hn._P024" localSheetId="19" hidden="1">#REF!</definedName>
    <definedName name="hn._P024" localSheetId="20" hidden="1">#REF!</definedName>
    <definedName name="hn._P024" localSheetId="21" hidden="1">#REF!</definedName>
    <definedName name="hn._P024" localSheetId="22" hidden="1">#REF!</definedName>
    <definedName name="hn._P024" localSheetId="23" hidden="1">#REF!</definedName>
    <definedName name="hn._P024" localSheetId="24" hidden="1">#REF!</definedName>
    <definedName name="hn._P024" hidden="1">#REF!</definedName>
    <definedName name="hn.Add015" localSheetId="19" hidden="1">#REF!</definedName>
    <definedName name="hn.Add015" localSheetId="20" hidden="1">#REF!</definedName>
    <definedName name="hn.Add015" localSheetId="21" hidden="1">#REF!</definedName>
    <definedName name="hn.Add015" localSheetId="22" hidden="1">#REF!</definedName>
    <definedName name="hn.Add015" localSheetId="23" hidden="1">#REF!</definedName>
    <definedName name="hn.Add015" localSheetId="24" hidden="1">#REF!</definedName>
    <definedName name="hn.Add015" hidden="1">#REF!</definedName>
    <definedName name="hn.Delete015" localSheetId="19" hidden="1">#REF!,#REF!,#REF!,#REF!,#REF!</definedName>
    <definedName name="hn.Delete015" localSheetId="20" hidden="1">#REF!,#REF!,#REF!,#REF!,#REF!</definedName>
    <definedName name="hn.Delete015" localSheetId="21" hidden="1">#REF!,#REF!,#REF!,#REF!,#REF!</definedName>
    <definedName name="hn.Delete015" localSheetId="22" hidden="1">#REF!,#REF!,#REF!,#REF!,#REF!</definedName>
    <definedName name="hn.Delete015" localSheetId="23" hidden="1">#REF!,#REF!,#REF!,#REF!,#REF!</definedName>
    <definedName name="hn.Delete015" localSheetId="24" hidden="1">#REF!,#REF!,#REF!,#REF!,#REF!</definedName>
    <definedName name="hn.Delete015" localSheetId="8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9" hidden="1">#REF!</definedName>
    <definedName name="hn.PrivateLTMYear" localSheetId="20" hidden="1">#REF!</definedName>
    <definedName name="hn.PrivateLTMYear" localSheetId="21" hidden="1">#REF!</definedName>
    <definedName name="hn.PrivateLTMYear" localSheetId="22" hidden="1">#REF!</definedName>
    <definedName name="hn.PrivateLTMYear" localSheetId="23" hidden="1">#REF!</definedName>
    <definedName name="hn.PrivateLTMYear" localSheetId="24" hidden="1">#REF!</definedName>
    <definedName name="hn.PrivateLTMYear" localSheetId="8" hidden="1">#REF!</definedName>
    <definedName name="hn.PrivateLTMYear" hidden="1">#REF!</definedName>
    <definedName name="IncomeStatement" localSheetId="19" hidden="1">{#N/A,#N/A,FALSE,"FinStateUS"}</definedName>
    <definedName name="IncomeStatement" localSheetId="20" hidden="1">{#N/A,#N/A,FALSE,"FinStateUS"}</definedName>
    <definedName name="IncomeStatement" localSheetId="21" hidden="1">{#N/A,#N/A,FALSE,"FinStateUS"}</definedName>
    <definedName name="IncomeStatement" localSheetId="22" hidden="1">{#N/A,#N/A,FALSE,"FinStateUS"}</definedName>
    <definedName name="IncomeStatement" localSheetId="23" hidden="1">{#N/A,#N/A,FALSE,"FinStateUS"}</definedName>
    <definedName name="IncomeStatement" localSheetId="24" hidden="1">{#N/A,#N/A,FALSE,"FinStateUS"}</definedName>
    <definedName name="IncomeStatement" localSheetId="8" hidden="1">{#N/A,#N/A,FALSE,"FinStateUS"}</definedName>
    <definedName name="IncomeStatement" localSheetId="17" hidden="1">{#N/A,#N/A,FALSE,"FinStateUS"}</definedName>
    <definedName name="IncomeStatement" hidden="1">{#N/A,#N/A,FALSE,"FinStateUS"}</definedName>
    <definedName name="IncomeStatement6Years" localSheetId="19" hidden="1">{"IncStatement 6 years",#N/A,FALSE,"FinStateUS"}</definedName>
    <definedName name="IncomeStatement6Years" localSheetId="20" hidden="1">{"IncStatement 6 years",#N/A,FALSE,"FinStateUS"}</definedName>
    <definedName name="IncomeStatement6Years" localSheetId="21" hidden="1">{"IncStatement 6 years",#N/A,FALSE,"FinStateUS"}</definedName>
    <definedName name="IncomeStatement6Years" localSheetId="22" hidden="1">{"IncStatement 6 years",#N/A,FALSE,"FinStateUS"}</definedName>
    <definedName name="IncomeStatement6Years" localSheetId="23" hidden="1">{"IncStatement 6 years",#N/A,FALSE,"FinStateUS"}</definedName>
    <definedName name="IncomeStatement6Years" localSheetId="24" hidden="1">{"IncStatement 6 years",#N/A,FALSE,"FinStateUS"}</definedName>
    <definedName name="IncomeStatement6Years" localSheetId="8" hidden="1">{"IncStatement 6 years",#N/A,FALSE,"FinStateUS"}</definedName>
    <definedName name="IncomeStatement6Years" localSheetId="17" hidden="1">{"IncStatement 6 years",#N/A,FALSE,"FinStateUS"}</definedName>
    <definedName name="IncomeStatement6Years" hidden="1">{"IncStatement 6 years",#N/A,FALSE,"FinStateUS"}</definedName>
    <definedName name="Indicateurs1" localSheetId="6" hidden="1">{"VUE95",#N/A,TRUE,"D";"VUE96",#N/A,TRUE,"E";"VUE97",#N/A,TRUE,"F";"VUE98",#N/A,TRUE,"G"}</definedName>
    <definedName name="Indicateurs1" localSheetId="19" hidden="1">{"VUE95",#N/A,TRUE,"D";"VUE96",#N/A,TRUE,"E";"VUE97",#N/A,TRUE,"F";"VUE98",#N/A,TRUE,"G"}</definedName>
    <definedName name="Indicateurs1" localSheetId="20" hidden="1">{"VUE95",#N/A,TRUE,"D";"VUE96",#N/A,TRUE,"E";"VUE97",#N/A,TRUE,"F";"VUE98",#N/A,TRUE,"G"}</definedName>
    <definedName name="Indicateurs1" localSheetId="21" hidden="1">{"VUE95",#N/A,TRUE,"D";"VUE96",#N/A,TRUE,"E";"VUE97",#N/A,TRUE,"F";"VUE98",#N/A,TRUE,"G"}</definedName>
    <definedName name="Indicateurs1" localSheetId="22" hidden="1">{"VUE95",#N/A,TRUE,"D";"VUE96",#N/A,TRUE,"E";"VUE97",#N/A,TRUE,"F";"VUE98",#N/A,TRUE,"G"}</definedName>
    <definedName name="Indicateurs1" localSheetId="23" hidden="1">{"VUE95",#N/A,TRUE,"D";"VUE96",#N/A,TRUE,"E";"VUE97",#N/A,TRUE,"F";"VUE98",#N/A,TRUE,"G"}</definedName>
    <definedName name="Indicateurs1" localSheetId="24" hidden="1">{"VUE95",#N/A,TRUE,"D";"VUE96",#N/A,TRUE,"E";"VUE97",#N/A,TRUE,"F";"VUE98",#N/A,TRUE,"G"}</definedName>
    <definedName name="Indicateurs1" localSheetId="8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10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5" hidden="1">{"VUE95",#N/A,TRUE,"D";"VUE96",#N/A,TRUE,"E";"VUE97",#N/A,TRUE,"F";"VUE98",#N/A,TRUE,"G"}</definedName>
    <definedName name="Indicateurs1" localSheetId="17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6" hidden="1">40164.5046875</definedName>
    <definedName name="IQ_NAMES_REVISION_DATE_" localSheetId="17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9" hidden="1">{#N/A,#N/A,FALSE,"SCA";#N/A,#N/A,FALSE,"NCA";#N/A,#N/A,FALSE,"SAZ";#N/A,#N/A,FALSE,"CAZ";#N/A,#N/A,FALSE,"SNV";#N/A,#N/A,FALSE,"NNV";#N/A,#N/A,FALSE,"PP";#N/A,#N/A,FALSE,"SA"}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22" hidden="1">{#N/A,#N/A,FALSE,"SCA";#N/A,#N/A,FALSE,"NCA";#N/A,#N/A,FALSE,"SAZ";#N/A,#N/A,FALSE,"CAZ";#N/A,#N/A,FALSE,"SNV";#N/A,#N/A,FALSE,"NNV";#N/A,#N/A,FALSE,"PP";#N/A,#N/A,FALSE,"SA"}</definedName>
    <definedName name="je" localSheetId="23" hidden="1">{#N/A,#N/A,FALSE,"SCA";#N/A,#N/A,FALSE,"NCA";#N/A,#N/A,FALSE,"SAZ";#N/A,#N/A,FALSE,"CAZ";#N/A,#N/A,FALSE,"SNV";#N/A,#N/A,FALSE,"NNV";#N/A,#N/A,FALSE,"PP";#N/A,#N/A,FALSE,"SA"}</definedName>
    <definedName name="je" localSheetId="24" hidden="1">{#N/A,#N/A,FALSE,"SCA";#N/A,#N/A,FALSE,"NCA";#N/A,#N/A,FALSE,"SAZ";#N/A,#N/A,FALSE,"CAZ";#N/A,#N/A,FALSE,"SNV";#N/A,#N/A,FALSE,"NNV";#N/A,#N/A,FALSE,"PP";#N/A,#N/A,FALSE,"SA"}</definedName>
    <definedName name="je" localSheetId="8" hidden="1">{#N/A,#N/A,FALSE,"SCA";#N/A,#N/A,FALSE,"NCA";#N/A,#N/A,FALSE,"SAZ";#N/A,#N/A,FALSE,"CAZ";#N/A,#N/A,FALSE,"SNV";#N/A,#N/A,FALSE,"NNV";#N/A,#N/A,FALSE,"PP";#N/A,#N/A,FALSE,"SA"}</definedName>
    <definedName name="je" localSheetId="16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19" hidden="1">#REF!,#REF!</definedName>
    <definedName name="KI" localSheetId="20" hidden="1">#REF!,#REF!</definedName>
    <definedName name="KI" localSheetId="21" hidden="1">#REF!,#REF!</definedName>
    <definedName name="KI" localSheetId="22" hidden="1">#REF!,#REF!</definedName>
    <definedName name="KI" localSheetId="23" hidden="1">#REF!,#REF!</definedName>
    <definedName name="KI" localSheetId="24" hidden="1">#REF!,#REF!</definedName>
    <definedName name="KI" localSheetId="16" hidden="1">#REF!,#REF!</definedName>
    <definedName name="KI" localSheetId="17" hidden="1">#REF!,#REF!</definedName>
    <definedName name="KI" localSheetId="5" hidden="1">#REF!,#REF!</definedName>
    <definedName name="KI" hidden="1">#REF!,#REF!</definedName>
    <definedName name="KL" localSheetId="19" hidden="1">#REF!</definedName>
    <definedName name="KL" localSheetId="20" hidden="1">#REF!</definedName>
    <definedName name="KL" localSheetId="21" hidden="1">#REF!</definedName>
    <definedName name="KL" localSheetId="22" hidden="1">#REF!</definedName>
    <definedName name="KL" localSheetId="23" hidden="1">#REF!</definedName>
    <definedName name="KL" localSheetId="24" hidden="1">#REF!</definedName>
    <definedName name="KL" localSheetId="16" hidden="1">#REF!</definedName>
    <definedName name="KL" localSheetId="17" hidden="1">#REF!</definedName>
    <definedName name="KL" localSheetId="5" hidden="1">#REF!</definedName>
    <definedName name="KL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16" hidden="1">#REF!</definedName>
    <definedName name="l" localSheetId="17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19" hidden="1">{#N/A,#N/A,FALSE,"SCA";#N/A,#N/A,FALSE,"NCA";#N/A,#N/A,FALSE,"SAZ";#N/A,#N/A,FALSE,"CAZ";#N/A,#N/A,FALSE,"SNV";#N/A,#N/A,FALSE,"NNV";#N/A,#N/A,FALSE,"PP";#N/A,#N/A,FALSE,"SA"}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22" hidden="1">{#N/A,#N/A,FALSE,"SCA";#N/A,#N/A,FALSE,"NCA";#N/A,#N/A,FALSE,"SAZ";#N/A,#N/A,FALSE,"CAZ";#N/A,#N/A,FALSE,"SNV";#N/A,#N/A,FALSE,"NNV";#N/A,#N/A,FALSE,"PP";#N/A,#N/A,FALSE,"SA"}</definedName>
    <definedName name="NONE" localSheetId="23" hidden="1">{#N/A,#N/A,FALSE,"SCA";#N/A,#N/A,FALSE,"NCA";#N/A,#N/A,FALSE,"SAZ";#N/A,#N/A,FALSE,"CAZ";#N/A,#N/A,FALSE,"SNV";#N/A,#N/A,FALSE,"NNV";#N/A,#N/A,FALSE,"PP";#N/A,#N/A,FALSE,"SA"}</definedName>
    <definedName name="NONE" localSheetId="24" hidden="1">{#N/A,#N/A,FALSE,"SCA";#N/A,#N/A,FALSE,"NCA";#N/A,#N/A,FALSE,"SAZ";#N/A,#N/A,FALSE,"CAZ";#N/A,#N/A,FALSE,"SNV";#N/A,#N/A,FALSE,"NNV";#N/A,#N/A,FALSE,"PP";#N/A,#N/A,FALSE,"SA"}</definedName>
    <definedName name="NONE" localSheetId="8" hidden="1">{#N/A,#N/A,FALSE,"SCA";#N/A,#N/A,FALSE,"NCA";#N/A,#N/A,FALSE,"SAZ";#N/A,#N/A,FALSE,"CAZ";#N/A,#N/A,FALSE,"SNV";#N/A,#N/A,FALSE,"NNV";#N/A,#N/A,FALSE,"PP";#N/A,#N/A,FALSE,"SA"}</definedName>
    <definedName name="NONE" localSheetId="16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19" hidden="1">{#N/A,#N/A,FALSE,"SCA";#N/A,#N/A,FALSE,"NCA";#N/A,#N/A,FALSE,"SAZ";#N/A,#N/A,FALSE,"CAZ";#N/A,#N/A,FALSE,"SNV";#N/A,#N/A,FALSE,"NNV";#N/A,#N/A,FALSE,"PP";#N/A,#N/A,FALSE,"SA"}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22" hidden="1">{#N/A,#N/A,FALSE,"SCA";#N/A,#N/A,FALSE,"NCA";#N/A,#N/A,FALSE,"SAZ";#N/A,#N/A,FALSE,"CAZ";#N/A,#N/A,FALSE,"SNV";#N/A,#N/A,FALSE,"NNV";#N/A,#N/A,FALSE,"PP";#N/A,#N/A,FALSE,"SA"}</definedName>
    <definedName name="PERO" localSheetId="23" hidden="1">{#N/A,#N/A,FALSE,"SCA";#N/A,#N/A,FALSE,"NCA";#N/A,#N/A,FALSE,"SAZ";#N/A,#N/A,FALSE,"CAZ";#N/A,#N/A,FALSE,"SNV";#N/A,#N/A,FALSE,"NNV";#N/A,#N/A,FALSE,"PP";#N/A,#N/A,FALSE,"SA"}</definedName>
    <definedName name="PERO" localSheetId="24" hidden="1">{#N/A,#N/A,FALSE,"SCA";#N/A,#N/A,FALSE,"NCA";#N/A,#N/A,FALSE,"SAZ";#N/A,#N/A,FALSE,"CAZ";#N/A,#N/A,FALSE,"SNV";#N/A,#N/A,FALSE,"NNV";#N/A,#N/A,FALSE,"PP";#N/A,#N/A,FALSE,"SA"}</definedName>
    <definedName name="PERO" localSheetId="8" hidden="1">{#N/A,#N/A,FALSE,"SCA";#N/A,#N/A,FALSE,"NCA";#N/A,#N/A,FALSE,"SAZ";#N/A,#N/A,FALSE,"CAZ";#N/A,#N/A,FALSE,"SNV";#N/A,#N/A,FALSE,"NNV";#N/A,#N/A,FALSE,"PP";#N/A,#N/A,FALSE,"SA"}</definedName>
    <definedName name="PERO" localSheetId="16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19" hidden="1">#REF!</definedName>
    <definedName name="PopCache_GL_INTERFACE_REFERENCE7" localSheetId="20" hidden="1">#REF!</definedName>
    <definedName name="PopCache_GL_INTERFACE_REFERENCE7" localSheetId="21" hidden="1">#REF!</definedName>
    <definedName name="PopCache_GL_INTERFACE_REFERENCE7" localSheetId="22" hidden="1">#REF!</definedName>
    <definedName name="PopCache_GL_INTERFACE_REFERENCE7" localSheetId="23" hidden="1">#REF!</definedName>
    <definedName name="PopCache_GL_INTERFACE_REFERENCE7" localSheetId="24" hidden="1">#REF!</definedName>
    <definedName name="PopCache_GL_INTERFACE_REFERENCE7" localSheetId="16" hidden="1">[7]PopCache!$A$1:$A$2</definedName>
    <definedName name="PopCache_GL_INTERFACE_REFERENCE7" localSheetId="17" hidden="1">[7]PopCache!$A$1:$A$2</definedName>
    <definedName name="PopCache_GL_INTERFACE_REFERENCE7" hidden="1">[8]PopCache!$A$1:$A$2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6">'CEA-1 Summary'!$A$14:$G$24</definedName>
    <definedName name="_xlnm.Print_Area" localSheetId="19">'CEA-10.1 US Elec Cap Structure'!$B$1:$BA$85</definedName>
    <definedName name="_xlnm.Print_Area" localSheetId="20">'CEA-10.2 US Gas Cap Structure'!$B$1:$AN$29</definedName>
    <definedName name="_xlnm.Print_Area" localSheetId="23">'CEA-10.5 CA Actual Cap Str'!$B$1:$AG$42</definedName>
    <definedName name="_xlnm.Print_Area" localSheetId="24">'CEA-10.6 CA Auth Equity Ratio'!$A$1:$G$38</definedName>
    <definedName name="_xlnm.Print_Area" localSheetId="7">'CEA-2 Proxy Group'!$A$1:$J$78</definedName>
    <definedName name="_xlnm.Print_Area" localSheetId="8">'CEA-3 Macroeconomic'!$A$1:$P$66</definedName>
    <definedName name="_xlnm.Print_Area" localSheetId="9">'CEA-4 Constant DCF'!$A$1:$N$219</definedName>
    <definedName name="_xlnm.Print_Area" localSheetId="10">'CEA-5 Multi-Stage DCF'!$A$1:$L$215</definedName>
    <definedName name="_xlnm.Print_Area" localSheetId="11">'CEA-6.1 Canada Forward MRP'!$A$1:$J$253</definedName>
    <definedName name="_xlnm.Print_Area" localSheetId="12">'CEA-6.2 US Forward MRP'!$A$1:$J$535</definedName>
    <definedName name="_xlnm.Print_Area" localSheetId="13">'CEA-7.1 Avg CAPM'!$A$1:$J$120</definedName>
    <definedName name="_xlnm.Print_Area" localSheetId="14">'CEA-7.2 Fwd CAPM'!$A$1:$J$119</definedName>
    <definedName name="_xlnm.Print_Area" localSheetId="15">'CEA-7.3 Hist CAPM'!$A$1:$J$119</definedName>
    <definedName name="_xlnm.Print_Area" localSheetId="16">'CEA-8.1 US Risk Premium - Elec'!$B$1:$E$139,'CEA-8.1 US Risk Premium - Elec'!$G$1:$O$65</definedName>
    <definedName name="_xlnm.Print_Area" localSheetId="17">'CEA-8.2 US Risk Premium - Gas'!$B$1:$E$135,'CEA-8.2 US Risk Premium - Gas'!$G$1:$O$65</definedName>
    <definedName name="_xlnm.Print_Area" localSheetId="18">'CEA-9 Canadian Risk Premium'!$A$1:$Y$8583</definedName>
    <definedName name="_xlnm.Print_Area" localSheetId="5">'JMC -2 Proxy Group Screen'!$A$1:$P$124</definedName>
    <definedName name="_xlnm.Print_Titles" localSheetId="11">'CEA-6.1 Canada Forward MRP'!$1:$11</definedName>
    <definedName name="_xlnm.Print_Titles" localSheetId="12">'CEA-6.2 US Forward MRP'!$1:$11</definedName>
    <definedName name="_xlnm.Print_Titles" localSheetId="13">'CEA-7.1 Avg CAPM'!$1:$3</definedName>
    <definedName name="_xlnm.Print_Titles" localSheetId="14">'CEA-7.2 Fwd CAPM'!$1:$3</definedName>
    <definedName name="_xlnm.Print_Titles" localSheetId="15">'CEA-7.3 Hist CAPM'!$1:$3</definedName>
    <definedName name="_xlnm.Print_Titles" localSheetId="16">'CEA-8.1 US Risk Premium - Elec'!$1:$5</definedName>
    <definedName name="_xlnm.Print_Titles" localSheetId="17">'CEA-8.2 US Risk Premium - Gas'!$1:$5</definedName>
    <definedName name="Provinces">#REF!</definedName>
    <definedName name="q" localSheetId="6" hidden="1">{"VUE95",#N/A,TRUE,"D";"VUE96",#N/A,TRUE,"E";"VUE97",#N/A,TRUE,"F";"VUE98",#N/A,TRUE,"G"}</definedName>
    <definedName name="q" localSheetId="19" hidden="1">{"VUE95",#N/A,TRUE,"D";"VUE96",#N/A,TRUE,"E";"VUE97",#N/A,TRUE,"F";"VUE98",#N/A,TRUE,"G"}</definedName>
    <definedName name="q" localSheetId="20" hidden="1">{"VUE95",#N/A,TRUE,"D";"VUE96",#N/A,TRUE,"E";"VUE97",#N/A,TRUE,"F";"VUE98",#N/A,TRUE,"G"}</definedName>
    <definedName name="q" localSheetId="21" hidden="1">{"VUE95",#N/A,TRUE,"D";"VUE96",#N/A,TRUE,"E";"VUE97",#N/A,TRUE,"F";"VUE98",#N/A,TRUE,"G"}</definedName>
    <definedName name="q" localSheetId="22" hidden="1">{"VUE95",#N/A,TRUE,"D";"VUE96",#N/A,TRUE,"E";"VUE97",#N/A,TRUE,"F";"VUE98",#N/A,TRUE,"G"}</definedName>
    <definedName name="q" localSheetId="23" hidden="1">{"VUE95",#N/A,TRUE,"D";"VUE96",#N/A,TRUE,"E";"VUE97",#N/A,TRUE,"F";"VUE98",#N/A,TRUE,"G"}</definedName>
    <definedName name="q" localSheetId="24" hidden="1">{"VUE95",#N/A,TRUE,"D";"VUE96",#N/A,TRUE,"E";"VUE97",#N/A,TRUE,"F";"VUE98",#N/A,TRUE,"G"}</definedName>
    <definedName name="q" localSheetId="8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10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5" hidden="1">{"VUE95",#N/A,TRUE,"D";"VUE96",#N/A,TRUE,"E";"VUE97",#N/A,TRUE,"F";"VUE98",#N/A,TRUE,"G"}</definedName>
    <definedName name="q" localSheetId="17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19" hidden="1">{#N/A,#N/A,FALSE,"SCA";#N/A,#N/A,FALSE,"NCA";#N/A,#N/A,FALSE,"SAZ";#N/A,#N/A,FALSE,"CAZ";#N/A,#N/A,FALSE,"SNV";#N/A,#N/A,FALSE,"NNV";#N/A,#N/A,FALSE,"PP";#N/A,#N/A,FALSE,"SA"}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22" hidden="1">{#N/A,#N/A,FALSE,"SCA";#N/A,#N/A,FALSE,"NCA";#N/A,#N/A,FALSE,"SAZ";#N/A,#N/A,FALSE,"CAZ";#N/A,#N/A,FALSE,"SNV";#N/A,#N/A,FALSE,"NNV";#N/A,#N/A,FALSE,"PP";#N/A,#N/A,FALSE,"SA"}</definedName>
    <definedName name="rk" localSheetId="23" hidden="1">{#N/A,#N/A,FALSE,"SCA";#N/A,#N/A,FALSE,"NCA";#N/A,#N/A,FALSE,"SAZ";#N/A,#N/A,FALSE,"CAZ";#N/A,#N/A,FALSE,"SNV";#N/A,#N/A,FALSE,"NNV";#N/A,#N/A,FALSE,"PP";#N/A,#N/A,FALSE,"SA"}</definedName>
    <definedName name="rk" localSheetId="24" hidden="1">{#N/A,#N/A,FALSE,"SCA";#N/A,#N/A,FALSE,"NCA";#N/A,#N/A,FALSE,"SAZ";#N/A,#N/A,FALSE,"CAZ";#N/A,#N/A,FALSE,"SNV";#N/A,#N/A,FALSE,"NNV";#N/A,#N/A,FALSE,"PP";#N/A,#N/A,FALSE,"SA"}</definedName>
    <definedName name="rk" localSheetId="8" hidden="1">{#N/A,#N/A,FALSE,"SCA";#N/A,#N/A,FALSE,"NCA";#N/A,#N/A,FALSE,"SAZ";#N/A,#N/A,FALSE,"CAZ";#N/A,#N/A,FALSE,"SNV";#N/A,#N/A,FALSE,"NNV";#N/A,#N/A,FALSE,"PP";#N/A,#N/A,FALSE,"SA"}</definedName>
    <definedName name="rk" localSheetId="16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9" hidden="1">#REF!</definedName>
    <definedName name="S" localSheetId="20" hidden="1">#REF!</definedName>
    <definedName name="S" localSheetId="21" hidden="1">#REF!</definedName>
    <definedName name="S" localSheetId="22" hidden="1">#REF!</definedName>
    <definedName name="S" localSheetId="23" hidden="1">#REF!</definedName>
    <definedName name="S" localSheetId="24" hidden="1">#REF!</definedName>
    <definedName name="S" localSheetId="16" hidden="1">#REF!</definedName>
    <definedName name="S" localSheetId="17" hidden="1">#REF!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'[9]SNL Data'!#REF!</definedName>
    <definedName name="SNLHoldCoCapExtoNetPlant">#REF!</definedName>
    <definedName name="SNLHoldCoCostofDebt" localSheetId="5">'[9]SNL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'[6]SNL Data'!$B$4:$B$168</definedName>
    <definedName name="ssss">#REF!</definedName>
    <definedName name="StateList">#REF!</definedName>
    <definedName name="Swvu.DATABASE." localSheetId="19" hidden="1">#REF!</definedName>
    <definedName name="Swvu.DATABASE." localSheetId="20" hidden="1">#REF!</definedName>
    <definedName name="Swvu.DATABASE." localSheetId="21" hidden="1">#REF!</definedName>
    <definedName name="Swvu.DATABASE." localSheetId="22" hidden="1">#REF!</definedName>
    <definedName name="Swvu.DATABASE." localSheetId="23" hidden="1">#REF!</definedName>
    <definedName name="Swvu.DATABASE." localSheetId="24" hidden="1">#REF!</definedName>
    <definedName name="Swvu.DATABASE." localSheetId="16" hidden="1">[2]DATABASE!#REF!</definedName>
    <definedName name="Swvu.DATABASE." localSheetId="17" hidden="1">[2]DATABASE!#REF!</definedName>
    <definedName name="Swvu.DATABASE." localSheetId="5" hidden="1">[3]DATABASE!#REF!</definedName>
    <definedName name="Swvu.DATABASE." hidden="1">[3]DATABASE!#REF!</definedName>
    <definedName name="Swvu.OP." localSheetId="19" hidden="1">#REF!</definedName>
    <definedName name="Swvu.OP." localSheetId="20" hidden="1">#REF!</definedName>
    <definedName name="Swvu.OP." localSheetId="21" hidden="1">#REF!</definedName>
    <definedName name="Swvu.OP." localSheetId="22" hidden="1">#REF!</definedName>
    <definedName name="Swvu.OP." localSheetId="23" hidden="1">#REF!</definedName>
    <definedName name="Swvu.OP." localSheetId="24" hidden="1">#REF!</definedName>
    <definedName name="Swvu.OP." localSheetId="16" hidden="1">#REF!</definedName>
    <definedName name="Swvu.OP." localSheetId="17" hidden="1">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'[10]Industrial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localSheetId="19" hidden="1">{"quarterly",#N/A,FALSE,"Income Statement";#N/A,#N/A,FALSE,"print segment";#N/A,#N/A,FALSE,"Balance Sheet";#N/A,#N/A,FALSE,"Annl Inc";#N/A,#N/A,FALSE,"Cash Flow"}</definedName>
    <definedName name="w" localSheetId="20" hidden="1">{"quarterly",#N/A,FALSE,"Income Statement";#N/A,#N/A,FALSE,"print segment";#N/A,#N/A,FALSE,"Balance Sheet";#N/A,#N/A,FALSE,"Annl Inc";#N/A,#N/A,FALSE,"Cash Flow"}</definedName>
    <definedName name="w" localSheetId="21" hidden="1">{"quarterly",#N/A,FALSE,"Income Statement";#N/A,#N/A,FALSE,"print segment";#N/A,#N/A,FALSE,"Balance Sheet";#N/A,#N/A,FALSE,"Annl Inc";#N/A,#N/A,FALSE,"Cash Flow"}</definedName>
    <definedName name="w" localSheetId="22" hidden="1">{"quarterly",#N/A,FALSE,"Income Statement";#N/A,#N/A,FALSE,"print segment";#N/A,#N/A,FALSE,"Balance Sheet";#N/A,#N/A,FALSE,"Annl Inc";#N/A,#N/A,FALSE,"Cash Flow"}</definedName>
    <definedName name="w" localSheetId="23" hidden="1">{"quarterly",#N/A,FALSE,"Income Statement";#N/A,#N/A,FALSE,"print segment";#N/A,#N/A,FALSE,"Balance Sheet";#N/A,#N/A,FALSE,"Annl Inc";#N/A,#N/A,FALSE,"Cash Flow"}</definedName>
    <definedName name="w" localSheetId="24" hidden="1">{"quarterly",#N/A,FALSE,"Income Statement";#N/A,#N/A,FALSE,"print segment";#N/A,#N/A,FALSE,"Balance Sheet";#N/A,#N/A,FALSE,"Annl Inc";#N/A,#N/A,FALSE,"Cash Flow"}</definedName>
    <definedName name="w" localSheetId="8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9" hidden="1">{"pb",#N/A,FALSE,"Sheet3";"pd",#N/A,FALSE,"Sheet3";"pe",#N/A,FALSE,"Sheet3"}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22" hidden="1">{"pb",#N/A,FALSE,"Sheet3";"pd",#N/A,FALSE,"Sheet3";"pe",#N/A,FALSE,"Sheet3"}</definedName>
    <definedName name="wrn.agexpense." localSheetId="23" hidden="1">{"pb",#N/A,FALSE,"Sheet3";"pd",#N/A,FALSE,"Sheet3";"pe",#N/A,FALSE,"Sheet3"}</definedName>
    <definedName name="wrn.agexpense." localSheetId="24" hidden="1">{"pb",#N/A,FALSE,"Sheet3";"pd",#N/A,FALSE,"Sheet3";"pe",#N/A,FALSE,"Sheet3"}</definedName>
    <definedName name="wrn.agexpense." localSheetId="8" hidden="1">{"pb",#N/A,FALSE,"Sheet3";"pd",#N/A,FALSE,"Sheet3";"pe",#N/A,FALSE,"Sheet3"}</definedName>
    <definedName name="wrn.agexpense." localSheetId="16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9" hidden="1">{#N/A,#N/A,FALSE,"SCA";#N/A,#N/A,FALSE,"NCA";#N/A,#N/A,FALSE,"SAZ";#N/A,#N/A,FALSE,"CAZ";#N/A,#N/A,FALSE,"SNV";#N/A,#N/A,FALSE,"NNV";#N/A,#N/A,FALSE,"PP";#N/A,#N/A,FALSE,"SA"}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22" hidden="1">{#N/A,#N/A,FALSE,"SCA";#N/A,#N/A,FALSE,"NCA";#N/A,#N/A,FALSE,"SAZ";#N/A,#N/A,FALSE,"CAZ";#N/A,#N/A,FALSE,"SNV";#N/A,#N/A,FALSE,"NNV";#N/A,#N/A,FALSE,"PP";#N/A,#N/A,FALSE,"SA"}</definedName>
    <definedName name="wrn.AllRjs." localSheetId="23" hidden="1">{#N/A,#N/A,FALSE,"SCA";#N/A,#N/A,FALSE,"NCA";#N/A,#N/A,FALSE,"SAZ";#N/A,#N/A,FALSE,"CAZ";#N/A,#N/A,FALSE,"SNV";#N/A,#N/A,FALSE,"NNV";#N/A,#N/A,FALSE,"PP";#N/A,#N/A,FALSE,"SA"}</definedName>
    <definedName name="wrn.AllRjs." localSheetId="24" hidden="1">{#N/A,#N/A,FALSE,"SCA";#N/A,#N/A,FALSE,"NCA";#N/A,#N/A,FALSE,"SAZ";#N/A,#N/A,FALSE,"CAZ";#N/A,#N/A,FALSE,"SNV";#N/A,#N/A,FALSE,"NNV";#N/A,#N/A,FALSE,"PP";#N/A,#N/A,FALSE,"SA"}</definedName>
    <definedName name="wrn.AllRjs." localSheetId="8" hidden="1">{#N/A,#N/A,FALSE,"SCA";#N/A,#N/A,FALSE,"NCA";#N/A,#N/A,FALSE,"SAZ";#N/A,#N/A,FALSE,"CAZ";#N/A,#N/A,FALSE,"SNV";#N/A,#N/A,FALSE,"NNV";#N/A,#N/A,FALSE,"PP";#N/A,#N/A,FALSE,"SA"}</definedName>
    <definedName name="wrn.AllRjs." localSheetId="16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9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22" hidden="1">{#N/A,#N/A,FALSE,"SCA";#N/A,#N/A,FALSE,"NCA";#N/A,#N/A,FALSE,"SAZ";#N/A,#N/A,FALSE,"CAZ";#N/A,#N/A,FALSE,"SNV";#N/A,#N/A,FALSE,"NNV";#N/A,#N/A,FALSE,"PP";#N/A,#N/A,FALSE,"SA"}</definedName>
    <definedName name="wrn.alrjs." localSheetId="23" hidden="1">{#N/A,#N/A,FALSE,"SCA";#N/A,#N/A,FALSE,"NCA";#N/A,#N/A,FALSE,"SAZ";#N/A,#N/A,FALSE,"CAZ";#N/A,#N/A,FALSE,"SNV";#N/A,#N/A,FALSE,"NNV";#N/A,#N/A,FALSE,"PP";#N/A,#N/A,FALSE,"SA"}</definedName>
    <definedName name="wrn.alrjs." localSheetId="24" hidden="1">{#N/A,#N/A,FALSE,"SCA";#N/A,#N/A,FALSE,"NCA";#N/A,#N/A,FALSE,"SAZ";#N/A,#N/A,FALSE,"CAZ";#N/A,#N/A,FALSE,"SNV";#N/A,#N/A,FALSE,"NNV";#N/A,#N/A,FALSE,"PP";#N/A,#N/A,FALSE,"SA"}</definedName>
    <definedName name="wrn.alrjs." localSheetId="8" hidden="1">{#N/A,#N/A,FALSE,"SCA";#N/A,#N/A,FALSE,"NCA";#N/A,#N/A,FALSE,"SAZ";#N/A,#N/A,FALSE,"CAZ";#N/A,#N/A,FALSE,"SNV";#N/A,#N/A,FALSE,"NNV";#N/A,#N/A,FALSE,"PP";#N/A,#N/A,FALSE,"SA"}</definedName>
    <definedName name="wrn.alrjs." localSheetId="16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6" hidden="1">{"page1",#N/A,FALSE,"Comparaison";"page2",#N/A,FALSE,"Comparaison";"page3",#N/A,FALSE,"Comparaison";"page4",#N/A,FALSE,"Comparaison"}</definedName>
    <definedName name="wrn.Comparaison." localSheetId="19" hidden="1">{"page1",#N/A,FALSE,"Comparaison";"page2",#N/A,FALSE,"Comparaison";"page3",#N/A,FALSE,"Comparaison";"page4",#N/A,FALSE,"Comparaison"}</definedName>
    <definedName name="wrn.Comparaison." localSheetId="20" hidden="1">{"page1",#N/A,FALSE,"Comparaison";"page2",#N/A,FALSE,"Comparaison";"page3",#N/A,FALSE,"Comparaison";"page4",#N/A,FALSE,"Comparaison"}</definedName>
    <definedName name="wrn.Comparaison." localSheetId="21" hidden="1">{"page1",#N/A,FALSE,"Comparaison";"page2",#N/A,FALSE,"Comparaison";"page3",#N/A,FALSE,"Comparaison";"page4",#N/A,FALSE,"Comparaison"}</definedName>
    <definedName name="wrn.Comparaison." localSheetId="22" hidden="1">{"page1",#N/A,FALSE,"Comparaison";"page2",#N/A,FALSE,"Comparaison";"page3",#N/A,FALSE,"Comparaison";"page4",#N/A,FALSE,"Comparaison"}</definedName>
    <definedName name="wrn.Comparaison." localSheetId="23" hidden="1">{"page1",#N/A,FALSE,"Comparaison";"page2",#N/A,FALSE,"Comparaison";"page3",#N/A,FALSE,"Comparaison";"page4",#N/A,FALSE,"Comparaison"}</definedName>
    <definedName name="wrn.Comparaison." localSheetId="24" hidden="1">{"page1",#N/A,FALSE,"Comparaison";"page2",#N/A,FALSE,"Comparaison";"page3",#N/A,FALSE,"Comparaison";"page4",#N/A,FALSE,"Comparaison"}</definedName>
    <definedName name="wrn.Comparaison." localSheetId="8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10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5" hidden="1">{"page1",#N/A,FALSE,"Comparaison";"page2",#N/A,FALSE,"Comparaison";"page3",#N/A,FALSE,"Comparaison";"page4",#N/A,FALSE,"Comparaison"}</definedName>
    <definedName name="wrn.Comparaison." localSheetId="17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9" hidden="1">{#N/A,#N/A,FALSE,"AltFuel"}</definedName>
    <definedName name="wrn.Fuel._.Cycle." localSheetId="20" hidden="1">{#N/A,#N/A,FALSE,"AltFuel"}</definedName>
    <definedName name="wrn.Fuel._.Cycle." localSheetId="21" hidden="1">{#N/A,#N/A,FALSE,"AltFuel"}</definedName>
    <definedName name="wrn.Fuel._.Cycle." localSheetId="22" hidden="1">{#N/A,#N/A,FALSE,"AltFuel"}</definedName>
    <definedName name="wrn.Fuel._.Cycle." localSheetId="23" hidden="1">{#N/A,#N/A,FALSE,"AltFuel"}</definedName>
    <definedName name="wrn.Fuel._.Cycle." localSheetId="24" hidden="1">{#N/A,#N/A,FALSE,"AltFuel"}</definedName>
    <definedName name="wrn.Fuel._.Cycle." localSheetId="8" hidden="1">{#N/A,#N/A,FALSE,"AltFuel"}</definedName>
    <definedName name="wrn.Fuel._.Cycle." localSheetId="17" hidden="1">{#N/A,#N/A,FALSE,"AltFuel"}</definedName>
    <definedName name="wrn.Fuel._.Cycle." hidden="1">{#N/A,#N/A,FALSE,"AltFuel"}</definedName>
    <definedName name="wrn.handout." localSheetId="19" hidden="1">{"quarterly",#N/A,FALSE,"Income Statement";#N/A,#N/A,FALSE,"print segment";#N/A,#N/A,FALSE,"Balance Sheet";#N/A,#N/A,FALSE,"Annl Inc";#N/A,#N/A,FALSE,"Cash Flow"}</definedName>
    <definedName name="wrn.handout." localSheetId="20" hidden="1">{"quarterly",#N/A,FALSE,"Income Statement";#N/A,#N/A,FALSE,"print segment";#N/A,#N/A,FALSE,"Balance Sheet";#N/A,#N/A,FALSE,"Annl Inc";#N/A,#N/A,FALSE,"Cash Flow"}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localSheetId="22" hidden="1">{"quarterly",#N/A,FALSE,"Income Statement";#N/A,#N/A,FALSE,"print segment";#N/A,#N/A,FALSE,"Balance Sheet";#N/A,#N/A,FALSE,"Annl Inc";#N/A,#N/A,FALSE,"Cash Flow"}</definedName>
    <definedName name="wrn.handout." localSheetId="23" hidden="1">{"quarterly",#N/A,FALSE,"Income Statement";#N/A,#N/A,FALSE,"print segment";#N/A,#N/A,FALSE,"Balance Sheet";#N/A,#N/A,FALSE,"Annl Inc";#N/A,#N/A,FALSE,"Cash Flow"}</definedName>
    <definedName name="wrn.handout." localSheetId="24" hidden="1">{"quarterly",#N/A,FALSE,"Income Statement";#N/A,#N/A,FALSE,"print segment";#N/A,#N/A,FALSE,"Balance Sheet";#N/A,#N/A,FALSE,"Annl Inc";#N/A,#N/A,FALSE,"Cash Flow"}</definedName>
    <definedName name="wrn.handout." localSheetId="8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9" hidden="1">{#N/A,#N/A,FALSE,"FinStateUS"}</definedName>
    <definedName name="wrn.IncStatement._.15._.years." localSheetId="20" hidden="1">{#N/A,#N/A,FALSE,"FinStateUS"}</definedName>
    <definedName name="wrn.IncStatement._.15._.years." localSheetId="21" hidden="1">{#N/A,#N/A,FALSE,"FinStateUS"}</definedName>
    <definedName name="wrn.IncStatement._.15._.years." localSheetId="22" hidden="1">{#N/A,#N/A,FALSE,"FinStateUS"}</definedName>
    <definedName name="wrn.IncStatement._.15._.years." localSheetId="23" hidden="1">{#N/A,#N/A,FALSE,"FinStateUS"}</definedName>
    <definedName name="wrn.IncStatement._.15._.years." localSheetId="24" hidden="1">{#N/A,#N/A,FALSE,"FinStateUS"}</definedName>
    <definedName name="wrn.IncStatement._.15._.years." localSheetId="8" hidden="1">{#N/A,#N/A,FALSE,"FinStateUS"}</definedName>
    <definedName name="wrn.IncStatement._.15._.years." localSheetId="17" hidden="1">{#N/A,#N/A,FALSE,"FinStateUS"}</definedName>
    <definedName name="wrn.IncStatement._.15._.years." hidden="1">{#N/A,#N/A,FALSE,"FinStateUS"}</definedName>
    <definedName name="wrn.IncStatement._.6._.years." localSheetId="19" hidden="1">{"IncStatement 6 years",#N/A,FALSE,"FinStateUS"}</definedName>
    <definedName name="wrn.IncStatement._.6._.years." localSheetId="20" hidden="1">{"IncStatement 6 years",#N/A,FALSE,"FinStateUS"}</definedName>
    <definedName name="wrn.IncStatement._.6._.years." localSheetId="21" hidden="1">{"IncStatement 6 years",#N/A,FALSE,"FinStateUS"}</definedName>
    <definedName name="wrn.IncStatement._.6._.years." localSheetId="22" hidden="1">{"IncStatement 6 years",#N/A,FALSE,"FinStateUS"}</definedName>
    <definedName name="wrn.IncStatement._.6._.years." localSheetId="23" hidden="1">{"IncStatement 6 years",#N/A,FALSE,"FinStateUS"}</definedName>
    <definedName name="wrn.IncStatement._.6._.years." localSheetId="24" hidden="1">{"IncStatement 6 years",#N/A,FALSE,"FinStateUS"}</definedName>
    <definedName name="wrn.IncStatement._.6._.years." localSheetId="8" hidden="1">{"IncStatement 6 years",#N/A,FALSE,"FinStateUS"}</definedName>
    <definedName name="wrn.IncStatement._.6._.years." localSheetId="17" hidden="1">{"IncStatement 6 years",#N/A,FALSE,"FinStateUS"}</definedName>
    <definedName name="wrn.IncStatement._.6._.years." hidden="1">{"IncStatement 6 years",#N/A,FALSE,"FinStateUS"}</definedName>
    <definedName name="wrn.market._.share." localSheetId="1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9" hidden="1">{"PF",#N/A,FALSE,"Sheet4";"PG",#N/A,FALSE,"Sheet4";"PH",#N/A,FALSE,"Sheet4";"PI",#N/A,FALSE,"Sheet4";"PJ",#N/A,FALSE,"Sheet4"}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22" hidden="1">{"PF",#N/A,FALSE,"Sheet4";"PG",#N/A,FALSE,"Sheet4";"PH",#N/A,FALSE,"Sheet4";"PI",#N/A,FALSE,"Sheet4";"PJ",#N/A,FALSE,"Sheet4"}</definedName>
    <definedName name="wrn.OMEXPENSE." localSheetId="23" hidden="1">{"PF",#N/A,FALSE,"Sheet4";"PG",#N/A,FALSE,"Sheet4";"PH",#N/A,FALSE,"Sheet4";"PI",#N/A,FALSE,"Sheet4";"PJ",#N/A,FALSE,"Sheet4"}</definedName>
    <definedName name="wrn.OMEXPENSE." localSheetId="24" hidden="1">{"PF",#N/A,FALSE,"Sheet4";"PG",#N/A,FALSE,"Sheet4";"PH",#N/A,FALSE,"Sheet4";"PI",#N/A,FALSE,"Sheet4";"PJ",#N/A,FALSE,"Sheet4"}</definedName>
    <definedName name="wrn.OMEXPENSE." localSheetId="8" hidden="1">{"PF",#N/A,FALSE,"Sheet4";"PG",#N/A,FALSE,"Sheet4";"PH",#N/A,FALSE,"Sheet4";"PI",#N/A,FALSE,"Sheet4";"PJ",#N/A,FALSE,"Sheet4"}</definedName>
    <definedName name="wrn.OMEXPENSE." localSheetId="16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9" hidden="1">{"page1",#N/A,FALSE,"A";"page2",#N/A,FALSE,"A"}</definedName>
    <definedName name="wrn.one." localSheetId="20" hidden="1">{"page1",#N/A,FALSE,"A";"page2",#N/A,FALSE,"A"}</definedName>
    <definedName name="wrn.one." localSheetId="21" hidden="1">{"page1",#N/A,FALSE,"A";"page2",#N/A,FALSE,"A"}</definedName>
    <definedName name="wrn.one." localSheetId="22" hidden="1">{"page1",#N/A,FALSE,"A";"page2",#N/A,FALSE,"A"}</definedName>
    <definedName name="wrn.one." localSheetId="23" hidden="1">{"page1",#N/A,FALSE,"A";"page2",#N/A,FALSE,"A"}</definedName>
    <definedName name="wrn.one." localSheetId="24" hidden="1">{"page1",#N/A,FALSE,"A";"page2",#N/A,FALSE,"A"}</definedName>
    <definedName name="wrn.one." localSheetId="8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PPJOURNAL._.ENTRY." localSheetId="19" hidden="1">{"PPDEFERREDBAL",#N/A,FALSE,"PRIOR PERIOD ADJMT";#N/A,#N/A,FALSE,"PRIOR PERIOD ADJMT";"PPJOURNALENTRY",#N/A,FALSE,"PRIOR PERIOD ADJMT"}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22" hidden="1">{"PPDEFERREDBAL",#N/A,FALSE,"PRIOR PERIOD ADJMT";#N/A,#N/A,FALSE,"PRIOR PERIOD ADJMT";"PPJOURNALENTRY",#N/A,FALSE,"PRIOR PERIOD ADJMT"}</definedName>
    <definedName name="wrn.PPJOURNAL._.ENTRY." localSheetId="23" hidden="1">{"PPDEFERREDBAL",#N/A,FALSE,"PRIOR PERIOD ADJMT";#N/A,#N/A,FALSE,"PRIOR PERIOD ADJMT";"PPJOURNALENTRY",#N/A,FALSE,"PRIOR PERIOD ADJMT"}</definedName>
    <definedName name="wrn.PPJOURNAL._.ENTRY." localSheetId="24" hidden="1">{"PPDEFERREDBAL",#N/A,FALSE,"PRIOR PERIOD ADJMT";#N/A,#N/A,FALSE,"PRIOR PERIOD ADJMT";"PPJOURNALENTRY",#N/A,FALSE,"PRIOR PERIOD ADJMT"}</definedName>
    <definedName name="wrn.PPJOURNAL._.ENTRY." localSheetId="8" hidden="1">{"PPDEFERREDBAL",#N/A,FALSE,"PRIOR PERIOD ADJMT";#N/A,#N/A,FALSE,"PRIOR PERIOD ADJMT";"PPJOURNALENTRY",#N/A,FALSE,"PRIOR PERIOD ADJMT"}</definedName>
    <definedName name="wrn.PPJOURNAL._.ENTRY." localSheetId="16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9" hidden="1">{"print1",#N/A,FALSE,"D21CUSTS"}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22" hidden="1">{"print1",#N/A,FALSE,"D21CUSTS"}</definedName>
    <definedName name="wrn.printtable1." localSheetId="23" hidden="1">{"print1",#N/A,FALSE,"D21CUSTS"}</definedName>
    <definedName name="wrn.printtable1." localSheetId="24" hidden="1">{"print1",#N/A,FALSE,"D21CUSTS"}</definedName>
    <definedName name="wrn.printtable1." localSheetId="8" hidden="1">{"print1",#N/A,FALSE,"D21CUSTS"}</definedName>
    <definedName name="wrn.printtable1." localSheetId="16" hidden="1">{"print1",#N/A,FALSE,"D21CUSTS"}</definedName>
    <definedName name="wrn.printtable1." localSheetId="17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19" hidden="1">{"print2",#N/A,FALSE,"D21CUSTS"}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22" hidden="1">{"print2",#N/A,FALSE,"D21CUSTS"}</definedName>
    <definedName name="wrn.printtable2." localSheetId="23" hidden="1">{"print2",#N/A,FALSE,"D21CUSTS"}</definedName>
    <definedName name="wrn.printtable2." localSheetId="24" hidden="1">{"print2",#N/A,FALSE,"D21CUSTS"}</definedName>
    <definedName name="wrn.printtable2." localSheetId="8" hidden="1">{"print2",#N/A,FALSE,"D21CUSTS"}</definedName>
    <definedName name="wrn.printtable2." localSheetId="16" hidden="1">{"print2",#N/A,FALSE,"D21CUSTS"}</definedName>
    <definedName name="wrn.printtable2." localSheetId="17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19" hidden="1">{"print3",#N/A,FALSE,"D21CUSTS"}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22" hidden="1">{"print3",#N/A,FALSE,"D21CUSTS"}</definedName>
    <definedName name="wrn.printtable3." localSheetId="23" hidden="1">{"print3",#N/A,FALSE,"D21CUSTS"}</definedName>
    <definedName name="wrn.printtable3." localSheetId="24" hidden="1">{"print3",#N/A,FALSE,"D21CUSTS"}</definedName>
    <definedName name="wrn.printtable3." localSheetId="8" hidden="1">{"print3",#N/A,FALSE,"D21CUSTS"}</definedName>
    <definedName name="wrn.printtable3." localSheetId="16" hidden="1">{"print3",#N/A,FALSE,"D21CUSTS"}</definedName>
    <definedName name="wrn.printtable3." localSheetId="17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19" hidden="1">{"print4",#N/A,FALSE,"D21CUSTS"}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22" hidden="1">{"print4",#N/A,FALSE,"D21CUSTS"}</definedName>
    <definedName name="wrn.printtable4." localSheetId="23" hidden="1">{"print4",#N/A,FALSE,"D21CUSTS"}</definedName>
    <definedName name="wrn.printtable4." localSheetId="24" hidden="1">{"print4",#N/A,FALSE,"D21CUSTS"}</definedName>
    <definedName name="wrn.printtable4." localSheetId="8" hidden="1">{"print4",#N/A,FALSE,"D21CUSTS"}</definedName>
    <definedName name="wrn.printtable4." localSheetId="16" hidden="1">{"print4",#N/A,FALSE,"D21CUSTS"}</definedName>
    <definedName name="wrn.printtable4." localSheetId="17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19" hidden="1">{#N/A,#N/A,FALSE,"PRIOR PERIOD ADJMT"}</definedName>
    <definedName name="wrn.PRIOR._.PERIOD._.ADJMT." localSheetId="20" hidden="1">{#N/A,#N/A,FALSE,"PRIOR PERIOD ADJMT"}</definedName>
    <definedName name="wrn.PRIOR._.PERIOD._.ADJMT." localSheetId="21" hidden="1">{#N/A,#N/A,FALSE,"PRIOR PERIOD ADJMT"}</definedName>
    <definedName name="wrn.PRIOR._.PERIOD._.ADJMT." localSheetId="22" hidden="1">{#N/A,#N/A,FALSE,"PRIOR PERIOD ADJMT"}</definedName>
    <definedName name="wrn.PRIOR._.PERIOD._.ADJMT." localSheetId="23" hidden="1">{#N/A,#N/A,FALSE,"PRIOR PERIOD ADJMT"}</definedName>
    <definedName name="wrn.PRIOR._.PERIOD._.ADJMT." localSheetId="24" hidden="1">{#N/A,#N/A,FALSE,"PRIOR PERIOD ADJMT"}</definedName>
    <definedName name="wrn.PRIOR._.PERIOD._.ADJMT." localSheetId="8" hidden="1">{#N/A,#N/A,FALSE,"PRIOR PERIOD ADJMT"}</definedName>
    <definedName name="wrn.PRIOR._.PERIOD._.ADJMT." localSheetId="16" hidden="1">{#N/A,#N/A,FALSE,"PRIOR PERIOD ADJMT"}</definedName>
    <definedName name="wrn.PRIOR._.PERIOD._.ADJMT." localSheetId="17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6" hidden="1">{"VUE95",#N/A,TRUE,"D";"VUE96",#N/A,TRUE,"E";"VUE97",#N/A,TRUE,"F";"VUE98",#N/A,TRUE,"G"}</definedName>
    <definedName name="wrn.TAB9510." localSheetId="19" hidden="1">{"VUE95",#N/A,TRUE,"D";"VUE96",#N/A,TRUE,"E";"VUE97",#N/A,TRUE,"F";"VUE98",#N/A,TRUE,"G"}</definedName>
    <definedName name="wrn.TAB9510." localSheetId="20" hidden="1">{"VUE95",#N/A,TRUE,"D";"VUE96",#N/A,TRUE,"E";"VUE97",#N/A,TRUE,"F";"VUE98",#N/A,TRUE,"G"}</definedName>
    <definedName name="wrn.TAB9510." localSheetId="21" hidden="1">{"VUE95",#N/A,TRUE,"D";"VUE96",#N/A,TRUE,"E";"VUE97",#N/A,TRUE,"F";"VUE98",#N/A,TRUE,"G"}</definedName>
    <definedName name="wrn.TAB9510." localSheetId="22" hidden="1">{"VUE95",#N/A,TRUE,"D";"VUE96",#N/A,TRUE,"E";"VUE97",#N/A,TRUE,"F";"VUE98",#N/A,TRUE,"G"}</definedName>
    <definedName name="wrn.TAB9510." localSheetId="23" hidden="1">{"VUE95",#N/A,TRUE,"D";"VUE96",#N/A,TRUE,"E";"VUE97",#N/A,TRUE,"F";"VUE98",#N/A,TRUE,"G"}</definedName>
    <definedName name="wrn.TAB9510." localSheetId="24" hidden="1">{"VUE95",#N/A,TRUE,"D";"VUE96",#N/A,TRUE,"E";"VUE97",#N/A,TRUE,"F";"VUE98",#N/A,TRUE,"G"}</definedName>
    <definedName name="wrn.TAB9510." localSheetId="8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10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5" hidden="1">{"VUE95",#N/A,TRUE,"D";"VUE96",#N/A,TRUE,"E";"VUE97",#N/A,TRUE,"F";"VUE98",#N/A,TRUE,"G"}</definedName>
    <definedName name="wrn.TAB9510." localSheetId="17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19" hidden="1">{"print1",#N/A,FALSE,"D21CUSTS";"print2",#N/A,FALSE,"D21CUSTS";"print3",#N/A,FALSE,"D21CUSTS";"print4",#N/A,FALSE,"D21CUSTS"}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22" hidden="1">{"print1",#N/A,FALSE,"D21CUSTS";"print2",#N/A,FALSE,"D21CUSTS";"print3",#N/A,FALSE,"D21CUSTS";"print4",#N/A,FALSE,"D21CUSTS"}</definedName>
    <definedName name="wrn.tables." localSheetId="23" hidden="1">{"print1",#N/A,FALSE,"D21CUSTS";"print2",#N/A,FALSE,"D21CUSTS";"print3",#N/A,FALSE,"D21CUSTS";"print4",#N/A,FALSE,"D21CUSTS"}</definedName>
    <definedName name="wrn.tables." localSheetId="24" hidden="1">{"print1",#N/A,FALSE,"D21CUSTS";"print2",#N/A,FALSE,"D21CUSTS";"print3",#N/A,FALSE,"D21CUSTS";"print4",#N/A,FALSE,"D21CUSTS"}</definedName>
    <definedName name="wrn.tables." localSheetId="8" hidden="1">{"print1",#N/A,FALSE,"D21CUSTS";"print2",#N/A,FALSE,"D21CUSTS";"print3",#N/A,FALSE,"D21CUSTS";"print4",#N/A,FALSE,"D21CUSTS"}</definedName>
    <definedName name="wrn.tables." localSheetId="16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8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8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9" hidden="1">#REF!</definedName>
    <definedName name="X" localSheetId="20" hidden="1">#REF!</definedName>
    <definedName name="X" localSheetId="21" hidden="1">#REF!</definedName>
    <definedName name="X" localSheetId="22" hidden="1">#REF!</definedName>
    <definedName name="X" localSheetId="23" hidden="1">#REF!</definedName>
    <definedName name="X" localSheetId="24" hidden="1">#REF!</definedName>
    <definedName name="X" localSheetId="16" hidden="1">#REF!</definedName>
    <definedName name="X" localSheetId="17" hidden="1">#REF!</definedName>
    <definedName name="X" localSheetId="5" hidden="1">#REF!</definedName>
    <definedName name="X" hidden="1">#REF!</definedName>
    <definedName name="xxx" localSheetId="19" hidden="1">#REF!</definedName>
    <definedName name="xxx" localSheetId="20" hidden="1">#REF!</definedName>
    <definedName name="xxx" localSheetId="21" hidden="1">#REF!</definedName>
    <definedName name="xxx" localSheetId="22" hidden="1">#REF!</definedName>
    <definedName name="xxx" localSheetId="23" hidden="1">#REF!</definedName>
    <definedName name="xxx" localSheetId="24" hidden="1">#REF!</definedName>
    <definedName name="xxx" localSheetId="8" hidden="1">[1]lt!#REF!</definedName>
    <definedName name="xxx" localSheetId="5" hidden="1">[1]lt!#REF!</definedName>
    <definedName name="xxx" hidden="1">[1]lt!#REF!</definedName>
    <definedName name="Y" localSheetId="19" hidden="1">#REF!</definedName>
    <definedName name="Y" localSheetId="20" hidden="1">#REF!</definedName>
    <definedName name="Y" localSheetId="21" hidden="1">#REF!</definedName>
    <definedName name="Y" localSheetId="22" hidden="1">#REF!</definedName>
    <definedName name="Y" localSheetId="23" hidden="1">#REF!</definedName>
    <definedName name="Y" localSheetId="24" hidden="1">#REF!</definedName>
    <definedName name="Y" localSheetId="16" hidden="1">#REF!</definedName>
    <definedName name="Y" localSheetId="17" hidden="1">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6" hidden="1">{"VUE95",#N/A,TRUE,"D";"VUE96",#N/A,TRUE,"E";"VUE97",#N/A,TRUE,"F";"VUE98",#N/A,TRUE,"G"}</definedName>
    <definedName name="Yvan" localSheetId="19" hidden="1">{"VUE95",#N/A,TRUE,"D";"VUE96",#N/A,TRUE,"E";"VUE97",#N/A,TRUE,"F";"VUE98",#N/A,TRUE,"G"}</definedName>
    <definedName name="Yvan" localSheetId="20" hidden="1">{"VUE95",#N/A,TRUE,"D";"VUE96",#N/A,TRUE,"E";"VUE97",#N/A,TRUE,"F";"VUE98",#N/A,TRUE,"G"}</definedName>
    <definedName name="Yvan" localSheetId="21" hidden="1">{"VUE95",#N/A,TRUE,"D";"VUE96",#N/A,TRUE,"E";"VUE97",#N/A,TRUE,"F";"VUE98",#N/A,TRUE,"G"}</definedName>
    <definedName name="Yvan" localSheetId="22" hidden="1">{"VUE95",#N/A,TRUE,"D";"VUE96",#N/A,TRUE,"E";"VUE97",#N/A,TRUE,"F";"VUE98",#N/A,TRUE,"G"}</definedName>
    <definedName name="Yvan" localSheetId="23" hidden="1">{"VUE95",#N/A,TRUE,"D";"VUE96",#N/A,TRUE,"E";"VUE97",#N/A,TRUE,"F";"VUE98",#N/A,TRUE,"G"}</definedName>
    <definedName name="Yvan" localSheetId="24" hidden="1">{"VUE95",#N/A,TRUE,"D";"VUE96",#N/A,TRUE,"E";"VUE97",#N/A,TRUE,"F";"VUE98",#N/A,TRUE,"G"}</definedName>
    <definedName name="Yvan" localSheetId="8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10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5" hidden="1">{"VUE95",#N/A,TRUE,"D";"VUE96",#N/A,TRUE,"E";"VUE97",#N/A,TRUE,"F";"VUE98",#N/A,TRUE,"G"}</definedName>
    <definedName name="Yvan" localSheetId="17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localSheetId="19" hidden="1">{"VUE95",#N/A,TRUE,"D";"VUE96",#N/A,TRUE,"E";"VUE97",#N/A,TRUE,"F";"VUE98",#N/A,TRUE,"G"}</definedName>
    <definedName name="Z" localSheetId="20" hidden="1">{"VUE95",#N/A,TRUE,"D";"VUE96",#N/A,TRUE,"E";"VUE97",#N/A,TRUE,"F";"VUE98",#N/A,TRUE,"G"}</definedName>
    <definedName name="Z" localSheetId="21" hidden="1">{"VUE95",#N/A,TRUE,"D";"VUE96",#N/A,TRUE,"E";"VUE97",#N/A,TRUE,"F";"VUE98",#N/A,TRUE,"G"}</definedName>
    <definedName name="Z" localSheetId="22" hidden="1">{"VUE95",#N/A,TRUE,"D";"VUE96",#N/A,TRUE,"E";"VUE97",#N/A,TRUE,"F";"VUE98",#N/A,TRUE,"G"}</definedName>
    <definedName name="Z" localSheetId="23" hidden="1">{"VUE95",#N/A,TRUE,"D";"VUE96",#N/A,TRUE,"E";"VUE97",#N/A,TRUE,"F";"VUE98",#N/A,TRUE,"G"}</definedName>
    <definedName name="Z" localSheetId="24" hidden="1">{"VUE95",#N/A,TRUE,"D";"VUE96",#N/A,TRUE,"E";"VUE97",#N/A,TRUE,"F";"VUE98",#N/A,TRUE,"G"}</definedName>
    <definedName name="Z" localSheetId="8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10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5" hidden="1">{"VUE95",#N/A,TRUE,"D";"VUE96",#N/A,TRUE,"E";"VUE97",#N/A,TRUE,"F";"VUE98",#N/A,TRUE,"G"}</definedName>
    <definedName name="Z" localSheetId="16" hidden="1">#REF!</definedName>
    <definedName name="Z" localSheetId="17" hidden="1">#REF!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19" hidden="1">#REF!</definedName>
    <definedName name="Z_055ABE5A_5E06_11D2_8EED_0008C7BCAF29_.wvu.PrintArea" localSheetId="20" hidden="1">#REF!</definedName>
    <definedName name="Z_055ABE5A_5E06_11D2_8EED_0008C7BCAF29_.wvu.PrintArea" localSheetId="21" hidden="1">#REF!</definedName>
    <definedName name="Z_055ABE5A_5E06_11D2_8EED_0008C7BCAF29_.wvu.PrintArea" localSheetId="22" hidden="1">#REF!</definedName>
    <definedName name="Z_055ABE5A_5E06_11D2_8EED_0008C7BCAF29_.wvu.PrintArea" localSheetId="23" hidden="1">#REF!</definedName>
    <definedName name="Z_055ABE5A_5E06_11D2_8EED_0008C7BCAF29_.wvu.PrintArea" localSheetId="24" hidden="1">#REF!</definedName>
    <definedName name="Z_055ABE5A_5E06_11D2_8EED_0008C7BCAF29_.wvu.PrintArea" localSheetId="16" hidden="1">#REF!</definedName>
    <definedName name="Z_055ABE5A_5E06_11D2_8EED_0008C7BCAF29_.wvu.PrintArea" localSheetId="17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19" hidden="1">#REF!</definedName>
    <definedName name="Z_055ABE5A_5E06_11D2_8EED_0008C7BCAF29_.wvu.PrintTitles" localSheetId="20" hidden="1">#REF!</definedName>
    <definedName name="Z_055ABE5A_5E06_11D2_8EED_0008C7BCAF29_.wvu.PrintTitles" localSheetId="21" hidden="1">#REF!</definedName>
    <definedName name="Z_055ABE5A_5E06_11D2_8EED_0008C7BCAF29_.wvu.PrintTitles" localSheetId="22" hidden="1">#REF!</definedName>
    <definedName name="Z_055ABE5A_5E06_11D2_8EED_0008C7BCAF29_.wvu.PrintTitles" localSheetId="23" hidden="1">#REF!</definedName>
    <definedName name="Z_055ABE5A_5E06_11D2_8EED_0008C7BCAF29_.wvu.PrintTitles" localSheetId="24" hidden="1">#REF!</definedName>
    <definedName name="Z_055ABE5A_5E06_11D2_8EED_0008C7BCAF29_.wvu.PrintTitles" localSheetId="16" hidden="1">#REF!</definedName>
    <definedName name="Z_055ABE5A_5E06_11D2_8EED_0008C7BCAF29_.wvu.PrintTitles" localSheetId="17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19" hidden="1">#REF!</definedName>
    <definedName name="Z_055ABE69_5E06_11D2_8EED_0008C7BCAF29_.wvu.PrintArea" localSheetId="20" hidden="1">#REF!</definedName>
    <definedName name="Z_055ABE69_5E06_11D2_8EED_0008C7BCAF29_.wvu.PrintArea" localSheetId="21" hidden="1">#REF!</definedName>
    <definedName name="Z_055ABE69_5E06_11D2_8EED_0008C7BCAF29_.wvu.PrintArea" localSheetId="22" hidden="1">#REF!</definedName>
    <definedName name="Z_055ABE69_5E06_11D2_8EED_0008C7BCAF29_.wvu.PrintArea" localSheetId="23" hidden="1">#REF!</definedName>
    <definedName name="Z_055ABE69_5E06_11D2_8EED_0008C7BCAF29_.wvu.PrintArea" localSheetId="24" hidden="1">#REF!</definedName>
    <definedName name="Z_055ABE69_5E06_11D2_8EED_0008C7BCAF29_.wvu.PrintArea" localSheetId="16" hidden="1">#REF!</definedName>
    <definedName name="Z_055ABE69_5E06_11D2_8EED_0008C7BCAF29_.wvu.PrintArea" localSheetId="17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19" hidden="1">#REF!</definedName>
    <definedName name="Z_055ABE69_5E06_11D2_8EED_0008C7BCAF29_.wvu.PrintTitles" localSheetId="20" hidden="1">#REF!</definedName>
    <definedName name="Z_055ABE69_5E06_11D2_8EED_0008C7BCAF29_.wvu.PrintTitles" localSheetId="21" hidden="1">#REF!</definedName>
    <definedName name="Z_055ABE69_5E06_11D2_8EED_0008C7BCAF29_.wvu.PrintTitles" localSheetId="22" hidden="1">#REF!</definedName>
    <definedName name="Z_055ABE69_5E06_11D2_8EED_0008C7BCAF29_.wvu.PrintTitles" localSheetId="23" hidden="1">#REF!</definedName>
    <definedName name="Z_055ABE69_5E06_11D2_8EED_0008C7BCAF29_.wvu.PrintTitles" localSheetId="24" hidden="1">#REF!</definedName>
    <definedName name="Z_055ABE69_5E06_11D2_8EED_0008C7BCAF29_.wvu.PrintTitles" localSheetId="16" hidden="1">#REF!</definedName>
    <definedName name="Z_055ABE69_5E06_11D2_8EED_0008C7BCAF29_.wvu.PrintTitles" localSheetId="17" hidden="1">#REF!</definedName>
    <definedName name="Z_055ABE69_5E06_11D2_8EED_0008C7BCAF29_.wvu.PrintTitles" hidden="1">#REF!</definedName>
    <definedName name="Z_055ABE76_5E06_11D2_8EED_0008C7BCAF29_.wvu.PrintArea" localSheetId="19" hidden="1">#REF!</definedName>
    <definedName name="Z_055ABE76_5E06_11D2_8EED_0008C7BCAF29_.wvu.PrintArea" localSheetId="20" hidden="1">#REF!</definedName>
    <definedName name="Z_055ABE76_5E06_11D2_8EED_0008C7BCAF29_.wvu.PrintArea" localSheetId="21" hidden="1">#REF!</definedName>
    <definedName name="Z_055ABE76_5E06_11D2_8EED_0008C7BCAF29_.wvu.PrintArea" localSheetId="22" hidden="1">#REF!</definedName>
    <definedName name="Z_055ABE76_5E06_11D2_8EED_0008C7BCAF29_.wvu.PrintArea" localSheetId="23" hidden="1">#REF!</definedName>
    <definedName name="Z_055ABE76_5E06_11D2_8EED_0008C7BCAF29_.wvu.PrintArea" localSheetId="24" hidden="1">#REF!</definedName>
    <definedName name="Z_055ABE76_5E06_11D2_8EED_0008C7BCAF29_.wvu.PrintArea" localSheetId="16" hidden="1">#REF!</definedName>
    <definedName name="Z_055ABE76_5E06_11D2_8EED_0008C7BCAF29_.wvu.PrintArea" localSheetId="17" hidden="1">#REF!</definedName>
    <definedName name="Z_055ABE76_5E06_11D2_8EED_0008C7BCAF29_.wvu.PrintArea" hidden="1">#REF!</definedName>
    <definedName name="Z_055ABE76_5E06_11D2_8EED_0008C7BCAF29_.wvu.PrintTitles" localSheetId="19" hidden="1">#REF!,#REF!</definedName>
    <definedName name="Z_055ABE76_5E06_11D2_8EED_0008C7BCAF29_.wvu.PrintTitles" localSheetId="20" hidden="1">#REF!,#REF!</definedName>
    <definedName name="Z_055ABE76_5E06_11D2_8EED_0008C7BCAF29_.wvu.PrintTitles" localSheetId="21" hidden="1">#REF!,#REF!</definedName>
    <definedName name="Z_055ABE76_5E06_11D2_8EED_0008C7BCAF29_.wvu.PrintTitles" localSheetId="22" hidden="1">#REF!,#REF!</definedName>
    <definedName name="Z_055ABE76_5E06_11D2_8EED_0008C7BCAF29_.wvu.PrintTitles" localSheetId="23" hidden="1">#REF!,#REF!</definedName>
    <definedName name="Z_055ABE76_5E06_11D2_8EED_0008C7BCAF29_.wvu.PrintTitles" localSheetId="24" hidden="1">#REF!,#REF!</definedName>
    <definedName name="Z_055ABE76_5E06_11D2_8EED_0008C7BCAF29_.wvu.PrintTitles" localSheetId="16" hidden="1">#REF!,#REF!</definedName>
    <definedName name="Z_055ABE76_5E06_11D2_8EED_0008C7BCAF29_.wvu.PrintTitles" localSheetId="17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19" hidden="1">#REF!</definedName>
    <definedName name="Z_055ABE84_5E06_11D2_8EED_0008C7BCAF29_.wvu.PrintArea" localSheetId="20" hidden="1">#REF!</definedName>
    <definedName name="Z_055ABE84_5E06_11D2_8EED_0008C7BCAF29_.wvu.PrintArea" localSheetId="21" hidden="1">#REF!</definedName>
    <definedName name="Z_055ABE84_5E06_11D2_8EED_0008C7BCAF29_.wvu.PrintArea" localSheetId="22" hidden="1">#REF!</definedName>
    <definedName name="Z_055ABE84_5E06_11D2_8EED_0008C7BCAF29_.wvu.PrintArea" localSheetId="23" hidden="1">#REF!</definedName>
    <definedName name="Z_055ABE84_5E06_11D2_8EED_0008C7BCAF29_.wvu.PrintArea" localSheetId="24" hidden="1">#REF!</definedName>
    <definedName name="Z_055ABE84_5E06_11D2_8EED_0008C7BCAF29_.wvu.PrintArea" localSheetId="16" hidden="1">#REF!</definedName>
    <definedName name="Z_055ABE84_5E06_11D2_8EED_0008C7BCAF29_.wvu.PrintArea" localSheetId="17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19" hidden="1">#REF!</definedName>
    <definedName name="Z_055ABE84_5E06_11D2_8EED_0008C7BCAF29_.wvu.PrintTitles" localSheetId="20" hidden="1">#REF!</definedName>
    <definedName name="Z_055ABE84_5E06_11D2_8EED_0008C7BCAF29_.wvu.PrintTitles" localSheetId="21" hidden="1">#REF!</definedName>
    <definedName name="Z_055ABE84_5E06_11D2_8EED_0008C7BCAF29_.wvu.PrintTitles" localSheetId="22" hidden="1">#REF!</definedName>
    <definedName name="Z_055ABE84_5E06_11D2_8EED_0008C7BCAF29_.wvu.PrintTitles" localSheetId="23" hidden="1">#REF!</definedName>
    <definedName name="Z_055ABE84_5E06_11D2_8EED_0008C7BCAF29_.wvu.PrintTitles" localSheetId="24" hidden="1">#REF!</definedName>
    <definedName name="Z_055ABE84_5E06_11D2_8EED_0008C7BCAF29_.wvu.PrintTitles" localSheetId="16" hidden="1">#REF!</definedName>
    <definedName name="Z_055ABE84_5E06_11D2_8EED_0008C7BCAF29_.wvu.PrintTitles" localSheetId="17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19" hidden="1">#REF!</definedName>
    <definedName name="Z_055ABE93_5E06_11D2_8EED_0008C7BCAF29_.wvu.PrintArea" localSheetId="20" hidden="1">#REF!</definedName>
    <definedName name="Z_055ABE93_5E06_11D2_8EED_0008C7BCAF29_.wvu.PrintArea" localSheetId="21" hidden="1">#REF!</definedName>
    <definedName name="Z_055ABE93_5E06_11D2_8EED_0008C7BCAF29_.wvu.PrintArea" localSheetId="22" hidden="1">#REF!</definedName>
    <definedName name="Z_055ABE93_5E06_11D2_8EED_0008C7BCAF29_.wvu.PrintArea" localSheetId="23" hidden="1">#REF!</definedName>
    <definedName name="Z_055ABE93_5E06_11D2_8EED_0008C7BCAF29_.wvu.PrintArea" localSheetId="24" hidden="1">#REF!</definedName>
    <definedName name="Z_055ABE93_5E06_11D2_8EED_0008C7BCAF29_.wvu.PrintArea" localSheetId="16" hidden="1">#REF!</definedName>
    <definedName name="Z_055ABE93_5E06_11D2_8EED_0008C7BCAF29_.wvu.PrintArea" localSheetId="17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19" hidden="1">#REF!</definedName>
    <definedName name="Z_055ABE93_5E06_11D2_8EED_0008C7BCAF29_.wvu.PrintTitles" localSheetId="20" hidden="1">#REF!</definedName>
    <definedName name="Z_055ABE93_5E06_11D2_8EED_0008C7BCAF29_.wvu.PrintTitles" localSheetId="21" hidden="1">#REF!</definedName>
    <definedName name="Z_055ABE93_5E06_11D2_8EED_0008C7BCAF29_.wvu.PrintTitles" localSheetId="22" hidden="1">#REF!</definedName>
    <definedName name="Z_055ABE93_5E06_11D2_8EED_0008C7BCAF29_.wvu.PrintTitles" localSheetId="23" hidden="1">#REF!</definedName>
    <definedName name="Z_055ABE93_5E06_11D2_8EED_0008C7BCAF29_.wvu.PrintTitles" localSheetId="24" hidden="1">#REF!</definedName>
    <definedName name="Z_055ABE93_5E06_11D2_8EED_0008C7BCAF29_.wvu.PrintTitles" localSheetId="16" hidden="1">#REF!</definedName>
    <definedName name="Z_055ABE93_5E06_11D2_8EED_0008C7BCAF29_.wvu.PrintTitles" localSheetId="17" hidden="1">#REF!</definedName>
    <definedName name="Z_055ABE93_5E06_11D2_8EED_0008C7BCAF29_.wvu.PrintTitles" hidden="1">#REF!</definedName>
    <definedName name="Z_055ABEA0_5E06_11D2_8EED_0008C7BCAF29_.wvu.PrintArea" localSheetId="19" hidden="1">#REF!</definedName>
    <definedName name="Z_055ABEA0_5E06_11D2_8EED_0008C7BCAF29_.wvu.PrintArea" localSheetId="20" hidden="1">#REF!</definedName>
    <definedName name="Z_055ABEA0_5E06_11D2_8EED_0008C7BCAF29_.wvu.PrintArea" localSheetId="21" hidden="1">#REF!</definedName>
    <definedName name="Z_055ABEA0_5E06_11D2_8EED_0008C7BCAF29_.wvu.PrintArea" localSheetId="22" hidden="1">#REF!</definedName>
    <definedName name="Z_055ABEA0_5E06_11D2_8EED_0008C7BCAF29_.wvu.PrintArea" localSheetId="23" hidden="1">#REF!</definedName>
    <definedName name="Z_055ABEA0_5E06_11D2_8EED_0008C7BCAF29_.wvu.PrintArea" localSheetId="24" hidden="1">#REF!</definedName>
    <definedName name="Z_055ABEA0_5E06_11D2_8EED_0008C7BCAF29_.wvu.PrintArea" localSheetId="16" hidden="1">#REF!</definedName>
    <definedName name="Z_055ABEA0_5E06_11D2_8EED_0008C7BCAF29_.wvu.PrintArea" localSheetId="17" hidden="1">#REF!</definedName>
    <definedName name="Z_055ABEA0_5E06_11D2_8EED_0008C7BCAF29_.wvu.PrintArea" hidden="1">#REF!</definedName>
    <definedName name="Z_055ABEA0_5E06_11D2_8EED_0008C7BCAF29_.wvu.PrintTitles" localSheetId="19" hidden="1">#REF!,#REF!</definedName>
    <definedName name="Z_055ABEA0_5E06_11D2_8EED_0008C7BCAF29_.wvu.PrintTitles" localSheetId="20" hidden="1">#REF!,#REF!</definedName>
    <definedName name="Z_055ABEA0_5E06_11D2_8EED_0008C7BCAF29_.wvu.PrintTitles" localSheetId="21" hidden="1">#REF!,#REF!</definedName>
    <definedName name="Z_055ABEA0_5E06_11D2_8EED_0008C7BCAF29_.wvu.PrintTitles" localSheetId="22" hidden="1">#REF!,#REF!</definedName>
    <definedName name="Z_055ABEA0_5E06_11D2_8EED_0008C7BCAF29_.wvu.PrintTitles" localSheetId="23" hidden="1">#REF!,#REF!</definedName>
    <definedName name="Z_055ABEA0_5E06_11D2_8EED_0008C7BCAF29_.wvu.PrintTitles" localSheetId="24" hidden="1">#REF!,#REF!</definedName>
    <definedName name="Z_055ABEA0_5E06_11D2_8EED_0008C7BCAF29_.wvu.PrintTitles" localSheetId="16" hidden="1">#REF!,#REF!</definedName>
    <definedName name="Z_055ABEA0_5E06_11D2_8EED_0008C7BCAF29_.wvu.PrintTitles" localSheetId="17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19" hidden="1">#REF!</definedName>
    <definedName name="Z_05DE23E1_1046_11D2_8E70_0008C77C0743_.wvu.PrintArea" localSheetId="20" hidden="1">#REF!</definedName>
    <definedName name="Z_05DE23E1_1046_11D2_8E70_0008C77C0743_.wvu.PrintArea" localSheetId="21" hidden="1">#REF!</definedName>
    <definedName name="Z_05DE23E1_1046_11D2_8E70_0008C77C0743_.wvu.PrintArea" localSheetId="22" hidden="1">#REF!</definedName>
    <definedName name="Z_05DE23E1_1046_11D2_8E70_0008C77C0743_.wvu.PrintArea" localSheetId="23" hidden="1">#REF!</definedName>
    <definedName name="Z_05DE23E1_1046_11D2_8E70_0008C77C0743_.wvu.PrintArea" localSheetId="24" hidden="1">#REF!</definedName>
    <definedName name="Z_05DE23E1_1046_11D2_8E70_0008C77C0743_.wvu.PrintArea" localSheetId="16" hidden="1">#REF!</definedName>
    <definedName name="Z_05DE23E1_1046_11D2_8E70_0008C77C0743_.wvu.PrintArea" localSheetId="17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19" hidden="1">#REF!,#REF!</definedName>
    <definedName name="Z_05DE23E1_1046_11D2_8E70_0008C77C0743_.wvu.PrintTitles" localSheetId="20" hidden="1">#REF!,#REF!</definedName>
    <definedName name="Z_05DE23E1_1046_11D2_8E70_0008C77C0743_.wvu.PrintTitles" localSheetId="21" hidden="1">#REF!,#REF!</definedName>
    <definedName name="Z_05DE23E1_1046_11D2_8E70_0008C77C0743_.wvu.PrintTitles" localSheetId="22" hidden="1">#REF!,#REF!</definedName>
    <definedName name="Z_05DE23E1_1046_11D2_8E70_0008C77C0743_.wvu.PrintTitles" localSheetId="23" hidden="1">#REF!,#REF!</definedName>
    <definedName name="Z_05DE23E1_1046_11D2_8E70_0008C77C0743_.wvu.PrintTitles" localSheetId="24" hidden="1">#REF!,#REF!</definedName>
    <definedName name="Z_05DE23E1_1046_11D2_8E70_0008C77C0743_.wvu.PrintTitles" localSheetId="16" hidden="1">#REF!,#REF!</definedName>
    <definedName name="Z_05DE23E1_1046_11D2_8E70_0008C77C0743_.wvu.PrintTitles" localSheetId="17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19" hidden="1">#REF!</definedName>
    <definedName name="Z_05DE23E4_1046_11D2_8E70_0008C77C0743_.wvu.PrintArea" localSheetId="20" hidden="1">#REF!</definedName>
    <definedName name="Z_05DE23E4_1046_11D2_8E70_0008C77C0743_.wvu.PrintArea" localSheetId="21" hidden="1">#REF!</definedName>
    <definedName name="Z_05DE23E4_1046_11D2_8E70_0008C77C0743_.wvu.PrintArea" localSheetId="22" hidden="1">#REF!</definedName>
    <definedName name="Z_05DE23E4_1046_11D2_8E70_0008C77C0743_.wvu.PrintArea" localSheetId="23" hidden="1">#REF!</definedName>
    <definedName name="Z_05DE23E4_1046_11D2_8E70_0008C77C0743_.wvu.PrintArea" localSheetId="24" hidden="1">#REF!</definedName>
    <definedName name="Z_05DE23E4_1046_11D2_8E70_0008C77C0743_.wvu.PrintArea" localSheetId="16" hidden="1">#REF!</definedName>
    <definedName name="Z_05DE23E4_1046_11D2_8E70_0008C77C0743_.wvu.PrintArea" localSheetId="17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19" hidden="1">#REF!</definedName>
    <definedName name="Z_05DE23E4_1046_11D2_8E70_0008C77C0743_.wvu.PrintTitles" localSheetId="20" hidden="1">#REF!</definedName>
    <definedName name="Z_05DE23E4_1046_11D2_8E70_0008C77C0743_.wvu.PrintTitles" localSheetId="21" hidden="1">#REF!</definedName>
    <definedName name="Z_05DE23E4_1046_11D2_8E70_0008C77C0743_.wvu.PrintTitles" localSheetId="22" hidden="1">#REF!</definedName>
    <definedName name="Z_05DE23E4_1046_11D2_8E70_0008C77C0743_.wvu.PrintTitles" localSheetId="23" hidden="1">#REF!</definedName>
    <definedName name="Z_05DE23E4_1046_11D2_8E70_0008C77C0743_.wvu.PrintTitles" localSheetId="24" hidden="1">#REF!</definedName>
    <definedName name="Z_05DE23E4_1046_11D2_8E70_0008C77C0743_.wvu.PrintTitles" localSheetId="16" hidden="1">#REF!</definedName>
    <definedName name="Z_05DE23E4_1046_11D2_8E70_0008C77C0743_.wvu.PrintTitles" localSheetId="17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19" hidden="1">#REF!</definedName>
    <definedName name="Z_05DE23E9_1046_11D2_8E70_0008C77C0743_.wvu.PrintArea" localSheetId="20" hidden="1">#REF!</definedName>
    <definedName name="Z_05DE23E9_1046_11D2_8E70_0008C77C0743_.wvu.PrintArea" localSheetId="21" hidden="1">#REF!</definedName>
    <definedName name="Z_05DE23E9_1046_11D2_8E70_0008C77C0743_.wvu.PrintArea" localSheetId="22" hidden="1">#REF!</definedName>
    <definedName name="Z_05DE23E9_1046_11D2_8E70_0008C77C0743_.wvu.PrintArea" localSheetId="23" hidden="1">#REF!</definedName>
    <definedName name="Z_05DE23E9_1046_11D2_8E70_0008C77C0743_.wvu.PrintArea" localSheetId="24" hidden="1">#REF!</definedName>
    <definedName name="Z_05DE23E9_1046_11D2_8E70_0008C77C0743_.wvu.PrintArea" localSheetId="16" hidden="1">#REF!</definedName>
    <definedName name="Z_05DE23E9_1046_11D2_8E70_0008C77C0743_.wvu.PrintArea" localSheetId="17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19" hidden="1">#REF!,#REF!</definedName>
    <definedName name="Z_05DE23E9_1046_11D2_8E70_0008C77C0743_.wvu.PrintTitles" localSheetId="20" hidden="1">#REF!,#REF!</definedName>
    <definedName name="Z_05DE23E9_1046_11D2_8E70_0008C77C0743_.wvu.PrintTitles" localSheetId="21" hidden="1">#REF!,#REF!</definedName>
    <definedName name="Z_05DE23E9_1046_11D2_8E70_0008C77C0743_.wvu.PrintTitles" localSheetId="22" hidden="1">#REF!,#REF!</definedName>
    <definedName name="Z_05DE23E9_1046_11D2_8E70_0008C77C0743_.wvu.PrintTitles" localSheetId="23" hidden="1">#REF!,#REF!</definedName>
    <definedName name="Z_05DE23E9_1046_11D2_8E70_0008C77C0743_.wvu.PrintTitles" localSheetId="24" hidden="1">#REF!,#REF!</definedName>
    <definedName name="Z_05DE23E9_1046_11D2_8E70_0008C77C0743_.wvu.PrintTitles" localSheetId="16" hidden="1">#REF!,#REF!</definedName>
    <definedName name="Z_05DE23E9_1046_11D2_8E70_0008C77C0743_.wvu.PrintTitles" localSheetId="17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19" hidden="1">#REF!</definedName>
    <definedName name="Z_05DE23EB_1046_11D2_8E70_0008C77C0743_.wvu.PrintArea" localSheetId="20" hidden="1">#REF!</definedName>
    <definedName name="Z_05DE23EB_1046_11D2_8E70_0008C77C0743_.wvu.PrintArea" localSheetId="21" hidden="1">#REF!</definedName>
    <definedName name="Z_05DE23EB_1046_11D2_8E70_0008C77C0743_.wvu.PrintArea" localSheetId="22" hidden="1">#REF!</definedName>
    <definedName name="Z_05DE23EB_1046_11D2_8E70_0008C77C0743_.wvu.PrintArea" localSheetId="23" hidden="1">#REF!</definedName>
    <definedName name="Z_05DE23EB_1046_11D2_8E70_0008C77C0743_.wvu.PrintArea" localSheetId="24" hidden="1">#REF!</definedName>
    <definedName name="Z_05DE23EB_1046_11D2_8E70_0008C77C0743_.wvu.PrintArea" localSheetId="16" hidden="1">#REF!</definedName>
    <definedName name="Z_05DE23EB_1046_11D2_8E70_0008C77C0743_.wvu.PrintArea" localSheetId="17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19" hidden="1">#REF!,#REF!</definedName>
    <definedName name="Z_05DE23EB_1046_11D2_8E70_0008C77C0743_.wvu.PrintTitles" localSheetId="20" hidden="1">#REF!,#REF!</definedName>
    <definedName name="Z_05DE23EB_1046_11D2_8E70_0008C77C0743_.wvu.PrintTitles" localSheetId="21" hidden="1">#REF!,#REF!</definedName>
    <definedName name="Z_05DE23EB_1046_11D2_8E70_0008C77C0743_.wvu.PrintTitles" localSheetId="22" hidden="1">#REF!,#REF!</definedName>
    <definedName name="Z_05DE23EB_1046_11D2_8E70_0008C77C0743_.wvu.PrintTitles" localSheetId="23" hidden="1">#REF!,#REF!</definedName>
    <definedName name="Z_05DE23EB_1046_11D2_8E70_0008C77C0743_.wvu.PrintTitles" localSheetId="24" hidden="1">#REF!,#REF!</definedName>
    <definedName name="Z_05DE23EB_1046_11D2_8E70_0008C77C0743_.wvu.PrintTitles" localSheetId="16" hidden="1">#REF!,#REF!</definedName>
    <definedName name="Z_05DE23EB_1046_11D2_8E70_0008C77C0743_.wvu.PrintTitles" localSheetId="17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19" hidden="1">#REF!</definedName>
    <definedName name="Z_05DE23EE_1046_11D2_8E70_0008C77C0743_.wvu.PrintArea" localSheetId="20" hidden="1">#REF!</definedName>
    <definedName name="Z_05DE23EE_1046_11D2_8E70_0008C77C0743_.wvu.PrintArea" localSheetId="21" hidden="1">#REF!</definedName>
    <definedName name="Z_05DE23EE_1046_11D2_8E70_0008C77C0743_.wvu.PrintArea" localSheetId="22" hidden="1">#REF!</definedName>
    <definedName name="Z_05DE23EE_1046_11D2_8E70_0008C77C0743_.wvu.PrintArea" localSheetId="23" hidden="1">#REF!</definedName>
    <definedName name="Z_05DE23EE_1046_11D2_8E70_0008C77C0743_.wvu.PrintArea" localSheetId="24" hidden="1">#REF!</definedName>
    <definedName name="Z_05DE23EE_1046_11D2_8E70_0008C77C0743_.wvu.PrintArea" localSheetId="16" hidden="1">#REF!</definedName>
    <definedName name="Z_05DE23EE_1046_11D2_8E70_0008C77C0743_.wvu.PrintArea" localSheetId="17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19" hidden="1">#REF!</definedName>
    <definedName name="Z_05DE23EE_1046_11D2_8E70_0008C77C0743_.wvu.PrintTitles" localSheetId="20" hidden="1">#REF!</definedName>
    <definedName name="Z_05DE23EE_1046_11D2_8E70_0008C77C0743_.wvu.PrintTitles" localSheetId="21" hidden="1">#REF!</definedName>
    <definedName name="Z_05DE23EE_1046_11D2_8E70_0008C77C0743_.wvu.PrintTitles" localSheetId="22" hidden="1">#REF!</definedName>
    <definedName name="Z_05DE23EE_1046_11D2_8E70_0008C77C0743_.wvu.PrintTitles" localSheetId="23" hidden="1">#REF!</definedName>
    <definedName name="Z_05DE23EE_1046_11D2_8E70_0008C77C0743_.wvu.PrintTitles" localSheetId="24" hidden="1">#REF!</definedName>
    <definedName name="Z_05DE23EE_1046_11D2_8E70_0008C77C0743_.wvu.PrintTitles" localSheetId="16" hidden="1">#REF!</definedName>
    <definedName name="Z_05DE23EE_1046_11D2_8E70_0008C77C0743_.wvu.PrintTitles" localSheetId="17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19" hidden="1">#REF!</definedName>
    <definedName name="Z_05DE23F3_1046_11D2_8E70_0008C77C0743_.wvu.PrintArea" localSheetId="20" hidden="1">#REF!</definedName>
    <definedName name="Z_05DE23F3_1046_11D2_8E70_0008C77C0743_.wvu.PrintArea" localSheetId="21" hidden="1">#REF!</definedName>
    <definedName name="Z_05DE23F3_1046_11D2_8E70_0008C77C0743_.wvu.PrintArea" localSheetId="22" hidden="1">#REF!</definedName>
    <definedName name="Z_05DE23F3_1046_11D2_8E70_0008C77C0743_.wvu.PrintArea" localSheetId="23" hidden="1">#REF!</definedName>
    <definedName name="Z_05DE23F3_1046_11D2_8E70_0008C77C0743_.wvu.PrintArea" localSheetId="24" hidden="1">#REF!</definedName>
    <definedName name="Z_05DE23F3_1046_11D2_8E70_0008C77C0743_.wvu.PrintArea" localSheetId="16" hidden="1">#REF!</definedName>
    <definedName name="Z_05DE23F3_1046_11D2_8E70_0008C77C0743_.wvu.PrintArea" localSheetId="17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19" hidden="1">#REF!,#REF!</definedName>
    <definedName name="Z_05DE23F3_1046_11D2_8E70_0008C77C0743_.wvu.PrintTitles" localSheetId="20" hidden="1">#REF!,#REF!</definedName>
    <definedName name="Z_05DE23F3_1046_11D2_8E70_0008C77C0743_.wvu.PrintTitles" localSheetId="21" hidden="1">#REF!,#REF!</definedName>
    <definedName name="Z_05DE23F3_1046_11D2_8E70_0008C77C0743_.wvu.PrintTitles" localSheetId="22" hidden="1">#REF!,#REF!</definedName>
    <definedName name="Z_05DE23F3_1046_11D2_8E70_0008C77C0743_.wvu.PrintTitles" localSheetId="23" hidden="1">#REF!,#REF!</definedName>
    <definedName name="Z_05DE23F3_1046_11D2_8E70_0008C77C0743_.wvu.PrintTitles" localSheetId="24" hidden="1">#REF!,#REF!</definedName>
    <definedName name="Z_05DE23F3_1046_11D2_8E70_0008C77C0743_.wvu.PrintTitles" localSheetId="16" hidden="1">#REF!,#REF!</definedName>
    <definedName name="Z_05DE23F3_1046_11D2_8E70_0008C77C0743_.wvu.PrintTitles" localSheetId="17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19" hidden="1">#REF!</definedName>
    <definedName name="Z_05DE23F6_1046_11D2_8E70_0008C77C0743_.wvu.PrintArea" localSheetId="20" hidden="1">#REF!</definedName>
    <definedName name="Z_05DE23F6_1046_11D2_8E70_0008C77C0743_.wvu.PrintArea" localSheetId="21" hidden="1">#REF!</definedName>
    <definedName name="Z_05DE23F6_1046_11D2_8E70_0008C77C0743_.wvu.PrintArea" localSheetId="22" hidden="1">#REF!</definedName>
    <definedName name="Z_05DE23F6_1046_11D2_8E70_0008C77C0743_.wvu.PrintArea" localSheetId="23" hidden="1">#REF!</definedName>
    <definedName name="Z_05DE23F6_1046_11D2_8E70_0008C77C0743_.wvu.PrintArea" localSheetId="24" hidden="1">#REF!</definedName>
    <definedName name="Z_05DE23F6_1046_11D2_8E70_0008C77C0743_.wvu.PrintArea" localSheetId="16" hidden="1">#REF!</definedName>
    <definedName name="Z_05DE23F6_1046_11D2_8E70_0008C77C0743_.wvu.PrintArea" localSheetId="17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19" hidden="1">#REF!,#REF!</definedName>
    <definedName name="Z_05DE23F6_1046_11D2_8E70_0008C77C0743_.wvu.PrintTitles" localSheetId="20" hidden="1">#REF!,#REF!</definedName>
    <definedName name="Z_05DE23F6_1046_11D2_8E70_0008C77C0743_.wvu.PrintTitles" localSheetId="21" hidden="1">#REF!,#REF!</definedName>
    <definedName name="Z_05DE23F6_1046_11D2_8E70_0008C77C0743_.wvu.PrintTitles" localSheetId="22" hidden="1">#REF!,#REF!</definedName>
    <definedName name="Z_05DE23F6_1046_11D2_8E70_0008C77C0743_.wvu.PrintTitles" localSheetId="23" hidden="1">#REF!,#REF!</definedName>
    <definedName name="Z_05DE23F6_1046_11D2_8E70_0008C77C0743_.wvu.PrintTitles" localSheetId="24" hidden="1">#REF!,#REF!</definedName>
    <definedName name="Z_05DE23F6_1046_11D2_8E70_0008C77C0743_.wvu.PrintTitles" localSheetId="16" hidden="1">#REF!,#REF!</definedName>
    <definedName name="Z_05DE23F6_1046_11D2_8E70_0008C77C0743_.wvu.PrintTitles" localSheetId="17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19" hidden="1">#REF!</definedName>
    <definedName name="Z_0CE6A482_5DEF_11D2_8EC3_0008C77C0743_.wvu.PrintArea" localSheetId="20" hidden="1">#REF!</definedName>
    <definedName name="Z_0CE6A482_5DEF_11D2_8EC3_0008C77C0743_.wvu.PrintArea" localSheetId="21" hidden="1">#REF!</definedName>
    <definedName name="Z_0CE6A482_5DEF_11D2_8EC3_0008C77C0743_.wvu.PrintArea" localSheetId="22" hidden="1">#REF!</definedName>
    <definedName name="Z_0CE6A482_5DEF_11D2_8EC3_0008C77C0743_.wvu.PrintArea" localSheetId="23" hidden="1">#REF!</definedName>
    <definedName name="Z_0CE6A482_5DEF_11D2_8EC3_0008C77C0743_.wvu.PrintArea" localSheetId="24" hidden="1">#REF!</definedName>
    <definedName name="Z_0CE6A482_5DEF_11D2_8EC3_0008C77C0743_.wvu.PrintArea" localSheetId="16" hidden="1">#REF!</definedName>
    <definedName name="Z_0CE6A482_5DEF_11D2_8EC3_0008C77C0743_.wvu.PrintArea" localSheetId="17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19" hidden="1">#REF!</definedName>
    <definedName name="Z_0CE6A482_5DEF_11D2_8EC3_0008C77C0743_.wvu.PrintTitles" localSheetId="20" hidden="1">#REF!</definedName>
    <definedName name="Z_0CE6A482_5DEF_11D2_8EC3_0008C77C0743_.wvu.PrintTitles" localSheetId="21" hidden="1">#REF!</definedName>
    <definedName name="Z_0CE6A482_5DEF_11D2_8EC3_0008C77C0743_.wvu.PrintTitles" localSheetId="22" hidden="1">#REF!</definedName>
    <definedName name="Z_0CE6A482_5DEF_11D2_8EC3_0008C77C0743_.wvu.PrintTitles" localSheetId="23" hidden="1">#REF!</definedName>
    <definedName name="Z_0CE6A482_5DEF_11D2_8EC3_0008C77C0743_.wvu.PrintTitles" localSheetId="24" hidden="1">#REF!</definedName>
    <definedName name="Z_0CE6A482_5DEF_11D2_8EC3_0008C77C0743_.wvu.PrintTitles" localSheetId="16" hidden="1">#REF!</definedName>
    <definedName name="Z_0CE6A482_5DEF_11D2_8EC3_0008C77C0743_.wvu.PrintTitles" localSheetId="17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19" hidden="1">#REF!</definedName>
    <definedName name="Z_0CE6A491_5DEF_11D2_8EC3_0008C77C0743_.wvu.PrintArea" localSheetId="20" hidden="1">#REF!</definedName>
    <definedName name="Z_0CE6A491_5DEF_11D2_8EC3_0008C77C0743_.wvu.PrintArea" localSheetId="21" hidden="1">#REF!</definedName>
    <definedName name="Z_0CE6A491_5DEF_11D2_8EC3_0008C77C0743_.wvu.PrintArea" localSheetId="22" hidden="1">#REF!</definedName>
    <definedName name="Z_0CE6A491_5DEF_11D2_8EC3_0008C77C0743_.wvu.PrintArea" localSheetId="23" hidden="1">#REF!</definedName>
    <definedName name="Z_0CE6A491_5DEF_11D2_8EC3_0008C77C0743_.wvu.PrintArea" localSheetId="24" hidden="1">#REF!</definedName>
    <definedName name="Z_0CE6A491_5DEF_11D2_8EC3_0008C77C0743_.wvu.PrintArea" localSheetId="16" hidden="1">#REF!</definedName>
    <definedName name="Z_0CE6A491_5DEF_11D2_8EC3_0008C77C0743_.wvu.PrintArea" localSheetId="17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19" hidden="1">#REF!</definedName>
    <definedName name="Z_0CE6A491_5DEF_11D2_8EC3_0008C77C0743_.wvu.PrintTitles" localSheetId="20" hidden="1">#REF!</definedName>
    <definedName name="Z_0CE6A491_5DEF_11D2_8EC3_0008C77C0743_.wvu.PrintTitles" localSheetId="21" hidden="1">#REF!</definedName>
    <definedName name="Z_0CE6A491_5DEF_11D2_8EC3_0008C77C0743_.wvu.PrintTitles" localSheetId="22" hidden="1">#REF!</definedName>
    <definedName name="Z_0CE6A491_5DEF_11D2_8EC3_0008C77C0743_.wvu.PrintTitles" localSheetId="23" hidden="1">#REF!</definedName>
    <definedName name="Z_0CE6A491_5DEF_11D2_8EC3_0008C77C0743_.wvu.PrintTitles" localSheetId="24" hidden="1">#REF!</definedName>
    <definedName name="Z_0CE6A491_5DEF_11D2_8EC3_0008C77C0743_.wvu.PrintTitles" localSheetId="16" hidden="1">#REF!</definedName>
    <definedName name="Z_0CE6A491_5DEF_11D2_8EC3_0008C77C0743_.wvu.PrintTitles" localSheetId="17" hidden="1">#REF!</definedName>
    <definedName name="Z_0CE6A491_5DEF_11D2_8EC3_0008C77C0743_.wvu.PrintTitles" hidden="1">#REF!</definedName>
    <definedName name="Z_0CE6A49E_5DEF_11D2_8EC3_0008C77C0743_.wvu.PrintArea" localSheetId="19" hidden="1">#REF!</definedName>
    <definedName name="Z_0CE6A49E_5DEF_11D2_8EC3_0008C77C0743_.wvu.PrintArea" localSheetId="20" hidden="1">#REF!</definedName>
    <definedName name="Z_0CE6A49E_5DEF_11D2_8EC3_0008C77C0743_.wvu.PrintArea" localSheetId="21" hidden="1">#REF!</definedName>
    <definedName name="Z_0CE6A49E_5DEF_11D2_8EC3_0008C77C0743_.wvu.PrintArea" localSheetId="22" hidden="1">#REF!</definedName>
    <definedName name="Z_0CE6A49E_5DEF_11D2_8EC3_0008C77C0743_.wvu.PrintArea" localSheetId="23" hidden="1">#REF!</definedName>
    <definedName name="Z_0CE6A49E_5DEF_11D2_8EC3_0008C77C0743_.wvu.PrintArea" localSheetId="24" hidden="1">#REF!</definedName>
    <definedName name="Z_0CE6A49E_5DEF_11D2_8EC3_0008C77C0743_.wvu.PrintArea" localSheetId="16" hidden="1">#REF!</definedName>
    <definedName name="Z_0CE6A49E_5DEF_11D2_8EC3_0008C77C0743_.wvu.PrintArea" localSheetId="17" hidden="1">#REF!</definedName>
    <definedName name="Z_0CE6A49E_5DEF_11D2_8EC3_0008C77C0743_.wvu.PrintArea" hidden="1">#REF!</definedName>
    <definedName name="Z_0CE6A49E_5DEF_11D2_8EC3_0008C77C0743_.wvu.PrintTitles" localSheetId="19" hidden="1">#REF!,#REF!</definedName>
    <definedName name="Z_0CE6A49E_5DEF_11D2_8EC3_0008C77C0743_.wvu.PrintTitles" localSheetId="20" hidden="1">#REF!,#REF!</definedName>
    <definedName name="Z_0CE6A49E_5DEF_11D2_8EC3_0008C77C0743_.wvu.PrintTitles" localSheetId="21" hidden="1">#REF!,#REF!</definedName>
    <definedName name="Z_0CE6A49E_5DEF_11D2_8EC3_0008C77C0743_.wvu.PrintTitles" localSheetId="22" hidden="1">#REF!,#REF!</definedName>
    <definedName name="Z_0CE6A49E_5DEF_11D2_8EC3_0008C77C0743_.wvu.PrintTitles" localSheetId="23" hidden="1">#REF!,#REF!</definedName>
    <definedName name="Z_0CE6A49E_5DEF_11D2_8EC3_0008C77C0743_.wvu.PrintTitles" localSheetId="24" hidden="1">#REF!,#REF!</definedName>
    <definedName name="Z_0CE6A49E_5DEF_11D2_8EC3_0008C77C0743_.wvu.PrintTitles" localSheetId="16" hidden="1">#REF!,#REF!</definedName>
    <definedName name="Z_0CE6A49E_5DEF_11D2_8EC3_0008C77C0743_.wvu.PrintTitles" localSheetId="17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19" hidden="1">#REF!</definedName>
    <definedName name="Z_0CE6A4AB_5DEF_11D2_8EC3_0008C77C0743_.wvu.PrintArea" localSheetId="20" hidden="1">#REF!</definedName>
    <definedName name="Z_0CE6A4AB_5DEF_11D2_8EC3_0008C77C0743_.wvu.PrintArea" localSheetId="21" hidden="1">#REF!</definedName>
    <definedName name="Z_0CE6A4AB_5DEF_11D2_8EC3_0008C77C0743_.wvu.PrintArea" localSheetId="22" hidden="1">#REF!</definedName>
    <definedName name="Z_0CE6A4AB_5DEF_11D2_8EC3_0008C77C0743_.wvu.PrintArea" localSheetId="23" hidden="1">#REF!</definedName>
    <definedName name="Z_0CE6A4AB_5DEF_11D2_8EC3_0008C77C0743_.wvu.PrintArea" localSheetId="24" hidden="1">#REF!</definedName>
    <definedName name="Z_0CE6A4AB_5DEF_11D2_8EC3_0008C77C0743_.wvu.PrintArea" localSheetId="16" hidden="1">#REF!</definedName>
    <definedName name="Z_0CE6A4AB_5DEF_11D2_8EC3_0008C77C0743_.wvu.PrintArea" localSheetId="17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19" hidden="1">#REF!</definedName>
    <definedName name="Z_0CE6A4AB_5DEF_11D2_8EC3_0008C77C0743_.wvu.PrintTitles" localSheetId="20" hidden="1">#REF!</definedName>
    <definedName name="Z_0CE6A4AB_5DEF_11D2_8EC3_0008C77C0743_.wvu.PrintTitles" localSheetId="21" hidden="1">#REF!</definedName>
    <definedName name="Z_0CE6A4AB_5DEF_11D2_8EC3_0008C77C0743_.wvu.PrintTitles" localSheetId="22" hidden="1">#REF!</definedName>
    <definedName name="Z_0CE6A4AB_5DEF_11D2_8EC3_0008C77C0743_.wvu.PrintTitles" localSheetId="23" hidden="1">#REF!</definedName>
    <definedName name="Z_0CE6A4AB_5DEF_11D2_8EC3_0008C77C0743_.wvu.PrintTitles" localSheetId="24" hidden="1">#REF!</definedName>
    <definedName name="Z_0CE6A4AB_5DEF_11D2_8EC3_0008C77C0743_.wvu.PrintTitles" localSheetId="16" hidden="1">#REF!</definedName>
    <definedName name="Z_0CE6A4AB_5DEF_11D2_8EC3_0008C77C0743_.wvu.PrintTitles" localSheetId="17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19" hidden="1">#REF!</definedName>
    <definedName name="Z_0CE6A4BA_5DEF_11D2_8EC3_0008C77C0743_.wvu.PrintArea" localSheetId="20" hidden="1">#REF!</definedName>
    <definedName name="Z_0CE6A4BA_5DEF_11D2_8EC3_0008C77C0743_.wvu.PrintArea" localSheetId="21" hidden="1">#REF!</definedName>
    <definedName name="Z_0CE6A4BA_5DEF_11D2_8EC3_0008C77C0743_.wvu.PrintArea" localSheetId="22" hidden="1">#REF!</definedName>
    <definedName name="Z_0CE6A4BA_5DEF_11D2_8EC3_0008C77C0743_.wvu.PrintArea" localSheetId="23" hidden="1">#REF!</definedName>
    <definedName name="Z_0CE6A4BA_5DEF_11D2_8EC3_0008C77C0743_.wvu.PrintArea" localSheetId="24" hidden="1">#REF!</definedName>
    <definedName name="Z_0CE6A4BA_5DEF_11D2_8EC3_0008C77C0743_.wvu.PrintArea" localSheetId="16" hidden="1">#REF!</definedName>
    <definedName name="Z_0CE6A4BA_5DEF_11D2_8EC3_0008C77C0743_.wvu.PrintArea" localSheetId="17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19" hidden="1">#REF!</definedName>
    <definedName name="Z_0CE6A4BA_5DEF_11D2_8EC3_0008C77C0743_.wvu.PrintTitles" localSheetId="20" hidden="1">#REF!</definedName>
    <definedName name="Z_0CE6A4BA_5DEF_11D2_8EC3_0008C77C0743_.wvu.PrintTitles" localSheetId="21" hidden="1">#REF!</definedName>
    <definedName name="Z_0CE6A4BA_5DEF_11D2_8EC3_0008C77C0743_.wvu.PrintTitles" localSheetId="22" hidden="1">#REF!</definedName>
    <definedName name="Z_0CE6A4BA_5DEF_11D2_8EC3_0008C77C0743_.wvu.PrintTitles" localSheetId="23" hidden="1">#REF!</definedName>
    <definedName name="Z_0CE6A4BA_5DEF_11D2_8EC3_0008C77C0743_.wvu.PrintTitles" localSheetId="24" hidden="1">#REF!</definedName>
    <definedName name="Z_0CE6A4BA_5DEF_11D2_8EC3_0008C77C0743_.wvu.PrintTitles" localSheetId="16" hidden="1">#REF!</definedName>
    <definedName name="Z_0CE6A4BA_5DEF_11D2_8EC3_0008C77C0743_.wvu.PrintTitles" localSheetId="17" hidden="1">#REF!</definedName>
    <definedName name="Z_0CE6A4BA_5DEF_11D2_8EC3_0008C77C0743_.wvu.PrintTitles" hidden="1">#REF!</definedName>
    <definedName name="Z_0CE6A4C7_5DEF_11D2_8EC3_0008C77C0743_.wvu.PrintArea" localSheetId="19" hidden="1">#REF!</definedName>
    <definedName name="Z_0CE6A4C7_5DEF_11D2_8EC3_0008C77C0743_.wvu.PrintArea" localSheetId="20" hidden="1">#REF!</definedName>
    <definedName name="Z_0CE6A4C7_5DEF_11D2_8EC3_0008C77C0743_.wvu.PrintArea" localSheetId="21" hidden="1">#REF!</definedName>
    <definedName name="Z_0CE6A4C7_5DEF_11D2_8EC3_0008C77C0743_.wvu.PrintArea" localSheetId="22" hidden="1">#REF!</definedName>
    <definedName name="Z_0CE6A4C7_5DEF_11D2_8EC3_0008C77C0743_.wvu.PrintArea" localSheetId="23" hidden="1">#REF!</definedName>
    <definedName name="Z_0CE6A4C7_5DEF_11D2_8EC3_0008C77C0743_.wvu.PrintArea" localSheetId="24" hidden="1">#REF!</definedName>
    <definedName name="Z_0CE6A4C7_5DEF_11D2_8EC3_0008C77C0743_.wvu.PrintArea" localSheetId="16" hidden="1">#REF!</definedName>
    <definedName name="Z_0CE6A4C7_5DEF_11D2_8EC3_0008C77C0743_.wvu.PrintArea" localSheetId="17" hidden="1">#REF!</definedName>
    <definedName name="Z_0CE6A4C7_5DEF_11D2_8EC3_0008C77C0743_.wvu.PrintArea" hidden="1">#REF!</definedName>
    <definedName name="Z_0CE6A4C7_5DEF_11D2_8EC3_0008C77C0743_.wvu.PrintTitles" localSheetId="19" hidden="1">#REF!,#REF!</definedName>
    <definedName name="Z_0CE6A4C7_5DEF_11D2_8EC3_0008C77C0743_.wvu.PrintTitles" localSheetId="20" hidden="1">#REF!,#REF!</definedName>
    <definedName name="Z_0CE6A4C7_5DEF_11D2_8EC3_0008C77C0743_.wvu.PrintTitles" localSheetId="21" hidden="1">#REF!,#REF!</definedName>
    <definedName name="Z_0CE6A4C7_5DEF_11D2_8EC3_0008C77C0743_.wvu.PrintTitles" localSheetId="22" hidden="1">#REF!,#REF!</definedName>
    <definedName name="Z_0CE6A4C7_5DEF_11D2_8EC3_0008C77C0743_.wvu.PrintTitles" localSheetId="23" hidden="1">#REF!,#REF!</definedName>
    <definedName name="Z_0CE6A4C7_5DEF_11D2_8EC3_0008C77C0743_.wvu.PrintTitles" localSheetId="24" hidden="1">#REF!,#REF!</definedName>
    <definedName name="Z_0CE6A4C7_5DEF_11D2_8EC3_0008C77C0743_.wvu.PrintTitles" localSheetId="16" hidden="1">#REF!,#REF!</definedName>
    <definedName name="Z_0CE6A4C7_5DEF_11D2_8EC3_0008C77C0743_.wvu.PrintTitles" localSheetId="17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19" hidden="1">#REF!</definedName>
    <definedName name="Z_0CE6A4D4_5DEF_11D2_8EC3_0008C77C0743_.wvu.PrintArea" localSheetId="20" hidden="1">#REF!</definedName>
    <definedName name="Z_0CE6A4D4_5DEF_11D2_8EC3_0008C77C0743_.wvu.PrintArea" localSheetId="21" hidden="1">#REF!</definedName>
    <definedName name="Z_0CE6A4D4_5DEF_11D2_8EC3_0008C77C0743_.wvu.PrintArea" localSheetId="22" hidden="1">#REF!</definedName>
    <definedName name="Z_0CE6A4D4_5DEF_11D2_8EC3_0008C77C0743_.wvu.PrintArea" localSheetId="23" hidden="1">#REF!</definedName>
    <definedName name="Z_0CE6A4D4_5DEF_11D2_8EC3_0008C77C0743_.wvu.PrintArea" localSheetId="24" hidden="1">#REF!</definedName>
    <definedName name="Z_0CE6A4D4_5DEF_11D2_8EC3_0008C77C0743_.wvu.PrintArea" localSheetId="16" hidden="1">#REF!</definedName>
    <definedName name="Z_0CE6A4D4_5DEF_11D2_8EC3_0008C77C0743_.wvu.PrintArea" localSheetId="17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19" hidden="1">#REF!</definedName>
    <definedName name="Z_0CE6A4D4_5DEF_11D2_8EC3_0008C77C0743_.wvu.PrintTitles" localSheetId="20" hidden="1">#REF!</definedName>
    <definedName name="Z_0CE6A4D4_5DEF_11D2_8EC3_0008C77C0743_.wvu.PrintTitles" localSheetId="21" hidden="1">#REF!</definedName>
    <definedName name="Z_0CE6A4D4_5DEF_11D2_8EC3_0008C77C0743_.wvu.PrintTitles" localSheetId="22" hidden="1">#REF!</definedName>
    <definedName name="Z_0CE6A4D4_5DEF_11D2_8EC3_0008C77C0743_.wvu.PrintTitles" localSheetId="23" hidden="1">#REF!</definedName>
    <definedName name="Z_0CE6A4D4_5DEF_11D2_8EC3_0008C77C0743_.wvu.PrintTitles" localSheetId="24" hidden="1">#REF!</definedName>
    <definedName name="Z_0CE6A4D4_5DEF_11D2_8EC3_0008C77C0743_.wvu.PrintTitles" localSheetId="16" hidden="1">#REF!</definedName>
    <definedName name="Z_0CE6A4D4_5DEF_11D2_8EC3_0008C77C0743_.wvu.PrintTitles" localSheetId="17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19" hidden="1">#REF!</definedName>
    <definedName name="Z_0CE6A4E3_5DEF_11D2_8EC3_0008C77C0743_.wvu.PrintArea" localSheetId="20" hidden="1">#REF!</definedName>
    <definedName name="Z_0CE6A4E3_5DEF_11D2_8EC3_0008C77C0743_.wvu.PrintArea" localSheetId="21" hidden="1">#REF!</definedName>
    <definedName name="Z_0CE6A4E3_5DEF_11D2_8EC3_0008C77C0743_.wvu.PrintArea" localSheetId="22" hidden="1">#REF!</definedName>
    <definedName name="Z_0CE6A4E3_5DEF_11D2_8EC3_0008C77C0743_.wvu.PrintArea" localSheetId="23" hidden="1">#REF!</definedName>
    <definedName name="Z_0CE6A4E3_5DEF_11D2_8EC3_0008C77C0743_.wvu.PrintArea" localSheetId="24" hidden="1">#REF!</definedName>
    <definedName name="Z_0CE6A4E3_5DEF_11D2_8EC3_0008C77C0743_.wvu.PrintArea" localSheetId="16" hidden="1">#REF!</definedName>
    <definedName name="Z_0CE6A4E3_5DEF_11D2_8EC3_0008C77C0743_.wvu.PrintArea" localSheetId="17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19" hidden="1">#REF!</definedName>
    <definedName name="Z_0CE6A4E3_5DEF_11D2_8EC3_0008C77C0743_.wvu.PrintTitles" localSheetId="20" hidden="1">#REF!</definedName>
    <definedName name="Z_0CE6A4E3_5DEF_11D2_8EC3_0008C77C0743_.wvu.PrintTitles" localSheetId="21" hidden="1">#REF!</definedName>
    <definedName name="Z_0CE6A4E3_5DEF_11D2_8EC3_0008C77C0743_.wvu.PrintTitles" localSheetId="22" hidden="1">#REF!</definedName>
    <definedName name="Z_0CE6A4E3_5DEF_11D2_8EC3_0008C77C0743_.wvu.PrintTitles" localSheetId="23" hidden="1">#REF!</definedName>
    <definedName name="Z_0CE6A4E3_5DEF_11D2_8EC3_0008C77C0743_.wvu.PrintTitles" localSheetId="24" hidden="1">#REF!</definedName>
    <definedName name="Z_0CE6A4E3_5DEF_11D2_8EC3_0008C77C0743_.wvu.PrintTitles" localSheetId="16" hidden="1">#REF!</definedName>
    <definedName name="Z_0CE6A4E3_5DEF_11D2_8EC3_0008C77C0743_.wvu.PrintTitles" localSheetId="17" hidden="1">#REF!</definedName>
    <definedName name="Z_0CE6A4E3_5DEF_11D2_8EC3_0008C77C0743_.wvu.PrintTitles" hidden="1">#REF!</definedName>
    <definedName name="Z_0CE6A4F0_5DEF_11D2_8EC3_0008C77C0743_.wvu.PrintArea" localSheetId="19" hidden="1">#REF!</definedName>
    <definedName name="Z_0CE6A4F0_5DEF_11D2_8EC3_0008C77C0743_.wvu.PrintArea" localSheetId="20" hidden="1">#REF!</definedName>
    <definedName name="Z_0CE6A4F0_5DEF_11D2_8EC3_0008C77C0743_.wvu.PrintArea" localSheetId="21" hidden="1">#REF!</definedName>
    <definedName name="Z_0CE6A4F0_5DEF_11D2_8EC3_0008C77C0743_.wvu.PrintArea" localSheetId="22" hidden="1">#REF!</definedName>
    <definedName name="Z_0CE6A4F0_5DEF_11D2_8EC3_0008C77C0743_.wvu.PrintArea" localSheetId="23" hidden="1">#REF!</definedName>
    <definedName name="Z_0CE6A4F0_5DEF_11D2_8EC3_0008C77C0743_.wvu.PrintArea" localSheetId="24" hidden="1">#REF!</definedName>
    <definedName name="Z_0CE6A4F0_5DEF_11D2_8EC3_0008C77C0743_.wvu.PrintArea" localSheetId="16" hidden="1">#REF!</definedName>
    <definedName name="Z_0CE6A4F0_5DEF_11D2_8EC3_0008C77C0743_.wvu.PrintArea" localSheetId="17" hidden="1">#REF!</definedName>
    <definedName name="Z_0CE6A4F0_5DEF_11D2_8EC3_0008C77C0743_.wvu.PrintArea" hidden="1">#REF!</definedName>
    <definedName name="Z_0CE6A4F0_5DEF_11D2_8EC3_0008C77C0743_.wvu.PrintTitles" localSheetId="19" hidden="1">#REF!,#REF!</definedName>
    <definedName name="Z_0CE6A4F0_5DEF_11D2_8EC3_0008C77C0743_.wvu.PrintTitles" localSheetId="20" hidden="1">#REF!,#REF!</definedName>
    <definedName name="Z_0CE6A4F0_5DEF_11D2_8EC3_0008C77C0743_.wvu.PrintTitles" localSheetId="21" hidden="1">#REF!,#REF!</definedName>
    <definedName name="Z_0CE6A4F0_5DEF_11D2_8EC3_0008C77C0743_.wvu.PrintTitles" localSheetId="22" hidden="1">#REF!,#REF!</definedName>
    <definedName name="Z_0CE6A4F0_5DEF_11D2_8EC3_0008C77C0743_.wvu.PrintTitles" localSheetId="23" hidden="1">#REF!,#REF!</definedName>
    <definedName name="Z_0CE6A4F0_5DEF_11D2_8EC3_0008C77C0743_.wvu.PrintTitles" localSheetId="24" hidden="1">#REF!,#REF!</definedName>
    <definedName name="Z_0CE6A4F0_5DEF_11D2_8EC3_0008C77C0743_.wvu.PrintTitles" localSheetId="16" hidden="1">#REF!,#REF!</definedName>
    <definedName name="Z_0CE6A4F0_5DEF_11D2_8EC3_0008C77C0743_.wvu.PrintTitles" localSheetId="17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19" hidden="1">#REF!</definedName>
    <definedName name="Z_0CE6A4FD_5DEF_11D2_8EC3_0008C77C0743_.wvu.PrintArea" localSheetId="20" hidden="1">#REF!</definedName>
    <definedName name="Z_0CE6A4FD_5DEF_11D2_8EC3_0008C77C0743_.wvu.PrintArea" localSheetId="21" hidden="1">#REF!</definedName>
    <definedName name="Z_0CE6A4FD_5DEF_11D2_8EC3_0008C77C0743_.wvu.PrintArea" localSheetId="22" hidden="1">#REF!</definedName>
    <definedName name="Z_0CE6A4FD_5DEF_11D2_8EC3_0008C77C0743_.wvu.PrintArea" localSheetId="23" hidden="1">#REF!</definedName>
    <definedName name="Z_0CE6A4FD_5DEF_11D2_8EC3_0008C77C0743_.wvu.PrintArea" localSheetId="24" hidden="1">#REF!</definedName>
    <definedName name="Z_0CE6A4FD_5DEF_11D2_8EC3_0008C77C0743_.wvu.PrintArea" localSheetId="16" hidden="1">#REF!</definedName>
    <definedName name="Z_0CE6A4FD_5DEF_11D2_8EC3_0008C77C0743_.wvu.PrintArea" localSheetId="17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19" hidden="1">#REF!</definedName>
    <definedName name="Z_0CE6A4FD_5DEF_11D2_8EC3_0008C77C0743_.wvu.PrintTitles" localSheetId="20" hidden="1">#REF!</definedName>
    <definedName name="Z_0CE6A4FD_5DEF_11D2_8EC3_0008C77C0743_.wvu.PrintTitles" localSheetId="21" hidden="1">#REF!</definedName>
    <definedName name="Z_0CE6A4FD_5DEF_11D2_8EC3_0008C77C0743_.wvu.PrintTitles" localSheetId="22" hidden="1">#REF!</definedName>
    <definedName name="Z_0CE6A4FD_5DEF_11D2_8EC3_0008C77C0743_.wvu.PrintTitles" localSheetId="23" hidden="1">#REF!</definedName>
    <definedName name="Z_0CE6A4FD_5DEF_11D2_8EC3_0008C77C0743_.wvu.PrintTitles" localSheetId="24" hidden="1">#REF!</definedName>
    <definedName name="Z_0CE6A4FD_5DEF_11D2_8EC3_0008C77C0743_.wvu.PrintTitles" localSheetId="16" hidden="1">#REF!</definedName>
    <definedName name="Z_0CE6A4FD_5DEF_11D2_8EC3_0008C77C0743_.wvu.PrintTitles" localSheetId="17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19" hidden="1">#REF!</definedName>
    <definedName name="Z_0CE6A50C_5DEF_11D2_8EC3_0008C77C0743_.wvu.PrintArea" localSheetId="20" hidden="1">#REF!</definedName>
    <definedName name="Z_0CE6A50C_5DEF_11D2_8EC3_0008C77C0743_.wvu.PrintArea" localSheetId="21" hidden="1">#REF!</definedName>
    <definedName name="Z_0CE6A50C_5DEF_11D2_8EC3_0008C77C0743_.wvu.PrintArea" localSheetId="22" hidden="1">#REF!</definedName>
    <definedName name="Z_0CE6A50C_5DEF_11D2_8EC3_0008C77C0743_.wvu.PrintArea" localSheetId="23" hidden="1">#REF!</definedName>
    <definedName name="Z_0CE6A50C_5DEF_11D2_8EC3_0008C77C0743_.wvu.PrintArea" localSheetId="24" hidden="1">#REF!</definedName>
    <definedName name="Z_0CE6A50C_5DEF_11D2_8EC3_0008C77C0743_.wvu.PrintArea" localSheetId="16" hidden="1">#REF!</definedName>
    <definedName name="Z_0CE6A50C_5DEF_11D2_8EC3_0008C77C0743_.wvu.PrintArea" localSheetId="17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19" hidden="1">#REF!</definedName>
    <definedName name="Z_0CE6A50C_5DEF_11D2_8EC3_0008C77C0743_.wvu.PrintTitles" localSheetId="20" hidden="1">#REF!</definedName>
    <definedName name="Z_0CE6A50C_5DEF_11D2_8EC3_0008C77C0743_.wvu.PrintTitles" localSheetId="21" hidden="1">#REF!</definedName>
    <definedName name="Z_0CE6A50C_5DEF_11D2_8EC3_0008C77C0743_.wvu.PrintTitles" localSheetId="22" hidden="1">#REF!</definedName>
    <definedName name="Z_0CE6A50C_5DEF_11D2_8EC3_0008C77C0743_.wvu.PrintTitles" localSheetId="23" hidden="1">#REF!</definedName>
    <definedName name="Z_0CE6A50C_5DEF_11D2_8EC3_0008C77C0743_.wvu.PrintTitles" localSheetId="24" hidden="1">#REF!</definedName>
    <definedName name="Z_0CE6A50C_5DEF_11D2_8EC3_0008C77C0743_.wvu.PrintTitles" localSheetId="16" hidden="1">#REF!</definedName>
    <definedName name="Z_0CE6A50C_5DEF_11D2_8EC3_0008C77C0743_.wvu.PrintTitles" localSheetId="17" hidden="1">#REF!</definedName>
    <definedName name="Z_0CE6A50C_5DEF_11D2_8EC3_0008C77C0743_.wvu.PrintTitles" hidden="1">#REF!</definedName>
    <definedName name="Z_0CE6A519_5DEF_11D2_8EC3_0008C77C0743_.wvu.PrintArea" localSheetId="19" hidden="1">#REF!</definedName>
    <definedName name="Z_0CE6A519_5DEF_11D2_8EC3_0008C77C0743_.wvu.PrintArea" localSheetId="20" hidden="1">#REF!</definedName>
    <definedName name="Z_0CE6A519_5DEF_11D2_8EC3_0008C77C0743_.wvu.PrintArea" localSheetId="21" hidden="1">#REF!</definedName>
    <definedName name="Z_0CE6A519_5DEF_11D2_8EC3_0008C77C0743_.wvu.PrintArea" localSheetId="22" hidden="1">#REF!</definedName>
    <definedName name="Z_0CE6A519_5DEF_11D2_8EC3_0008C77C0743_.wvu.PrintArea" localSheetId="23" hidden="1">#REF!</definedName>
    <definedName name="Z_0CE6A519_5DEF_11D2_8EC3_0008C77C0743_.wvu.PrintArea" localSheetId="24" hidden="1">#REF!</definedName>
    <definedName name="Z_0CE6A519_5DEF_11D2_8EC3_0008C77C0743_.wvu.PrintArea" localSheetId="16" hidden="1">#REF!</definedName>
    <definedName name="Z_0CE6A519_5DEF_11D2_8EC3_0008C77C0743_.wvu.PrintArea" localSheetId="17" hidden="1">#REF!</definedName>
    <definedName name="Z_0CE6A519_5DEF_11D2_8EC3_0008C77C0743_.wvu.PrintArea" hidden="1">#REF!</definedName>
    <definedName name="Z_0CE6A519_5DEF_11D2_8EC3_0008C77C0743_.wvu.PrintTitles" localSheetId="19" hidden="1">#REF!,#REF!</definedName>
    <definedName name="Z_0CE6A519_5DEF_11D2_8EC3_0008C77C0743_.wvu.PrintTitles" localSheetId="20" hidden="1">#REF!,#REF!</definedName>
    <definedName name="Z_0CE6A519_5DEF_11D2_8EC3_0008C77C0743_.wvu.PrintTitles" localSheetId="21" hidden="1">#REF!,#REF!</definedName>
    <definedName name="Z_0CE6A519_5DEF_11D2_8EC3_0008C77C0743_.wvu.PrintTitles" localSheetId="22" hidden="1">#REF!,#REF!</definedName>
    <definedName name="Z_0CE6A519_5DEF_11D2_8EC3_0008C77C0743_.wvu.PrintTitles" localSheetId="23" hidden="1">#REF!,#REF!</definedName>
    <definedName name="Z_0CE6A519_5DEF_11D2_8EC3_0008C77C0743_.wvu.PrintTitles" localSheetId="24" hidden="1">#REF!,#REF!</definedName>
    <definedName name="Z_0CE6A519_5DEF_11D2_8EC3_0008C77C0743_.wvu.PrintTitles" localSheetId="16" hidden="1">#REF!,#REF!</definedName>
    <definedName name="Z_0CE6A519_5DEF_11D2_8EC3_0008C77C0743_.wvu.PrintTitles" localSheetId="17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19" hidden="1">#REF!</definedName>
    <definedName name="Z_0E8DEF60_5D61_11D2_8EEB_0008C7BCAF29_.wvu.PrintArea" localSheetId="20" hidden="1">#REF!</definedName>
    <definedName name="Z_0E8DEF60_5D61_11D2_8EEB_0008C7BCAF29_.wvu.PrintArea" localSheetId="21" hidden="1">#REF!</definedName>
    <definedName name="Z_0E8DEF60_5D61_11D2_8EEB_0008C7BCAF29_.wvu.PrintArea" localSheetId="22" hidden="1">#REF!</definedName>
    <definedName name="Z_0E8DEF60_5D61_11D2_8EEB_0008C7BCAF29_.wvu.PrintArea" localSheetId="23" hidden="1">#REF!</definedName>
    <definedName name="Z_0E8DEF60_5D61_11D2_8EEB_0008C7BCAF29_.wvu.PrintArea" localSheetId="24" hidden="1">#REF!</definedName>
    <definedName name="Z_0E8DEF60_5D61_11D2_8EEB_0008C7BCAF29_.wvu.PrintArea" localSheetId="16" hidden="1">#REF!</definedName>
    <definedName name="Z_0E8DEF60_5D61_11D2_8EEB_0008C7BCAF29_.wvu.PrintArea" localSheetId="17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19" hidden="1">#REF!,#REF!</definedName>
    <definedName name="Z_0E8DEF60_5D61_11D2_8EEB_0008C7BCAF29_.wvu.PrintTitles" localSheetId="20" hidden="1">#REF!,#REF!</definedName>
    <definedName name="Z_0E8DEF60_5D61_11D2_8EEB_0008C7BCAF29_.wvu.PrintTitles" localSheetId="21" hidden="1">#REF!,#REF!</definedName>
    <definedName name="Z_0E8DEF60_5D61_11D2_8EEB_0008C7BCAF29_.wvu.PrintTitles" localSheetId="22" hidden="1">#REF!,#REF!</definedName>
    <definedName name="Z_0E8DEF60_5D61_11D2_8EEB_0008C7BCAF29_.wvu.PrintTitles" localSheetId="23" hidden="1">#REF!,#REF!</definedName>
    <definedName name="Z_0E8DEF60_5D61_11D2_8EEB_0008C7BCAF29_.wvu.PrintTitles" localSheetId="24" hidden="1">#REF!,#REF!</definedName>
    <definedName name="Z_0E8DEF60_5D61_11D2_8EEB_0008C7BCAF29_.wvu.PrintTitles" localSheetId="16" hidden="1">#REF!,#REF!</definedName>
    <definedName name="Z_0E8DEF60_5D61_11D2_8EEB_0008C7BCAF29_.wvu.PrintTitles" localSheetId="17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19" hidden="1">#REF!</definedName>
    <definedName name="Z_0E8DEF63_5D61_11D2_8EEB_0008C7BCAF29_.wvu.PrintArea" localSheetId="20" hidden="1">#REF!</definedName>
    <definedName name="Z_0E8DEF63_5D61_11D2_8EEB_0008C7BCAF29_.wvu.PrintArea" localSheetId="21" hidden="1">#REF!</definedName>
    <definedName name="Z_0E8DEF63_5D61_11D2_8EEB_0008C7BCAF29_.wvu.PrintArea" localSheetId="22" hidden="1">#REF!</definedName>
    <definedName name="Z_0E8DEF63_5D61_11D2_8EEB_0008C7BCAF29_.wvu.PrintArea" localSheetId="23" hidden="1">#REF!</definedName>
    <definedName name="Z_0E8DEF63_5D61_11D2_8EEB_0008C7BCAF29_.wvu.PrintArea" localSheetId="24" hidden="1">#REF!</definedName>
    <definedName name="Z_0E8DEF63_5D61_11D2_8EEB_0008C7BCAF29_.wvu.PrintArea" localSheetId="16" hidden="1">#REF!</definedName>
    <definedName name="Z_0E8DEF63_5D61_11D2_8EEB_0008C7BCAF29_.wvu.PrintArea" localSheetId="17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19" hidden="1">#REF!</definedName>
    <definedName name="Z_0E8DEF63_5D61_11D2_8EEB_0008C7BCAF29_.wvu.PrintTitles" localSheetId="20" hidden="1">#REF!</definedName>
    <definedName name="Z_0E8DEF63_5D61_11D2_8EEB_0008C7BCAF29_.wvu.PrintTitles" localSheetId="21" hidden="1">#REF!</definedName>
    <definedName name="Z_0E8DEF63_5D61_11D2_8EEB_0008C7BCAF29_.wvu.PrintTitles" localSheetId="22" hidden="1">#REF!</definedName>
    <definedName name="Z_0E8DEF63_5D61_11D2_8EEB_0008C7BCAF29_.wvu.PrintTitles" localSheetId="23" hidden="1">#REF!</definedName>
    <definedName name="Z_0E8DEF63_5D61_11D2_8EEB_0008C7BCAF29_.wvu.PrintTitles" localSheetId="24" hidden="1">#REF!</definedName>
    <definedName name="Z_0E8DEF63_5D61_11D2_8EEB_0008C7BCAF29_.wvu.PrintTitles" localSheetId="16" hidden="1">#REF!</definedName>
    <definedName name="Z_0E8DEF63_5D61_11D2_8EEB_0008C7BCAF29_.wvu.PrintTitles" localSheetId="17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19" hidden="1">#REF!</definedName>
    <definedName name="Z_0E8DEF68_5D61_11D2_8EEB_0008C7BCAF29_.wvu.PrintArea" localSheetId="20" hidden="1">#REF!</definedName>
    <definedName name="Z_0E8DEF68_5D61_11D2_8EEB_0008C7BCAF29_.wvu.PrintArea" localSheetId="21" hidden="1">#REF!</definedName>
    <definedName name="Z_0E8DEF68_5D61_11D2_8EEB_0008C7BCAF29_.wvu.PrintArea" localSheetId="22" hidden="1">#REF!</definedName>
    <definedName name="Z_0E8DEF68_5D61_11D2_8EEB_0008C7BCAF29_.wvu.PrintArea" localSheetId="23" hidden="1">#REF!</definedName>
    <definedName name="Z_0E8DEF68_5D61_11D2_8EEB_0008C7BCAF29_.wvu.PrintArea" localSheetId="24" hidden="1">#REF!</definedName>
    <definedName name="Z_0E8DEF68_5D61_11D2_8EEB_0008C7BCAF29_.wvu.PrintArea" localSheetId="16" hidden="1">#REF!</definedName>
    <definedName name="Z_0E8DEF68_5D61_11D2_8EEB_0008C7BCAF29_.wvu.PrintArea" localSheetId="17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19" hidden="1">#REF!,#REF!</definedName>
    <definedName name="Z_0E8DEF68_5D61_11D2_8EEB_0008C7BCAF29_.wvu.PrintTitles" localSheetId="20" hidden="1">#REF!,#REF!</definedName>
    <definedName name="Z_0E8DEF68_5D61_11D2_8EEB_0008C7BCAF29_.wvu.PrintTitles" localSheetId="21" hidden="1">#REF!,#REF!</definedName>
    <definedName name="Z_0E8DEF68_5D61_11D2_8EEB_0008C7BCAF29_.wvu.PrintTitles" localSheetId="22" hidden="1">#REF!,#REF!</definedName>
    <definedName name="Z_0E8DEF68_5D61_11D2_8EEB_0008C7BCAF29_.wvu.PrintTitles" localSheetId="23" hidden="1">#REF!,#REF!</definedName>
    <definedName name="Z_0E8DEF68_5D61_11D2_8EEB_0008C7BCAF29_.wvu.PrintTitles" localSheetId="24" hidden="1">#REF!,#REF!</definedName>
    <definedName name="Z_0E8DEF68_5D61_11D2_8EEB_0008C7BCAF29_.wvu.PrintTitles" localSheetId="16" hidden="1">#REF!,#REF!</definedName>
    <definedName name="Z_0E8DEF68_5D61_11D2_8EEB_0008C7BCAF29_.wvu.PrintTitles" localSheetId="17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19" hidden="1">#REF!</definedName>
    <definedName name="Z_0E8DEF6A_5D61_11D2_8EEB_0008C7BCAF29_.wvu.PrintArea" localSheetId="20" hidden="1">#REF!</definedName>
    <definedName name="Z_0E8DEF6A_5D61_11D2_8EEB_0008C7BCAF29_.wvu.PrintArea" localSheetId="21" hidden="1">#REF!</definedName>
    <definedName name="Z_0E8DEF6A_5D61_11D2_8EEB_0008C7BCAF29_.wvu.PrintArea" localSheetId="22" hidden="1">#REF!</definedName>
    <definedName name="Z_0E8DEF6A_5D61_11D2_8EEB_0008C7BCAF29_.wvu.PrintArea" localSheetId="23" hidden="1">#REF!</definedName>
    <definedName name="Z_0E8DEF6A_5D61_11D2_8EEB_0008C7BCAF29_.wvu.PrintArea" localSheetId="24" hidden="1">#REF!</definedName>
    <definedName name="Z_0E8DEF6A_5D61_11D2_8EEB_0008C7BCAF29_.wvu.PrintArea" localSheetId="16" hidden="1">#REF!</definedName>
    <definedName name="Z_0E8DEF6A_5D61_11D2_8EEB_0008C7BCAF29_.wvu.PrintArea" localSheetId="17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19" hidden="1">#REF!,#REF!</definedName>
    <definedName name="Z_0E8DEF6A_5D61_11D2_8EEB_0008C7BCAF29_.wvu.PrintTitles" localSheetId="20" hidden="1">#REF!,#REF!</definedName>
    <definedName name="Z_0E8DEF6A_5D61_11D2_8EEB_0008C7BCAF29_.wvu.PrintTitles" localSheetId="21" hidden="1">#REF!,#REF!</definedName>
    <definedName name="Z_0E8DEF6A_5D61_11D2_8EEB_0008C7BCAF29_.wvu.PrintTitles" localSheetId="22" hidden="1">#REF!,#REF!</definedName>
    <definedName name="Z_0E8DEF6A_5D61_11D2_8EEB_0008C7BCAF29_.wvu.PrintTitles" localSheetId="23" hidden="1">#REF!,#REF!</definedName>
    <definedName name="Z_0E8DEF6A_5D61_11D2_8EEB_0008C7BCAF29_.wvu.PrintTitles" localSheetId="24" hidden="1">#REF!,#REF!</definedName>
    <definedName name="Z_0E8DEF6A_5D61_11D2_8EEB_0008C7BCAF29_.wvu.PrintTitles" localSheetId="16" hidden="1">#REF!,#REF!</definedName>
    <definedName name="Z_0E8DEF6A_5D61_11D2_8EEB_0008C7BCAF29_.wvu.PrintTitles" localSheetId="17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19" hidden="1">#REF!</definedName>
    <definedName name="Z_0E8DEF6D_5D61_11D2_8EEB_0008C7BCAF29_.wvu.PrintArea" localSheetId="20" hidden="1">#REF!</definedName>
    <definedName name="Z_0E8DEF6D_5D61_11D2_8EEB_0008C7BCAF29_.wvu.PrintArea" localSheetId="21" hidden="1">#REF!</definedName>
    <definedName name="Z_0E8DEF6D_5D61_11D2_8EEB_0008C7BCAF29_.wvu.PrintArea" localSheetId="22" hidden="1">#REF!</definedName>
    <definedName name="Z_0E8DEF6D_5D61_11D2_8EEB_0008C7BCAF29_.wvu.PrintArea" localSheetId="23" hidden="1">#REF!</definedName>
    <definedName name="Z_0E8DEF6D_5D61_11D2_8EEB_0008C7BCAF29_.wvu.PrintArea" localSheetId="24" hidden="1">#REF!</definedName>
    <definedName name="Z_0E8DEF6D_5D61_11D2_8EEB_0008C7BCAF29_.wvu.PrintArea" localSheetId="16" hidden="1">#REF!</definedName>
    <definedName name="Z_0E8DEF6D_5D61_11D2_8EEB_0008C7BCAF29_.wvu.PrintArea" localSheetId="17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19" hidden="1">#REF!</definedName>
    <definedName name="Z_0E8DEF6D_5D61_11D2_8EEB_0008C7BCAF29_.wvu.PrintTitles" localSheetId="20" hidden="1">#REF!</definedName>
    <definedName name="Z_0E8DEF6D_5D61_11D2_8EEB_0008C7BCAF29_.wvu.PrintTitles" localSheetId="21" hidden="1">#REF!</definedName>
    <definedName name="Z_0E8DEF6D_5D61_11D2_8EEB_0008C7BCAF29_.wvu.PrintTitles" localSheetId="22" hidden="1">#REF!</definedName>
    <definedName name="Z_0E8DEF6D_5D61_11D2_8EEB_0008C7BCAF29_.wvu.PrintTitles" localSheetId="23" hidden="1">#REF!</definedName>
    <definedName name="Z_0E8DEF6D_5D61_11D2_8EEB_0008C7BCAF29_.wvu.PrintTitles" localSheetId="24" hidden="1">#REF!</definedName>
    <definedName name="Z_0E8DEF6D_5D61_11D2_8EEB_0008C7BCAF29_.wvu.PrintTitles" localSheetId="16" hidden="1">#REF!</definedName>
    <definedName name="Z_0E8DEF6D_5D61_11D2_8EEB_0008C7BCAF29_.wvu.PrintTitles" localSheetId="17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19" hidden="1">#REF!</definedName>
    <definedName name="Z_0E8DEF72_5D61_11D2_8EEB_0008C7BCAF29_.wvu.PrintArea" localSheetId="20" hidden="1">#REF!</definedName>
    <definedName name="Z_0E8DEF72_5D61_11D2_8EEB_0008C7BCAF29_.wvu.PrintArea" localSheetId="21" hidden="1">#REF!</definedName>
    <definedName name="Z_0E8DEF72_5D61_11D2_8EEB_0008C7BCAF29_.wvu.PrintArea" localSheetId="22" hidden="1">#REF!</definedName>
    <definedName name="Z_0E8DEF72_5D61_11D2_8EEB_0008C7BCAF29_.wvu.PrintArea" localSheetId="23" hidden="1">#REF!</definedName>
    <definedName name="Z_0E8DEF72_5D61_11D2_8EEB_0008C7BCAF29_.wvu.PrintArea" localSheetId="24" hidden="1">#REF!</definedName>
    <definedName name="Z_0E8DEF72_5D61_11D2_8EEB_0008C7BCAF29_.wvu.PrintArea" localSheetId="16" hidden="1">#REF!</definedName>
    <definedName name="Z_0E8DEF72_5D61_11D2_8EEB_0008C7BCAF29_.wvu.PrintArea" localSheetId="17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19" hidden="1">#REF!,#REF!</definedName>
    <definedName name="Z_0E8DEF72_5D61_11D2_8EEB_0008C7BCAF29_.wvu.PrintTitles" localSheetId="20" hidden="1">#REF!,#REF!</definedName>
    <definedName name="Z_0E8DEF72_5D61_11D2_8EEB_0008C7BCAF29_.wvu.PrintTitles" localSheetId="21" hidden="1">#REF!,#REF!</definedName>
    <definedName name="Z_0E8DEF72_5D61_11D2_8EEB_0008C7BCAF29_.wvu.PrintTitles" localSheetId="22" hidden="1">#REF!,#REF!</definedName>
    <definedName name="Z_0E8DEF72_5D61_11D2_8EEB_0008C7BCAF29_.wvu.PrintTitles" localSheetId="23" hidden="1">#REF!,#REF!</definedName>
    <definedName name="Z_0E8DEF72_5D61_11D2_8EEB_0008C7BCAF29_.wvu.PrintTitles" localSheetId="24" hidden="1">#REF!,#REF!</definedName>
    <definedName name="Z_0E8DEF72_5D61_11D2_8EEB_0008C7BCAF29_.wvu.PrintTitles" localSheetId="16" hidden="1">#REF!,#REF!</definedName>
    <definedName name="Z_0E8DEF72_5D61_11D2_8EEB_0008C7BCAF29_.wvu.PrintTitles" localSheetId="17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19" hidden="1">#REF!</definedName>
    <definedName name="Z_0E8DEF75_5D61_11D2_8EEB_0008C7BCAF29_.wvu.PrintArea" localSheetId="20" hidden="1">#REF!</definedName>
    <definedName name="Z_0E8DEF75_5D61_11D2_8EEB_0008C7BCAF29_.wvu.PrintArea" localSheetId="21" hidden="1">#REF!</definedName>
    <definedName name="Z_0E8DEF75_5D61_11D2_8EEB_0008C7BCAF29_.wvu.PrintArea" localSheetId="22" hidden="1">#REF!</definedName>
    <definedName name="Z_0E8DEF75_5D61_11D2_8EEB_0008C7BCAF29_.wvu.PrintArea" localSheetId="23" hidden="1">#REF!</definedName>
    <definedName name="Z_0E8DEF75_5D61_11D2_8EEB_0008C7BCAF29_.wvu.PrintArea" localSheetId="24" hidden="1">#REF!</definedName>
    <definedName name="Z_0E8DEF75_5D61_11D2_8EEB_0008C7BCAF29_.wvu.PrintArea" localSheetId="16" hidden="1">#REF!</definedName>
    <definedName name="Z_0E8DEF75_5D61_11D2_8EEB_0008C7BCAF29_.wvu.PrintArea" localSheetId="17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19" hidden="1">#REF!,#REF!</definedName>
    <definedName name="Z_0E8DEF75_5D61_11D2_8EEB_0008C7BCAF29_.wvu.PrintTitles" localSheetId="20" hidden="1">#REF!,#REF!</definedName>
    <definedName name="Z_0E8DEF75_5D61_11D2_8EEB_0008C7BCAF29_.wvu.PrintTitles" localSheetId="21" hidden="1">#REF!,#REF!</definedName>
    <definedName name="Z_0E8DEF75_5D61_11D2_8EEB_0008C7BCAF29_.wvu.PrintTitles" localSheetId="22" hidden="1">#REF!,#REF!</definedName>
    <definedName name="Z_0E8DEF75_5D61_11D2_8EEB_0008C7BCAF29_.wvu.PrintTitles" localSheetId="23" hidden="1">#REF!,#REF!</definedName>
    <definedName name="Z_0E8DEF75_5D61_11D2_8EEB_0008C7BCAF29_.wvu.PrintTitles" localSheetId="24" hidden="1">#REF!,#REF!</definedName>
    <definedName name="Z_0E8DEF75_5D61_11D2_8EEB_0008C7BCAF29_.wvu.PrintTitles" localSheetId="16" hidden="1">#REF!,#REF!</definedName>
    <definedName name="Z_0E8DEF75_5D61_11D2_8EEB_0008C7BCAF29_.wvu.PrintTitles" localSheetId="17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19" hidden="1">#REF!</definedName>
    <definedName name="Z_179EFDC8_A1B1_11D3_8FA9_0008C7809E09_.wvu.PrintArea" localSheetId="20" hidden="1">#REF!</definedName>
    <definedName name="Z_179EFDC8_A1B1_11D3_8FA9_0008C7809E09_.wvu.PrintArea" localSheetId="21" hidden="1">#REF!</definedName>
    <definedName name="Z_179EFDC8_A1B1_11D3_8FA9_0008C7809E09_.wvu.PrintArea" localSheetId="22" hidden="1">#REF!</definedName>
    <definedName name="Z_179EFDC8_A1B1_11D3_8FA9_0008C7809E09_.wvu.PrintArea" localSheetId="23" hidden="1">#REF!</definedName>
    <definedName name="Z_179EFDC8_A1B1_11D3_8FA9_0008C7809E09_.wvu.PrintArea" localSheetId="24" hidden="1">#REF!</definedName>
    <definedName name="Z_179EFDC8_A1B1_11D3_8FA9_0008C7809E09_.wvu.PrintArea" localSheetId="16" hidden="1">#REF!</definedName>
    <definedName name="Z_179EFDC8_A1B1_11D3_8FA9_0008C7809E09_.wvu.PrintArea" localSheetId="17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19" hidden="1">#REF!,#REF!</definedName>
    <definedName name="Z_179EFDC8_A1B1_11D3_8FA9_0008C7809E09_.wvu.PrintTitles" localSheetId="20" hidden="1">#REF!,#REF!</definedName>
    <definedName name="Z_179EFDC8_A1B1_11D3_8FA9_0008C7809E09_.wvu.PrintTitles" localSheetId="21" hidden="1">#REF!,#REF!</definedName>
    <definedName name="Z_179EFDC8_A1B1_11D3_8FA9_0008C7809E09_.wvu.PrintTitles" localSheetId="22" hidden="1">#REF!,#REF!</definedName>
    <definedName name="Z_179EFDC8_A1B1_11D3_8FA9_0008C7809E09_.wvu.PrintTitles" localSheetId="23" hidden="1">#REF!,#REF!</definedName>
    <definedName name="Z_179EFDC8_A1B1_11D3_8FA9_0008C7809E09_.wvu.PrintTitles" localSheetId="24" hidden="1">#REF!,#REF!</definedName>
    <definedName name="Z_179EFDC8_A1B1_11D3_8FA9_0008C7809E09_.wvu.PrintTitles" localSheetId="16" hidden="1">#REF!,#REF!</definedName>
    <definedName name="Z_179EFDC8_A1B1_11D3_8FA9_0008C7809E09_.wvu.PrintTitles" localSheetId="17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19" hidden="1">#REF!</definedName>
    <definedName name="Z_179EFDC9_A1B1_11D3_8FA9_0008C7809E09_.wvu.PrintArea" localSheetId="20" hidden="1">#REF!</definedName>
    <definedName name="Z_179EFDC9_A1B1_11D3_8FA9_0008C7809E09_.wvu.PrintArea" localSheetId="21" hidden="1">#REF!</definedName>
    <definedName name="Z_179EFDC9_A1B1_11D3_8FA9_0008C7809E09_.wvu.PrintArea" localSheetId="22" hidden="1">#REF!</definedName>
    <definedName name="Z_179EFDC9_A1B1_11D3_8FA9_0008C7809E09_.wvu.PrintArea" localSheetId="23" hidden="1">#REF!</definedName>
    <definedName name="Z_179EFDC9_A1B1_11D3_8FA9_0008C7809E09_.wvu.PrintArea" localSheetId="24" hidden="1">#REF!</definedName>
    <definedName name="Z_179EFDC9_A1B1_11D3_8FA9_0008C7809E09_.wvu.PrintArea" localSheetId="16" hidden="1">#REF!</definedName>
    <definedName name="Z_179EFDC9_A1B1_11D3_8FA9_0008C7809E09_.wvu.PrintArea" localSheetId="17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19" hidden="1">#REF!,#REF!</definedName>
    <definedName name="Z_179EFDC9_A1B1_11D3_8FA9_0008C7809E09_.wvu.PrintTitles" localSheetId="20" hidden="1">#REF!,#REF!</definedName>
    <definedName name="Z_179EFDC9_A1B1_11D3_8FA9_0008C7809E09_.wvu.PrintTitles" localSheetId="21" hidden="1">#REF!,#REF!</definedName>
    <definedName name="Z_179EFDC9_A1B1_11D3_8FA9_0008C7809E09_.wvu.PrintTitles" localSheetId="22" hidden="1">#REF!,#REF!</definedName>
    <definedName name="Z_179EFDC9_A1B1_11D3_8FA9_0008C7809E09_.wvu.PrintTitles" localSheetId="23" hidden="1">#REF!,#REF!</definedName>
    <definedName name="Z_179EFDC9_A1B1_11D3_8FA9_0008C7809E09_.wvu.PrintTitles" localSheetId="24" hidden="1">#REF!,#REF!</definedName>
    <definedName name="Z_179EFDC9_A1B1_11D3_8FA9_0008C7809E09_.wvu.PrintTitles" localSheetId="16" hidden="1">#REF!,#REF!</definedName>
    <definedName name="Z_179EFDC9_A1B1_11D3_8FA9_0008C7809E09_.wvu.PrintTitles" localSheetId="17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19" hidden="1">#REF!</definedName>
    <definedName name="Z_179EFDCA_A1B1_11D3_8FA9_0008C7809E09_.wvu.PrintArea" localSheetId="20" hidden="1">#REF!</definedName>
    <definedName name="Z_179EFDCA_A1B1_11D3_8FA9_0008C7809E09_.wvu.PrintArea" localSheetId="21" hidden="1">#REF!</definedName>
    <definedName name="Z_179EFDCA_A1B1_11D3_8FA9_0008C7809E09_.wvu.PrintArea" localSheetId="22" hidden="1">#REF!</definedName>
    <definedName name="Z_179EFDCA_A1B1_11D3_8FA9_0008C7809E09_.wvu.PrintArea" localSheetId="23" hidden="1">#REF!</definedName>
    <definedName name="Z_179EFDCA_A1B1_11D3_8FA9_0008C7809E09_.wvu.PrintArea" localSheetId="24" hidden="1">#REF!</definedName>
    <definedName name="Z_179EFDCA_A1B1_11D3_8FA9_0008C7809E09_.wvu.PrintArea" localSheetId="16" hidden="1">#REF!</definedName>
    <definedName name="Z_179EFDCA_A1B1_11D3_8FA9_0008C7809E09_.wvu.PrintArea" localSheetId="17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19" hidden="1">#REF!,#REF!</definedName>
    <definedName name="Z_179EFDCA_A1B1_11D3_8FA9_0008C7809E09_.wvu.PrintTitles" localSheetId="20" hidden="1">#REF!,#REF!</definedName>
    <definedName name="Z_179EFDCA_A1B1_11D3_8FA9_0008C7809E09_.wvu.PrintTitles" localSheetId="21" hidden="1">#REF!,#REF!</definedName>
    <definedName name="Z_179EFDCA_A1B1_11D3_8FA9_0008C7809E09_.wvu.PrintTitles" localSheetId="22" hidden="1">#REF!,#REF!</definedName>
    <definedName name="Z_179EFDCA_A1B1_11D3_8FA9_0008C7809E09_.wvu.PrintTitles" localSheetId="23" hidden="1">#REF!,#REF!</definedName>
    <definedName name="Z_179EFDCA_A1B1_11D3_8FA9_0008C7809E09_.wvu.PrintTitles" localSheetId="24" hidden="1">#REF!,#REF!</definedName>
    <definedName name="Z_179EFDCA_A1B1_11D3_8FA9_0008C7809E09_.wvu.PrintTitles" localSheetId="16" hidden="1">#REF!,#REF!</definedName>
    <definedName name="Z_179EFDCA_A1B1_11D3_8FA9_0008C7809E09_.wvu.PrintTitles" localSheetId="17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19" hidden="1">#REF!</definedName>
    <definedName name="Z_179EFDCB_A1B1_11D3_8FA9_0008C7809E09_.wvu.PrintArea" localSheetId="20" hidden="1">#REF!</definedName>
    <definedName name="Z_179EFDCB_A1B1_11D3_8FA9_0008C7809E09_.wvu.PrintArea" localSheetId="21" hidden="1">#REF!</definedName>
    <definedName name="Z_179EFDCB_A1B1_11D3_8FA9_0008C7809E09_.wvu.PrintArea" localSheetId="22" hidden="1">#REF!</definedName>
    <definedName name="Z_179EFDCB_A1B1_11D3_8FA9_0008C7809E09_.wvu.PrintArea" localSheetId="23" hidden="1">#REF!</definedName>
    <definedName name="Z_179EFDCB_A1B1_11D3_8FA9_0008C7809E09_.wvu.PrintArea" localSheetId="24" hidden="1">#REF!</definedName>
    <definedName name="Z_179EFDCB_A1B1_11D3_8FA9_0008C7809E09_.wvu.PrintArea" localSheetId="16" hidden="1">#REF!</definedName>
    <definedName name="Z_179EFDCB_A1B1_11D3_8FA9_0008C7809E09_.wvu.PrintArea" localSheetId="17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19" hidden="1">#REF!,#REF!</definedName>
    <definedName name="Z_179EFDCB_A1B1_11D3_8FA9_0008C7809E09_.wvu.PrintTitles" localSheetId="20" hidden="1">#REF!,#REF!</definedName>
    <definedName name="Z_179EFDCB_A1B1_11D3_8FA9_0008C7809E09_.wvu.PrintTitles" localSheetId="21" hidden="1">#REF!,#REF!</definedName>
    <definedName name="Z_179EFDCB_A1B1_11D3_8FA9_0008C7809E09_.wvu.PrintTitles" localSheetId="22" hidden="1">#REF!,#REF!</definedName>
    <definedName name="Z_179EFDCB_A1B1_11D3_8FA9_0008C7809E09_.wvu.PrintTitles" localSheetId="23" hidden="1">#REF!,#REF!</definedName>
    <definedName name="Z_179EFDCB_A1B1_11D3_8FA9_0008C7809E09_.wvu.PrintTitles" localSheetId="24" hidden="1">#REF!,#REF!</definedName>
    <definedName name="Z_179EFDCB_A1B1_11D3_8FA9_0008C7809E09_.wvu.PrintTitles" localSheetId="16" hidden="1">#REF!,#REF!</definedName>
    <definedName name="Z_179EFDCB_A1B1_11D3_8FA9_0008C7809E09_.wvu.PrintTitles" localSheetId="17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19" hidden="1">#REF!</definedName>
    <definedName name="Z_179EFDCC_A1B1_11D3_8FA9_0008C7809E09_.wvu.PrintArea" localSheetId="20" hidden="1">#REF!</definedName>
    <definedName name="Z_179EFDCC_A1B1_11D3_8FA9_0008C7809E09_.wvu.PrintArea" localSheetId="21" hidden="1">#REF!</definedName>
    <definedName name="Z_179EFDCC_A1B1_11D3_8FA9_0008C7809E09_.wvu.PrintArea" localSheetId="22" hidden="1">#REF!</definedName>
    <definedName name="Z_179EFDCC_A1B1_11D3_8FA9_0008C7809E09_.wvu.PrintArea" localSheetId="23" hidden="1">#REF!</definedName>
    <definedName name="Z_179EFDCC_A1B1_11D3_8FA9_0008C7809E09_.wvu.PrintArea" localSheetId="24" hidden="1">#REF!</definedName>
    <definedName name="Z_179EFDCC_A1B1_11D3_8FA9_0008C7809E09_.wvu.PrintArea" localSheetId="16" hidden="1">#REF!</definedName>
    <definedName name="Z_179EFDCC_A1B1_11D3_8FA9_0008C7809E09_.wvu.PrintArea" localSheetId="17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19" hidden="1">#REF!,#REF!</definedName>
    <definedName name="Z_179EFDCC_A1B1_11D3_8FA9_0008C7809E09_.wvu.PrintTitles" localSheetId="20" hidden="1">#REF!,#REF!</definedName>
    <definedName name="Z_179EFDCC_A1B1_11D3_8FA9_0008C7809E09_.wvu.PrintTitles" localSheetId="21" hidden="1">#REF!,#REF!</definedName>
    <definedName name="Z_179EFDCC_A1B1_11D3_8FA9_0008C7809E09_.wvu.PrintTitles" localSheetId="22" hidden="1">#REF!,#REF!</definedName>
    <definedName name="Z_179EFDCC_A1B1_11D3_8FA9_0008C7809E09_.wvu.PrintTitles" localSheetId="23" hidden="1">#REF!,#REF!</definedName>
    <definedName name="Z_179EFDCC_A1B1_11D3_8FA9_0008C7809E09_.wvu.PrintTitles" localSheetId="24" hidden="1">#REF!,#REF!</definedName>
    <definedName name="Z_179EFDCC_A1B1_11D3_8FA9_0008C7809E09_.wvu.PrintTitles" localSheetId="16" hidden="1">#REF!,#REF!</definedName>
    <definedName name="Z_179EFDCC_A1B1_11D3_8FA9_0008C7809E09_.wvu.PrintTitles" localSheetId="17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19" hidden="1">#REF!</definedName>
    <definedName name="Z_179EFDCD_A1B1_11D3_8FA9_0008C7809E09_.wvu.PrintArea" localSheetId="20" hidden="1">#REF!</definedName>
    <definedName name="Z_179EFDCD_A1B1_11D3_8FA9_0008C7809E09_.wvu.PrintArea" localSheetId="21" hidden="1">#REF!</definedName>
    <definedName name="Z_179EFDCD_A1B1_11D3_8FA9_0008C7809E09_.wvu.PrintArea" localSheetId="22" hidden="1">#REF!</definedName>
    <definedName name="Z_179EFDCD_A1B1_11D3_8FA9_0008C7809E09_.wvu.PrintArea" localSheetId="23" hidden="1">#REF!</definedName>
    <definedName name="Z_179EFDCD_A1B1_11D3_8FA9_0008C7809E09_.wvu.PrintArea" localSheetId="24" hidden="1">#REF!</definedName>
    <definedName name="Z_179EFDCD_A1B1_11D3_8FA9_0008C7809E09_.wvu.PrintArea" localSheetId="16" hidden="1">#REF!</definedName>
    <definedName name="Z_179EFDCD_A1B1_11D3_8FA9_0008C7809E09_.wvu.PrintArea" localSheetId="17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19" hidden="1">#REF!,#REF!</definedName>
    <definedName name="Z_179EFDCD_A1B1_11D3_8FA9_0008C7809E09_.wvu.PrintTitles" localSheetId="20" hidden="1">#REF!,#REF!</definedName>
    <definedName name="Z_179EFDCD_A1B1_11D3_8FA9_0008C7809E09_.wvu.PrintTitles" localSheetId="21" hidden="1">#REF!,#REF!</definedName>
    <definedName name="Z_179EFDCD_A1B1_11D3_8FA9_0008C7809E09_.wvu.PrintTitles" localSheetId="22" hidden="1">#REF!,#REF!</definedName>
    <definedName name="Z_179EFDCD_A1B1_11D3_8FA9_0008C7809E09_.wvu.PrintTitles" localSheetId="23" hidden="1">#REF!,#REF!</definedName>
    <definedName name="Z_179EFDCD_A1B1_11D3_8FA9_0008C7809E09_.wvu.PrintTitles" localSheetId="24" hidden="1">#REF!,#REF!</definedName>
    <definedName name="Z_179EFDCD_A1B1_11D3_8FA9_0008C7809E09_.wvu.PrintTitles" localSheetId="16" hidden="1">#REF!,#REF!</definedName>
    <definedName name="Z_179EFDCD_A1B1_11D3_8FA9_0008C7809E09_.wvu.PrintTitles" localSheetId="17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19" hidden="1">#REF!</definedName>
    <definedName name="Z_179EFDCE_A1B1_11D3_8FA9_0008C7809E09_.wvu.PrintArea" localSheetId="20" hidden="1">#REF!</definedName>
    <definedName name="Z_179EFDCE_A1B1_11D3_8FA9_0008C7809E09_.wvu.PrintArea" localSheetId="21" hidden="1">#REF!</definedName>
    <definedName name="Z_179EFDCE_A1B1_11D3_8FA9_0008C7809E09_.wvu.PrintArea" localSheetId="22" hidden="1">#REF!</definedName>
    <definedName name="Z_179EFDCE_A1B1_11D3_8FA9_0008C7809E09_.wvu.PrintArea" localSheetId="23" hidden="1">#REF!</definedName>
    <definedName name="Z_179EFDCE_A1B1_11D3_8FA9_0008C7809E09_.wvu.PrintArea" localSheetId="24" hidden="1">#REF!</definedName>
    <definedName name="Z_179EFDCE_A1B1_11D3_8FA9_0008C7809E09_.wvu.PrintArea" localSheetId="16" hidden="1">#REF!</definedName>
    <definedName name="Z_179EFDCE_A1B1_11D3_8FA9_0008C7809E09_.wvu.PrintArea" localSheetId="17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19" hidden="1">#REF!,#REF!</definedName>
    <definedName name="Z_179EFDCE_A1B1_11D3_8FA9_0008C7809E09_.wvu.PrintTitles" localSheetId="20" hidden="1">#REF!,#REF!</definedName>
    <definedName name="Z_179EFDCE_A1B1_11D3_8FA9_0008C7809E09_.wvu.PrintTitles" localSheetId="21" hidden="1">#REF!,#REF!</definedName>
    <definedName name="Z_179EFDCE_A1B1_11D3_8FA9_0008C7809E09_.wvu.PrintTitles" localSheetId="22" hidden="1">#REF!,#REF!</definedName>
    <definedName name="Z_179EFDCE_A1B1_11D3_8FA9_0008C7809E09_.wvu.PrintTitles" localSheetId="23" hidden="1">#REF!,#REF!</definedName>
    <definedName name="Z_179EFDCE_A1B1_11D3_8FA9_0008C7809E09_.wvu.PrintTitles" localSheetId="24" hidden="1">#REF!,#REF!</definedName>
    <definedName name="Z_179EFDCE_A1B1_11D3_8FA9_0008C7809E09_.wvu.PrintTitles" localSheetId="16" hidden="1">#REF!,#REF!</definedName>
    <definedName name="Z_179EFDCE_A1B1_11D3_8FA9_0008C7809E09_.wvu.PrintTitles" localSheetId="17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19" hidden="1">#REF!</definedName>
    <definedName name="Z_179EFDCF_A1B1_11D3_8FA9_0008C7809E09_.wvu.PrintArea" localSheetId="20" hidden="1">#REF!</definedName>
    <definedName name="Z_179EFDCF_A1B1_11D3_8FA9_0008C7809E09_.wvu.PrintArea" localSheetId="21" hidden="1">#REF!</definedName>
    <definedName name="Z_179EFDCF_A1B1_11D3_8FA9_0008C7809E09_.wvu.PrintArea" localSheetId="22" hidden="1">#REF!</definedName>
    <definedName name="Z_179EFDCF_A1B1_11D3_8FA9_0008C7809E09_.wvu.PrintArea" localSheetId="23" hidden="1">#REF!</definedName>
    <definedName name="Z_179EFDCF_A1B1_11D3_8FA9_0008C7809E09_.wvu.PrintArea" localSheetId="24" hidden="1">#REF!</definedName>
    <definedName name="Z_179EFDCF_A1B1_11D3_8FA9_0008C7809E09_.wvu.PrintArea" localSheetId="16" hidden="1">#REF!</definedName>
    <definedName name="Z_179EFDCF_A1B1_11D3_8FA9_0008C7809E09_.wvu.PrintArea" localSheetId="17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19" hidden="1">#REF!,#REF!</definedName>
    <definedName name="Z_179EFDCF_A1B1_11D3_8FA9_0008C7809E09_.wvu.PrintTitles" localSheetId="20" hidden="1">#REF!,#REF!</definedName>
    <definedName name="Z_179EFDCF_A1B1_11D3_8FA9_0008C7809E09_.wvu.PrintTitles" localSheetId="21" hidden="1">#REF!,#REF!</definedName>
    <definedName name="Z_179EFDCF_A1B1_11D3_8FA9_0008C7809E09_.wvu.PrintTitles" localSheetId="22" hidden="1">#REF!,#REF!</definedName>
    <definedName name="Z_179EFDCF_A1B1_11D3_8FA9_0008C7809E09_.wvu.PrintTitles" localSheetId="23" hidden="1">#REF!,#REF!</definedName>
    <definedName name="Z_179EFDCF_A1B1_11D3_8FA9_0008C7809E09_.wvu.PrintTitles" localSheetId="24" hidden="1">#REF!,#REF!</definedName>
    <definedName name="Z_179EFDCF_A1B1_11D3_8FA9_0008C7809E09_.wvu.PrintTitles" localSheetId="16" hidden="1">#REF!,#REF!</definedName>
    <definedName name="Z_179EFDCF_A1B1_11D3_8FA9_0008C7809E09_.wvu.PrintTitles" localSheetId="17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19" hidden="1">#REF!</definedName>
    <definedName name="Z_179EFDD0_A1B1_11D3_8FA9_0008C7809E09_.wvu.PrintArea" localSheetId="20" hidden="1">#REF!</definedName>
    <definedName name="Z_179EFDD0_A1B1_11D3_8FA9_0008C7809E09_.wvu.PrintArea" localSheetId="21" hidden="1">#REF!</definedName>
    <definedName name="Z_179EFDD0_A1B1_11D3_8FA9_0008C7809E09_.wvu.PrintArea" localSheetId="22" hidden="1">#REF!</definedName>
    <definedName name="Z_179EFDD0_A1B1_11D3_8FA9_0008C7809E09_.wvu.PrintArea" localSheetId="23" hidden="1">#REF!</definedName>
    <definedName name="Z_179EFDD0_A1B1_11D3_8FA9_0008C7809E09_.wvu.PrintArea" localSheetId="24" hidden="1">#REF!</definedName>
    <definedName name="Z_179EFDD0_A1B1_11D3_8FA9_0008C7809E09_.wvu.PrintArea" localSheetId="16" hidden="1">#REF!</definedName>
    <definedName name="Z_179EFDD0_A1B1_11D3_8FA9_0008C7809E09_.wvu.PrintArea" localSheetId="17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19" hidden="1">#REF!,#REF!</definedName>
    <definedName name="Z_179EFDD0_A1B1_11D3_8FA9_0008C7809E09_.wvu.PrintTitles" localSheetId="20" hidden="1">#REF!,#REF!</definedName>
    <definedName name="Z_179EFDD0_A1B1_11D3_8FA9_0008C7809E09_.wvu.PrintTitles" localSheetId="21" hidden="1">#REF!,#REF!</definedName>
    <definedName name="Z_179EFDD0_A1B1_11D3_8FA9_0008C7809E09_.wvu.PrintTitles" localSheetId="22" hidden="1">#REF!,#REF!</definedName>
    <definedName name="Z_179EFDD0_A1B1_11D3_8FA9_0008C7809E09_.wvu.PrintTitles" localSheetId="23" hidden="1">#REF!,#REF!</definedName>
    <definedName name="Z_179EFDD0_A1B1_11D3_8FA9_0008C7809E09_.wvu.PrintTitles" localSheetId="24" hidden="1">#REF!,#REF!</definedName>
    <definedName name="Z_179EFDD0_A1B1_11D3_8FA9_0008C7809E09_.wvu.PrintTitles" localSheetId="16" hidden="1">#REF!,#REF!</definedName>
    <definedName name="Z_179EFDD0_A1B1_11D3_8FA9_0008C7809E09_.wvu.PrintTitles" localSheetId="17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19" hidden="1">#REF!</definedName>
    <definedName name="Z_179EFDD1_A1B1_11D3_8FA9_0008C7809E09_.wvu.PrintArea" localSheetId="20" hidden="1">#REF!</definedName>
    <definedName name="Z_179EFDD1_A1B1_11D3_8FA9_0008C7809E09_.wvu.PrintArea" localSheetId="21" hidden="1">#REF!</definedName>
    <definedName name="Z_179EFDD1_A1B1_11D3_8FA9_0008C7809E09_.wvu.PrintArea" localSheetId="22" hidden="1">#REF!</definedName>
    <definedName name="Z_179EFDD1_A1B1_11D3_8FA9_0008C7809E09_.wvu.PrintArea" localSheetId="23" hidden="1">#REF!</definedName>
    <definedName name="Z_179EFDD1_A1B1_11D3_8FA9_0008C7809E09_.wvu.PrintArea" localSheetId="24" hidden="1">#REF!</definedName>
    <definedName name="Z_179EFDD1_A1B1_11D3_8FA9_0008C7809E09_.wvu.PrintArea" localSheetId="16" hidden="1">#REF!</definedName>
    <definedName name="Z_179EFDD1_A1B1_11D3_8FA9_0008C7809E09_.wvu.PrintArea" localSheetId="17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19" hidden="1">#REF!,#REF!</definedName>
    <definedName name="Z_179EFDD1_A1B1_11D3_8FA9_0008C7809E09_.wvu.PrintTitles" localSheetId="20" hidden="1">#REF!,#REF!</definedName>
    <definedName name="Z_179EFDD1_A1B1_11D3_8FA9_0008C7809E09_.wvu.PrintTitles" localSheetId="21" hidden="1">#REF!,#REF!</definedName>
    <definedName name="Z_179EFDD1_A1B1_11D3_8FA9_0008C7809E09_.wvu.PrintTitles" localSheetId="22" hidden="1">#REF!,#REF!</definedName>
    <definedName name="Z_179EFDD1_A1B1_11D3_8FA9_0008C7809E09_.wvu.PrintTitles" localSheetId="23" hidden="1">#REF!,#REF!</definedName>
    <definedName name="Z_179EFDD1_A1B1_11D3_8FA9_0008C7809E09_.wvu.PrintTitles" localSheetId="24" hidden="1">#REF!,#REF!</definedName>
    <definedName name="Z_179EFDD1_A1B1_11D3_8FA9_0008C7809E09_.wvu.PrintTitles" localSheetId="16" hidden="1">#REF!,#REF!</definedName>
    <definedName name="Z_179EFDD1_A1B1_11D3_8FA9_0008C7809E09_.wvu.PrintTitles" localSheetId="17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19" hidden="1">#REF!</definedName>
    <definedName name="Z_179EFDD2_A1B1_11D3_8FA9_0008C7809E09_.wvu.PrintArea" localSheetId="20" hidden="1">#REF!</definedName>
    <definedName name="Z_179EFDD2_A1B1_11D3_8FA9_0008C7809E09_.wvu.PrintArea" localSheetId="21" hidden="1">#REF!</definedName>
    <definedName name="Z_179EFDD2_A1B1_11D3_8FA9_0008C7809E09_.wvu.PrintArea" localSheetId="22" hidden="1">#REF!</definedName>
    <definedName name="Z_179EFDD2_A1B1_11D3_8FA9_0008C7809E09_.wvu.PrintArea" localSheetId="23" hidden="1">#REF!</definedName>
    <definedName name="Z_179EFDD2_A1B1_11D3_8FA9_0008C7809E09_.wvu.PrintArea" localSheetId="24" hidden="1">#REF!</definedName>
    <definedName name="Z_179EFDD2_A1B1_11D3_8FA9_0008C7809E09_.wvu.PrintArea" localSheetId="16" hidden="1">#REF!</definedName>
    <definedName name="Z_179EFDD2_A1B1_11D3_8FA9_0008C7809E09_.wvu.PrintArea" localSheetId="17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19" hidden="1">#REF!,#REF!</definedName>
    <definedName name="Z_179EFDD2_A1B1_11D3_8FA9_0008C7809E09_.wvu.PrintTitles" localSheetId="20" hidden="1">#REF!,#REF!</definedName>
    <definedName name="Z_179EFDD2_A1B1_11D3_8FA9_0008C7809E09_.wvu.PrintTitles" localSheetId="21" hidden="1">#REF!,#REF!</definedName>
    <definedName name="Z_179EFDD2_A1B1_11D3_8FA9_0008C7809E09_.wvu.PrintTitles" localSheetId="22" hidden="1">#REF!,#REF!</definedName>
    <definedName name="Z_179EFDD2_A1B1_11D3_8FA9_0008C7809E09_.wvu.PrintTitles" localSheetId="23" hidden="1">#REF!,#REF!</definedName>
    <definedName name="Z_179EFDD2_A1B1_11D3_8FA9_0008C7809E09_.wvu.PrintTitles" localSheetId="24" hidden="1">#REF!,#REF!</definedName>
    <definedName name="Z_179EFDD2_A1B1_11D3_8FA9_0008C7809E09_.wvu.PrintTitles" localSheetId="16" hidden="1">#REF!,#REF!</definedName>
    <definedName name="Z_179EFDD2_A1B1_11D3_8FA9_0008C7809E09_.wvu.PrintTitles" localSheetId="17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19" hidden="1">#REF!</definedName>
    <definedName name="Z_179EFDD3_A1B1_11D3_8FA9_0008C7809E09_.wvu.PrintArea" localSheetId="20" hidden="1">#REF!</definedName>
    <definedName name="Z_179EFDD3_A1B1_11D3_8FA9_0008C7809E09_.wvu.PrintArea" localSheetId="21" hidden="1">#REF!</definedName>
    <definedName name="Z_179EFDD3_A1B1_11D3_8FA9_0008C7809E09_.wvu.PrintArea" localSheetId="22" hidden="1">#REF!</definedName>
    <definedName name="Z_179EFDD3_A1B1_11D3_8FA9_0008C7809E09_.wvu.PrintArea" localSheetId="23" hidden="1">#REF!</definedName>
    <definedName name="Z_179EFDD3_A1B1_11D3_8FA9_0008C7809E09_.wvu.PrintArea" localSheetId="24" hidden="1">#REF!</definedName>
    <definedName name="Z_179EFDD3_A1B1_11D3_8FA9_0008C7809E09_.wvu.PrintArea" localSheetId="16" hidden="1">#REF!</definedName>
    <definedName name="Z_179EFDD3_A1B1_11D3_8FA9_0008C7809E09_.wvu.PrintArea" localSheetId="17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19" hidden="1">#REF!,#REF!</definedName>
    <definedName name="Z_179EFDD3_A1B1_11D3_8FA9_0008C7809E09_.wvu.PrintTitles" localSheetId="20" hidden="1">#REF!,#REF!</definedName>
    <definedName name="Z_179EFDD3_A1B1_11D3_8FA9_0008C7809E09_.wvu.PrintTitles" localSheetId="21" hidden="1">#REF!,#REF!</definedName>
    <definedName name="Z_179EFDD3_A1B1_11D3_8FA9_0008C7809E09_.wvu.PrintTitles" localSheetId="22" hidden="1">#REF!,#REF!</definedName>
    <definedName name="Z_179EFDD3_A1B1_11D3_8FA9_0008C7809E09_.wvu.PrintTitles" localSheetId="23" hidden="1">#REF!,#REF!</definedName>
    <definedName name="Z_179EFDD3_A1B1_11D3_8FA9_0008C7809E09_.wvu.PrintTitles" localSheetId="24" hidden="1">#REF!,#REF!</definedName>
    <definedName name="Z_179EFDD3_A1B1_11D3_8FA9_0008C7809E09_.wvu.PrintTitles" localSheetId="16" hidden="1">#REF!,#REF!</definedName>
    <definedName name="Z_179EFDD3_A1B1_11D3_8FA9_0008C7809E09_.wvu.PrintTitles" localSheetId="17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19" hidden="1">#REF!</definedName>
    <definedName name="Z_179EFDD4_A1B1_11D3_8FA9_0008C7809E09_.wvu.PrintArea" localSheetId="20" hidden="1">#REF!</definedName>
    <definedName name="Z_179EFDD4_A1B1_11D3_8FA9_0008C7809E09_.wvu.PrintArea" localSheetId="21" hidden="1">#REF!</definedName>
    <definedName name="Z_179EFDD4_A1B1_11D3_8FA9_0008C7809E09_.wvu.PrintArea" localSheetId="22" hidden="1">#REF!</definedName>
    <definedName name="Z_179EFDD4_A1B1_11D3_8FA9_0008C7809E09_.wvu.PrintArea" localSheetId="23" hidden="1">#REF!</definedName>
    <definedName name="Z_179EFDD4_A1B1_11D3_8FA9_0008C7809E09_.wvu.PrintArea" localSheetId="24" hidden="1">#REF!</definedName>
    <definedName name="Z_179EFDD4_A1B1_11D3_8FA9_0008C7809E09_.wvu.PrintArea" localSheetId="16" hidden="1">#REF!</definedName>
    <definedName name="Z_179EFDD4_A1B1_11D3_8FA9_0008C7809E09_.wvu.PrintArea" localSheetId="17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19" hidden="1">#REF!,#REF!</definedName>
    <definedName name="Z_179EFDD4_A1B1_11D3_8FA9_0008C7809E09_.wvu.PrintTitles" localSheetId="20" hidden="1">#REF!,#REF!</definedName>
    <definedName name="Z_179EFDD4_A1B1_11D3_8FA9_0008C7809E09_.wvu.PrintTitles" localSheetId="21" hidden="1">#REF!,#REF!</definedName>
    <definedName name="Z_179EFDD4_A1B1_11D3_8FA9_0008C7809E09_.wvu.PrintTitles" localSheetId="22" hidden="1">#REF!,#REF!</definedName>
    <definedName name="Z_179EFDD4_A1B1_11D3_8FA9_0008C7809E09_.wvu.PrintTitles" localSheetId="23" hidden="1">#REF!,#REF!</definedName>
    <definedName name="Z_179EFDD4_A1B1_11D3_8FA9_0008C7809E09_.wvu.PrintTitles" localSheetId="24" hidden="1">#REF!,#REF!</definedName>
    <definedName name="Z_179EFDD4_A1B1_11D3_8FA9_0008C7809E09_.wvu.PrintTitles" localSheetId="16" hidden="1">#REF!,#REF!</definedName>
    <definedName name="Z_179EFDD4_A1B1_11D3_8FA9_0008C7809E09_.wvu.PrintTitles" localSheetId="17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19" hidden="1">#REF!</definedName>
    <definedName name="Z_179EFDD5_A1B1_11D3_8FA9_0008C7809E09_.wvu.PrintArea" localSheetId="20" hidden="1">#REF!</definedName>
    <definedName name="Z_179EFDD5_A1B1_11D3_8FA9_0008C7809E09_.wvu.PrintArea" localSheetId="21" hidden="1">#REF!</definedName>
    <definedName name="Z_179EFDD5_A1B1_11D3_8FA9_0008C7809E09_.wvu.PrintArea" localSheetId="22" hidden="1">#REF!</definedName>
    <definedName name="Z_179EFDD5_A1B1_11D3_8FA9_0008C7809E09_.wvu.PrintArea" localSheetId="23" hidden="1">#REF!</definedName>
    <definedName name="Z_179EFDD5_A1B1_11D3_8FA9_0008C7809E09_.wvu.PrintArea" localSheetId="24" hidden="1">#REF!</definedName>
    <definedName name="Z_179EFDD5_A1B1_11D3_8FA9_0008C7809E09_.wvu.PrintArea" localSheetId="16" hidden="1">#REF!</definedName>
    <definedName name="Z_179EFDD5_A1B1_11D3_8FA9_0008C7809E09_.wvu.PrintArea" localSheetId="17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19" hidden="1">#REF!,#REF!</definedName>
    <definedName name="Z_179EFDD5_A1B1_11D3_8FA9_0008C7809E09_.wvu.PrintTitles" localSheetId="20" hidden="1">#REF!,#REF!</definedName>
    <definedName name="Z_179EFDD5_A1B1_11D3_8FA9_0008C7809E09_.wvu.PrintTitles" localSheetId="21" hidden="1">#REF!,#REF!</definedName>
    <definedName name="Z_179EFDD5_A1B1_11D3_8FA9_0008C7809E09_.wvu.PrintTitles" localSheetId="22" hidden="1">#REF!,#REF!</definedName>
    <definedName name="Z_179EFDD5_A1B1_11D3_8FA9_0008C7809E09_.wvu.PrintTitles" localSheetId="23" hidden="1">#REF!,#REF!</definedName>
    <definedName name="Z_179EFDD5_A1B1_11D3_8FA9_0008C7809E09_.wvu.PrintTitles" localSheetId="24" hidden="1">#REF!,#REF!</definedName>
    <definedName name="Z_179EFDD5_A1B1_11D3_8FA9_0008C7809E09_.wvu.PrintTitles" localSheetId="16" hidden="1">#REF!,#REF!</definedName>
    <definedName name="Z_179EFDD5_A1B1_11D3_8FA9_0008C7809E09_.wvu.PrintTitles" localSheetId="17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19" hidden="1">#REF!</definedName>
    <definedName name="Z_179EFDD6_A1B1_11D3_8FA9_0008C7809E09_.wvu.PrintArea" localSheetId="20" hidden="1">#REF!</definedName>
    <definedName name="Z_179EFDD6_A1B1_11D3_8FA9_0008C7809E09_.wvu.PrintArea" localSheetId="21" hidden="1">#REF!</definedName>
    <definedName name="Z_179EFDD6_A1B1_11D3_8FA9_0008C7809E09_.wvu.PrintArea" localSheetId="22" hidden="1">#REF!</definedName>
    <definedName name="Z_179EFDD6_A1B1_11D3_8FA9_0008C7809E09_.wvu.PrintArea" localSheetId="23" hidden="1">#REF!</definedName>
    <definedName name="Z_179EFDD6_A1B1_11D3_8FA9_0008C7809E09_.wvu.PrintArea" localSheetId="24" hidden="1">#REF!</definedName>
    <definedName name="Z_179EFDD6_A1B1_11D3_8FA9_0008C7809E09_.wvu.PrintArea" localSheetId="16" hidden="1">#REF!</definedName>
    <definedName name="Z_179EFDD6_A1B1_11D3_8FA9_0008C7809E09_.wvu.PrintArea" localSheetId="17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19" hidden="1">#REF!,#REF!</definedName>
    <definedName name="Z_179EFDD6_A1B1_11D3_8FA9_0008C7809E09_.wvu.PrintTitles" localSheetId="20" hidden="1">#REF!,#REF!</definedName>
    <definedName name="Z_179EFDD6_A1B1_11D3_8FA9_0008C7809E09_.wvu.PrintTitles" localSheetId="21" hidden="1">#REF!,#REF!</definedName>
    <definedName name="Z_179EFDD6_A1B1_11D3_8FA9_0008C7809E09_.wvu.PrintTitles" localSheetId="22" hidden="1">#REF!,#REF!</definedName>
    <definedName name="Z_179EFDD6_A1B1_11D3_8FA9_0008C7809E09_.wvu.PrintTitles" localSheetId="23" hidden="1">#REF!,#REF!</definedName>
    <definedName name="Z_179EFDD6_A1B1_11D3_8FA9_0008C7809E09_.wvu.PrintTitles" localSheetId="24" hidden="1">#REF!,#REF!</definedName>
    <definedName name="Z_179EFDD6_A1B1_11D3_8FA9_0008C7809E09_.wvu.PrintTitles" localSheetId="16" hidden="1">#REF!,#REF!</definedName>
    <definedName name="Z_179EFDD6_A1B1_11D3_8FA9_0008C7809E09_.wvu.PrintTitles" localSheetId="17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19" hidden="1">#REF!</definedName>
    <definedName name="Z_179EFDD7_A1B1_11D3_8FA9_0008C7809E09_.wvu.PrintArea" localSheetId="20" hidden="1">#REF!</definedName>
    <definedName name="Z_179EFDD7_A1B1_11D3_8FA9_0008C7809E09_.wvu.PrintArea" localSheetId="21" hidden="1">#REF!</definedName>
    <definedName name="Z_179EFDD7_A1B1_11D3_8FA9_0008C7809E09_.wvu.PrintArea" localSheetId="22" hidden="1">#REF!</definedName>
    <definedName name="Z_179EFDD7_A1B1_11D3_8FA9_0008C7809E09_.wvu.PrintArea" localSheetId="23" hidden="1">#REF!</definedName>
    <definedName name="Z_179EFDD7_A1B1_11D3_8FA9_0008C7809E09_.wvu.PrintArea" localSheetId="24" hidden="1">#REF!</definedName>
    <definedName name="Z_179EFDD7_A1B1_11D3_8FA9_0008C7809E09_.wvu.PrintArea" localSheetId="16" hidden="1">#REF!</definedName>
    <definedName name="Z_179EFDD7_A1B1_11D3_8FA9_0008C7809E09_.wvu.PrintArea" localSheetId="17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19" hidden="1">#REF!,#REF!</definedName>
    <definedName name="Z_179EFDD7_A1B1_11D3_8FA9_0008C7809E09_.wvu.PrintTitles" localSheetId="20" hidden="1">#REF!,#REF!</definedName>
    <definedName name="Z_179EFDD7_A1B1_11D3_8FA9_0008C7809E09_.wvu.PrintTitles" localSheetId="21" hidden="1">#REF!,#REF!</definedName>
    <definedName name="Z_179EFDD7_A1B1_11D3_8FA9_0008C7809E09_.wvu.PrintTitles" localSheetId="22" hidden="1">#REF!,#REF!</definedName>
    <definedName name="Z_179EFDD7_A1B1_11D3_8FA9_0008C7809E09_.wvu.PrintTitles" localSheetId="23" hidden="1">#REF!,#REF!</definedName>
    <definedName name="Z_179EFDD7_A1B1_11D3_8FA9_0008C7809E09_.wvu.PrintTitles" localSheetId="24" hidden="1">#REF!,#REF!</definedName>
    <definedName name="Z_179EFDD7_A1B1_11D3_8FA9_0008C7809E09_.wvu.PrintTitles" localSheetId="16" hidden="1">#REF!,#REF!</definedName>
    <definedName name="Z_179EFDD7_A1B1_11D3_8FA9_0008C7809E09_.wvu.PrintTitles" localSheetId="17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19" hidden="1">#REF!</definedName>
    <definedName name="Z_179EFDD8_A1B1_11D3_8FA9_0008C7809E09_.wvu.PrintArea" localSheetId="20" hidden="1">#REF!</definedName>
    <definedName name="Z_179EFDD8_A1B1_11D3_8FA9_0008C7809E09_.wvu.PrintArea" localSheetId="21" hidden="1">#REF!</definedName>
    <definedName name="Z_179EFDD8_A1B1_11D3_8FA9_0008C7809E09_.wvu.PrintArea" localSheetId="22" hidden="1">#REF!</definedName>
    <definedName name="Z_179EFDD8_A1B1_11D3_8FA9_0008C7809E09_.wvu.PrintArea" localSheetId="23" hidden="1">#REF!</definedName>
    <definedName name="Z_179EFDD8_A1B1_11D3_8FA9_0008C7809E09_.wvu.PrintArea" localSheetId="24" hidden="1">#REF!</definedName>
    <definedName name="Z_179EFDD8_A1B1_11D3_8FA9_0008C7809E09_.wvu.PrintArea" localSheetId="16" hidden="1">#REF!</definedName>
    <definedName name="Z_179EFDD8_A1B1_11D3_8FA9_0008C7809E09_.wvu.PrintArea" localSheetId="17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19" hidden="1">#REF!,#REF!</definedName>
    <definedName name="Z_179EFDD8_A1B1_11D3_8FA9_0008C7809E09_.wvu.PrintTitles" localSheetId="20" hidden="1">#REF!,#REF!</definedName>
    <definedName name="Z_179EFDD8_A1B1_11D3_8FA9_0008C7809E09_.wvu.PrintTitles" localSheetId="21" hidden="1">#REF!,#REF!</definedName>
    <definedName name="Z_179EFDD8_A1B1_11D3_8FA9_0008C7809E09_.wvu.PrintTitles" localSheetId="22" hidden="1">#REF!,#REF!</definedName>
    <definedName name="Z_179EFDD8_A1B1_11D3_8FA9_0008C7809E09_.wvu.PrintTitles" localSheetId="23" hidden="1">#REF!,#REF!</definedName>
    <definedName name="Z_179EFDD8_A1B1_11D3_8FA9_0008C7809E09_.wvu.PrintTitles" localSheetId="24" hidden="1">#REF!,#REF!</definedName>
    <definedName name="Z_179EFDD8_A1B1_11D3_8FA9_0008C7809E09_.wvu.PrintTitles" localSheetId="16" hidden="1">#REF!,#REF!</definedName>
    <definedName name="Z_179EFDD8_A1B1_11D3_8FA9_0008C7809E09_.wvu.PrintTitles" localSheetId="17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19" hidden="1">#REF!</definedName>
    <definedName name="Z_179EFDD9_A1B1_11D3_8FA9_0008C7809E09_.wvu.PrintArea" localSheetId="20" hidden="1">#REF!</definedName>
    <definedName name="Z_179EFDD9_A1B1_11D3_8FA9_0008C7809E09_.wvu.PrintArea" localSheetId="21" hidden="1">#REF!</definedName>
    <definedName name="Z_179EFDD9_A1B1_11D3_8FA9_0008C7809E09_.wvu.PrintArea" localSheetId="22" hidden="1">#REF!</definedName>
    <definedName name="Z_179EFDD9_A1B1_11D3_8FA9_0008C7809E09_.wvu.PrintArea" localSheetId="23" hidden="1">#REF!</definedName>
    <definedName name="Z_179EFDD9_A1B1_11D3_8FA9_0008C7809E09_.wvu.PrintArea" localSheetId="24" hidden="1">#REF!</definedName>
    <definedName name="Z_179EFDD9_A1B1_11D3_8FA9_0008C7809E09_.wvu.PrintArea" localSheetId="16" hidden="1">#REF!</definedName>
    <definedName name="Z_179EFDD9_A1B1_11D3_8FA9_0008C7809E09_.wvu.PrintArea" localSheetId="17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19" hidden="1">#REF!,#REF!</definedName>
    <definedName name="Z_179EFDD9_A1B1_11D3_8FA9_0008C7809E09_.wvu.PrintTitles" localSheetId="20" hidden="1">#REF!,#REF!</definedName>
    <definedName name="Z_179EFDD9_A1B1_11D3_8FA9_0008C7809E09_.wvu.PrintTitles" localSheetId="21" hidden="1">#REF!,#REF!</definedName>
    <definedName name="Z_179EFDD9_A1B1_11D3_8FA9_0008C7809E09_.wvu.PrintTitles" localSheetId="22" hidden="1">#REF!,#REF!</definedName>
    <definedName name="Z_179EFDD9_A1B1_11D3_8FA9_0008C7809E09_.wvu.PrintTitles" localSheetId="23" hidden="1">#REF!,#REF!</definedName>
    <definedName name="Z_179EFDD9_A1B1_11D3_8FA9_0008C7809E09_.wvu.PrintTitles" localSheetId="24" hidden="1">#REF!,#REF!</definedName>
    <definedName name="Z_179EFDD9_A1B1_11D3_8FA9_0008C7809E09_.wvu.PrintTitles" localSheetId="16" hidden="1">#REF!,#REF!</definedName>
    <definedName name="Z_179EFDD9_A1B1_11D3_8FA9_0008C7809E09_.wvu.PrintTitles" localSheetId="17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19" hidden="1">#REF!</definedName>
    <definedName name="Z_179EFDDA_A1B1_11D3_8FA9_0008C7809E09_.wvu.PrintArea" localSheetId="20" hidden="1">#REF!</definedName>
    <definedName name="Z_179EFDDA_A1B1_11D3_8FA9_0008C7809E09_.wvu.PrintArea" localSheetId="21" hidden="1">#REF!</definedName>
    <definedName name="Z_179EFDDA_A1B1_11D3_8FA9_0008C7809E09_.wvu.PrintArea" localSheetId="22" hidden="1">#REF!</definedName>
    <definedName name="Z_179EFDDA_A1B1_11D3_8FA9_0008C7809E09_.wvu.PrintArea" localSheetId="23" hidden="1">#REF!</definedName>
    <definedName name="Z_179EFDDA_A1B1_11D3_8FA9_0008C7809E09_.wvu.PrintArea" localSheetId="24" hidden="1">#REF!</definedName>
    <definedName name="Z_179EFDDA_A1B1_11D3_8FA9_0008C7809E09_.wvu.PrintArea" localSheetId="16" hidden="1">#REF!</definedName>
    <definedName name="Z_179EFDDA_A1B1_11D3_8FA9_0008C7809E09_.wvu.PrintArea" localSheetId="17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19" hidden="1">#REF!,#REF!</definedName>
    <definedName name="Z_179EFDDA_A1B1_11D3_8FA9_0008C7809E09_.wvu.PrintTitles" localSheetId="20" hidden="1">#REF!,#REF!</definedName>
    <definedName name="Z_179EFDDA_A1B1_11D3_8FA9_0008C7809E09_.wvu.PrintTitles" localSheetId="21" hidden="1">#REF!,#REF!</definedName>
    <definedName name="Z_179EFDDA_A1B1_11D3_8FA9_0008C7809E09_.wvu.PrintTitles" localSheetId="22" hidden="1">#REF!,#REF!</definedName>
    <definedName name="Z_179EFDDA_A1B1_11D3_8FA9_0008C7809E09_.wvu.PrintTitles" localSheetId="23" hidden="1">#REF!,#REF!</definedName>
    <definedName name="Z_179EFDDA_A1B1_11D3_8FA9_0008C7809E09_.wvu.PrintTitles" localSheetId="24" hidden="1">#REF!,#REF!</definedName>
    <definedName name="Z_179EFDDA_A1B1_11D3_8FA9_0008C7809E09_.wvu.PrintTitles" localSheetId="16" hidden="1">#REF!,#REF!</definedName>
    <definedName name="Z_179EFDDA_A1B1_11D3_8FA9_0008C7809E09_.wvu.PrintTitles" localSheetId="17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19" hidden="1">#REF!</definedName>
    <definedName name="Z_179EFDDB_A1B1_11D3_8FA9_0008C7809E09_.wvu.PrintArea" localSheetId="20" hidden="1">#REF!</definedName>
    <definedName name="Z_179EFDDB_A1B1_11D3_8FA9_0008C7809E09_.wvu.PrintArea" localSheetId="21" hidden="1">#REF!</definedName>
    <definedName name="Z_179EFDDB_A1B1_11D3_8FA9_0008C7809E09_.wvu.PrintArea" localSheetId="22" hidden="1">#REF!</definedName>
    <definedName name="Z_179EFDDB_A1B1_11D3_8FA9_0008C7809E09_.wvu.PrintArea" localSheetId="23" hidden="1">#REF!</definedName>
    <definedName name="Z_179EFDDB_A1B1_11D3_8FA9_0008C7809E09_.wvu.PrintArea" localSheetId="24" hidden="1">#REF!</definedName>
    <definedName name="Z_179EFDDB_A1B1_11D3_8FA9_0008C7809E09_.wvu.PrintArea" localSheetId="16" hidden="1">#REF!</definedName>
    <definedName name="Z_179EFDDB_A1B1_11D3_8FA9_0008C7809E09_.wvu.PrintArea" localSheetId="17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19" hidden="1">#REF!,#REF!</definedName>
    <definedName name="Z_179EFDDB_A1B1_11D3_8FA9_0008C7809E09_.wvu.PrintTitles" localSheetId="20" hidden="1">#REF!,#REF!</definedName>
    <definedName name="Z_179EFDDB_A1B1_11D3_8FA9_0008C7809E09_.wvu.PrintTitles" localSheetId="21" hidden="1">#REF!,#REF!</definedName>
    <definedName name="Z_179EFDDB_A1B1_11D3_8FA9_0008C7809E09_.wvu.PrintTitles" localSheetId="22" hidden="1">#REF!,#REF!</definedName>
    <definedName name="Z_179EFDDB_A1B1_11D3_8FA9_0008C7809E09_.wvu.PrintTitles" localSheetId="23" hidden="1">#REF!,#REF!</definedName>
    <definedName name="Z_179EFDDB_A1B1_11D3_8FA9_0008C7809E09_.wvu.PrintTitles" localSheetId="24" hidden="1">#REF!,#REF!</definedName>
    <definedName name="Z_179EFDDB_A1B1_11D3_8FA9_0008C7809E09_.wvu.PrintTitles" localSheetId="16" hidden="1">#REF!,#REF!</definedName>
    <definedName name="Z_179EFDDB_A1B1_11D3_8FA9_0008C7809E09_.wvu.PrintTitles" localSheetId="17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19" hidden="1">#REF!</definedName>
    <definedName name="Z_179EFDDC_A1B1_11D3_8FA9_0008C7809E09_.wvu.PrintArea" localSheetId="20" hidden="1">#REF!</definedName>
    <definedName name="Z_179EFDDC_A1B1_11D3_8FA9_0008C7809E09_.wvu.PrintArea" localSheetId="21" hidden="1">#REF!</definedName>
    <definedName name="Z_179EFDDC_A1B1_11D3_8FA9_0008C7809E09_.wvu.PrintArea" localSheetId="22" hidden="1">#REF!</definedName>
    <definedName name="Z_179EFDDC_A1B1_11D3_8FA9_0008C7809E09_.wvu.PrintArea" localSheetId="23" hidden="1">#REF!</definedName>
    <definedName name="Z_179EFDDC_A1B1_11D3_8FA9_0008C7809E09_.wvu.PrintArea" localSheetId="24" hidden="1">#REF!</definedName>
    <definedName name="Z_179EFDDC_A1B1_11D3_8FA9_0008C7809E09_.wvu.PrintArea" localSheetId="16" hidden="1">#REF!</definedName>
    <definedName name="Z_179EFDDC_A1B1_11D3_8FA9_0008C7809E09_.wvu.PrintArea" localSheetId="17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19" hidden="1">#REF!,#REF!</definedName>
    <definedName name="Z_179EFDDC_A1B1_11D3_8FA9_0008C7809E09_.wvu.PrintTitles" localSheetId="20" hidden="1">#REF!,#REF!</definedName>
    <definedName name="Z_179EFDDC_A1B1_11D3_8FA9_0008C7809E09_.wvu.PrintTitles" localSheetId="21" hidden="1">#REF!,#REF!</definedName>
    <definedName name="Z_179EFDDC_A1B1_11D3_8FA9_0008C7809E09_.wvu.PrintTitles" localSheetId="22" hidden="1">#REF!,#REF!</definedName>
    <definedName name="Z_179EFDDC_A1B1_11D3_8FA9_0008C7809E09_.wvu.PrintTitles" localSheetId="23" hidden="1">#REF!,#REF!</definedName>
    <definedName name="Z_179EFDDC_A1B1_11D3_8FA9_0008C7809E09_.wvu.PrintTitles" localSheetId="24" hidden="1">#REF!,#REF!</definedName>
    <definedName name="Z_179EFDDC_A1B1_11D3_8FA9_0008C7809E09_.wvu.PrintTitles" localSheetId="16" hidden="1">#REF!,#REF!</definedName>
    <definedName name="Z_179EFDDC_A1B1_11D3_8FA9_0008C7809E09_.wvu.PrintTitles" localSheetId="17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19" hidden="1">#REF!</definedName>
    <definedName name="Z_179EFDDD_A1B1_11D3_8FA9_0008C7809E09_.wvu.PrintArea" localSheetId="20" hidden="1">#REF!</definedName>
    <definedName name="Z_179EFDDD_A1B1_11D3_8FA9_0008C7809E09_.wvu.PrintArea" localSheetId="21" hidden="1">#REF!</definedName>
    <definedName name="Z_179EFDDD_A1B1_11D3_8FA9_0008C7809E09_.wvu.PrintArea" localSheetId="22" hidden="1">#REF!</definedName>
    <definedName name="Z_179EFDDD_A1B1_11D3_8FA9_0008C7809E09_.wvu.PrintArea" localSheetId="23" hidden="1">#REF!</definedName>
    <definedName name="Z_179EFDDD_A1B1_11D3_8FA9_0008C7809E09_.wvu.PrintArea" localSheetId="24" hidden="1">#REF!</definedName>
    <definedName name="Z_179EFDDD_A1B1_11D3_8FA9_0008C7809E09_.wvu.PrintArea" localSheetId="16" hidden="1">#REF!</definedName>
    <definedName name="Z_179EFDDD_A1B1_11D3_8FA9_0008C7809E09_.wvu.PrintArea" localSheetId="17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19" hidden="1">#REF!,#REF!</definedName>
    <definedName name="Z_179EFDDD_A1B1_11D3_8FA9_0008C7809E09_.wvu.PrintTitles" localSheetId="20" hidden="1">#REF!,#REF!</definedName>
    <definedName name="Z_179EFDDD_A1B1_11D3_8FA9_0008C7809E09_.wvu.PrintTitles" localSheetId="21" hidden="1">#REF!,#REF!</definedName>
    <definedName name="Z_179EFDDD_A1B1_11D3_8FA9_0008C7809E09_.wvu.PrintTitles" localSheetId="22" hidden="1">#REF!,#REF!</definedName>
    <definedName name="Z_179EFDDD_A1B1_11D3_8FA9_0008C7809E09_.wvu.PrintTitles" localSheetId="23" hidden="1">#REF!,#REF!</definedName>
    <definedName name="Z_179EFDDD_A1B1_11D3_8FA9_0008C7809E09_.wvu.PrintTitles" localSheetId="24" hidden="1">#REF!,#REF!</definedName>
    <definedName name="Z_179EFDDD_A1B1_11D3_8FA9_0008C7809E09_.wvu.PrintTitles" localSheetId="16" hidden="1">#REF!,#REF!</definedName>
    <definedName name="Z_179EFDDD_A1B1_11D3_8FA9_0008C7809E09_.wvu.PrintTitles" localSheetId="17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19" hidden="1">#REF!</definedName>
    <definedName name="Z_179EFDDE_A1B1_11D3_8FA9_0008C7809E09_.wvu.PrintArea" localSheetId="20" hidden="1">#REF!</definedName>
    <definedName name="Z_179EFDDE_A1B1_11D3_8FA9_0008C7809E09_.wvu.PrintArea" localSheetId="21" hidden="1">#REF!</definedName>
    <definedName name="Z_179EFDDE_A1B1_11D3_8FA9_0008C7809E09_.wvu.PrintArea" localSheetId="22" hidden="1">#REF!</definedName>
    <definedName name="Z_179EFDDE_A1B1_11D3_8FA9_0008C7809E09_.wvu.PrintArea" localSheetId="23" hidden="1">#REF!</definedName>
    <definedName name="Z_179EFDDE_A1B1_11D3_8FA9_0008C7809E09_.wvu.PrintArea" localSheetId="24" hidden="1">#REF!</definedName>
    <definedName name="Z_179EFDDE_A1B1_11D3_8FA9_0008C7809E09_.wvu.PrintArea" localSheetId="16" hidden="1">#REF!</definedName>
    <definedName name="Z_179EFDDE_A1B1_11D3_8FA9_0008C7809E09_.wvu.PrintArea" localSheetId="17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19" hidden="1">#REF!,#REF!</definedName>
    <definedName name="Z_179EFDDE_A1B1_11D3_8FA9_0008C7809E09_.wvu.PrintTitles" localSheetId="20" hidden="1">#REF!,#REF!</definedName>
    <definedName name="Z_179EFDDE_A1B1_11D3_8FA9_0008C7809E09_.wvu.PrintTitles" localSheetId="21" hidden="1">#REF!,#REF!</definedName>
    <definedName name="Z_179EFDDE_A1B1_11D3_8FA9_0008C7809E09_.wvu.PrintTitles" localSheetId="22" hidden="1">#REF!,#REF!</definedName>
    <definedName name="Z_179EFDDE_A1B1_11D3_8FA9_0008C7809E09_.wvu.PrintTitles" localSheetId="23" hidden="1">#REF!,#REF!</definedName>
    <definedName name="Z_179EFDDE_A1B1_11D3_8FA9_0008C7809E09_.wvu.PrintTitles" localSheetId="24" hidden="1">#REF!,#REF!</definedName>
    <definedName name="Z_179EFDDE_A1B1_11D3_8FA9_0008C7809E09_.wvu.PrintTitles" localSheetId="16" hidden="1">#REF!,#REF!</definedName>
    <definedName name="Z_179EFDDE_A1B1_11D3_8FA9_0008C7809E09_.wvu.PrintTitles" localSheetId="17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19" hidden="1">#REF!</definedName>
    <definedName name="Z_179EFDDF_A1B1_11D3_8FA9_0008C7809E09_.wvu.PrintArea" localSheetId="20" hidden="1">#REF!</definedName>
    <definedName name="Z_179EFDDF_A1B1_11D3_8FA9_0008C7809E09_.wvu.PrintArea" localSheetId="21" hidden="1">#REF!</definedName>
    <definedName name="Z_179EFDDF_A1B1_11D3_8FA9_0008C7809E09_.wvu.PrintArea" localSheetId="22" hidden="1">#REF!</definedName>
    <definedName name="Z_179EFDDF_A1B1_11D3_8FA9_0008C7809E09_.wvu.PrintArea" localSheetId="23" hidden="1">#REF!</definedName>
    <definedName name="Z_179EFDDF_A1B1_11D3_8FA9_0008C7809E09_.wvu.PrintArea" localSheetId="24" hidden="1">#REF!</definedName>
    <definedName name="Z_179EFDDF_A1B1_11D3_8FA9_0008C7809E09_.wvu.PrintArea" localSheetId="16" hidden="1">#REF!</definedName>
    <definedName name="Z_179EFDDF_A1B1_11D3_8FA9_0008C7809E09_.wvu.PrintArea" localSheetId="17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19" hidden="1">#REF!,#REF!</definedName>
    <definedName name="Z_179EFDDF_A1B1_11D3_8FA9_0008C7809E09_.wvu.PrintTitles" localSheetId="20" hidden="1">#REF!,#REF!</definedName>
    <definedName name="Z_179EFDDF_A1B1_11D3_8FA9_0008C7809E09_.wvu.PrintTitles" localSheetId="21" hidden="1">#REF!,#REF!</definedName>
    <definedName name="Z_179EFDDF_A1B1_11D3_8FA9_0008C7809E09_.wvu.PrintTitles" localSheetId="22" hidden="1">#REF!,#REF!</definedName>
    <definedName name="Z_179EFDDF_A1B1_11D3_8FA9_0008C7809E09_.wvu.PrintTitles" localSheetId="23" hidden="1">#REF!,#REF!</definedName>
    <definedName name="Z_179EFDDF_A1B1_11D3_8FA9_0008C7809E09_.wvu.PrintTitles" localSheetId="24" hidden="1">#REF!,#REF!</definedName>
    <definedName name="Z_179EFDDF_A1B1_11D3_8FA9_0008C7809E09_.wvu.PrintTitles" localSheetId="16" hidden="1">#REF!,#REF!</definedName>
    <definedName name="Z_179EFDDF_A1B1_11D3_8FA9_0008C7809E09_.wvu.PrintTitles" localSheetId="17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19" hidden="1">#REF!</definedName>
    <definedName name="Z_179EFDE0_A1B1_11D3_8FA9_0008C7809E09_.wvu.PrintArea" localSheetId="20" hidden="1">#REF!</definedName>
    <definedName name="Z_179EFDE0_A1B1_11D3_8FA9_0008C7809E09_.wvu.PrintArea" localSheetId="21" hidden="1">#REF!</definedName>
    <definedName name="Z_179EFDE0_A1B1_11D3_8FA9_0008C7809E09_.wvu.PrintArea" localSheetId="22" hidden="1">#REF!</definedName>
    <definedName name="Z_179EFDE0_A1B1_11D3_8FA9_0008C7809E09_.wvu.PrintArea" localSheetId="23" hidden="1">#REF!</definedName>
    <definedName name="Z_179EFDE0_A1B1_11D3_8FA9_0008C7809E09_.wvu.PrintArea" localSheetId="24" hidden="1">#REF!</definedName>
    <definedName name="Z_179EFDE0_A1B1_11D3_8FA9_0008C7809E09_.wvu.PrintArea" localSheetId="16" hidden="1">#REF!</definedName>
    <definedName name="Z_179EFDE0_A1B1_11D3_8FA9_0008C7809E09_.wvu.PrintArea" localSheetId="17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19" hidden="1">#REF!,#REF!</definedName>
    <definedName name="Z_179EFDE0_A1B1_11D3_8FA9_0008C7809E09_.wvu.PrintTitles" localSheetId="20" hidden="1">#REF!,#REF!</definedName>
    <definedName name="Z_179EFDE0_A1B1_11D3_8FA9_0008C7809E09_.wvu.PrintTitles" localSheetId="21" hidden="1">#REF!,#REF!</definedName>
    <definedName name="Z_179EFDE0_A1B1_11D3_8FA9_0008C7809E09_.wvu.PrintTitles" localSheetId="22" hidden="1">#REF!,#REF!</definedName>
    <definedName name="Z_179EFDE0_A1B1_11D3_8FA9_0008C7809E09_.wvu.PrintTitles" localSheetId="23" hidden="1">#REF!,#REF!</definedName>
    <definedName name="Z_179EFDE0_A1B1_11D3_8FA9_0008C7809E09_.wvu.PrintTitles" localSheetId="24" hidden="1">#REF!,#REF!</definedName>
    <definedName name="Z_179EFDE0_A1B1_11D3_8FA9_0008C7809E09_.wvu.PrintTitles" localSheetId="16" hidden="1">#REF!,#REF!</definedName>
    <definedName name="Z_179EFDE0_A1B1_11D3_8FA9_0008C7809E09_.wvu.PrintTitles" localSheetId="17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19" hidden="1">#REF!</definedName>
    <definedName name="Z_179EFDE1_A1B1_11D3_8FA9_0008C7809E09_.wvu.PrintArea" localSheetId="20" hidden="1">#REF!</definedName>
    <definedName name="Z_179EFDE1_A1B1_11D3_8FA9_0008C7809E09_.wvu.PrintArea" localSheetId="21" hidden="1">#REF!</definedName>
    <definedName name="Z_179EFDE1_A1B1_11D3_8FA9_0008C7809E09_.wvu.PrintArea" localSheetId="22" hidden="1">#REF!</definedName>
    <definedName name="Z_179EFDE1_A1B1_11D3_8FA9_0008C7809E09_.wvu.PrintArea" localSheetId="23" hidden="1">#REF!</definedName>
    <definedName name="Z_179EFDE1_A1B1_11D3_8FA9_0008C7809E09_.wvu.PrintArea" localSheetId="24" hidden="1">#REF!</definedName>
    <definedName name="Z_179EFDE1_A1B1_11D3_8FA9_0008C7809E09_.wvu.PrintArea" localSheetId="16" hidden="1">#REF!</definedName>
    <definedName name="Z_179EFDE1_A1B1_11D3_8FA9_0008C7809E09_.wvu.PrintArea" localSheetId="17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19" hidden="1">#REF!,#REF!</definedName>
    <definedName name="Z_179EFDE1_A1B1_11D3_8FA9_0008C7809E09_.wvu.PrintTitles" localSheetId="20" hidden="1">#REF!,#REF!</definedName>
    <definedName name="Z_179EFDE1_A1B1_11D3_8FA9_0008C7809E09_.wvu.PrintTitles" localSheetId="21" hidden="1">#REF!,#REF!</definedName>
    <definedName name="Z_179EFDE1_A1B1_11D3_8FA9_0008C7809E09_.wvu.PrintTitles" localSheetId="22" hidden="1">#REF!,#REF!</definedName>
    <definedName name="Z_179EFDE1_A1B1_11D3_8FA9_0008C7809E09_.wvu.PrintTitles" localSheetId="23" hidden="1">#REF!,#REF!</definedName>
    <definedName name="Z_179EFDE1_A1B1_11D3_8FA9_0008C7809E09_.wvu.PrintTitles" localSheetId="24" hidden="1">#REF!,#REF!</definedName>
    <definedName name="Z_179EFDE1_A1B1_11D3_8FA9_0008C7809E09_.wvu.PrintTitles" localSheetId="16" hidden="1">#REF!,#REF!</definedName>
    <definedName name="Z_179EFDE1_A1B1_11D3_8FA9_0008C7809E09_.wvu.PrintTitles" localSheetId="17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19" hidden="1">#REF!</definedName>
    <definedName name="Z_179EFDE2_A1B1_11D3_8FA9_0008C7809E09_.wvu.PrintArea" localSheetId="20" hidden="1">#REF!</definedName>
    <definedName name="Z_179EFDE2_A1B1_11D3_8FA9_0008C7809E09_.wvu.PrintArea" localSheetId="21" hidden="1">#REF!</definedName>
    <definedName name="Z_179EFDE2_A1B1_11D3_8FA9_0008C7809E09_.wvu.PrintArea" localSheetId="22" hidden="1">#REF!</definedName>
    <definedName name="Z_179EFDE2_A1B1_11D3_8FA9_0008C7809E09_.wvu.PrintArea" localSheetId="23" hidden="1">#REF!</definedName>
    <definedName name="Z_179EFDE2_A1B1_11D3_8FA9_0008C7809E09_.wvu.PrintArea" localSheetId="24" hidden="1">#REF!</definedName>
    <definedName name="Z_179EFDE2_A1B1_11D3_8FA9_0008C7809E09_.wvu.PrintArea" localSheetId="16" hidden="1">#REF!</definedName>
    <definedName name="Z_179EFDE2_A1B1_11D3_8FA9_0008C7809E09_.wvu.PrintArea" localSheetId="17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19" hidden="1">#REF!,#REF!</definedName>
    <definedName name="Z_179EFDE2_A1B1_11D3_8FA9_0008C7809E09_.wvu.PrintTitles" localSheetId="20" hidden="1">#REF!,#REF!</definedName>
    <definedName name="Z_179EFDE2_A1B1_11D3_8FA9_0008C7809E09_.wvu.PrintTitles" localSheetId="21" hidden="1">#REF!,#REF!</definedName>
    <definedName name="Z_179EFDE2_A1B1_11D3_8FA9_0008C7809E09_.wvu.PrintTitles" localSheetId="22" hidden="1">#REF!,#REF!</definedName>
    <definedName name="Z_179EFDE2_A1B1_11D3_8FA9_0008C7809E09_.wvu.PrintTitles" localSheetId="23" hidden="1">#REF!,#REF!</definedName>
    <definedName name="Z_179EFDE2_A1B1_11D3_8FA9_0008C7809E09_.wvu.PrintTitles" localSheetId="24" hidden="1">#REF!,#REF!</definedName>
    <definedName name="Z_179EFDE2_A1B1_11D3_8FA9_0008C7809E09_.wvu.PrintTitles" localSheetId="16" hidden="1">#REF!,#REF!</definedName>
    <definedName name="Z_179EFDE2_A1B1_11D3_8FA9_0008C7809E09_.wvu.PrintTitles" localSheetId="17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19" hidden="1">#REF!</definedName>
    <definedName name="Z_179EFDE3_A1B1_11D3_8FA9_0008C7809E09_.wvu.PrintArea" localSheetId="20" hidden="1">#REF!</definedName>
    <definedName name="Z_179EFDE3_A1B1_11D3_8FA9_0008C7809E09_.wvu.PrintArea" localSheetId="21" hidden="1">#REF!</definedName>
    <definedName name="Z_179EFDE3_A1B1_11D3_8FA9_0008C7809E09_.wvu.PrintArea" localSheetId="22" hidden="1">#REF!</definedName>
    <definedName name="Z_179EFDE3_A1B1_11D3_8FA9_0008C7809E09_.wvu.PrintArea" localSheetId="23" hidden="1">#REF!</definedName>
    <definedName name="Z_179EFDE3_A1B1_11D3_8FA9_0008C7809E09_.wvu.PrintArea" localSheetId="24" hidden="1">#REF!</definedName>
    <definedName name="Z_179EFDE3_A1B1_11D3_8FA9_0008C7809E09_.wvu.PrintArea" localSheetId="16" hidden="1">#REF!</definedName>
    <definedName name="Z_179EFDE3_A1B1_11D3_8FA9_0008C7809E09_.wvu.PrintArea" localSheetId="17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19" hidden="1">#REF!,#REF!</definedName>
    <definedName name="Z_179EFDE3_A1B1_11D3_8FA9_0008C7809E09_.wvu.PrintTitles" localSheetId="20" hidden="1">#REF!,#REF!</definedName>
    <definedName name="Z_179EFDE3_A1B1_11D3_8FA9_0008C7809E09_.wvu.PrintTitles" localSheetId="21" hidden="1">#REF!,#REF!</definedName>
    <definedName name="Z_179EFDE3_A1B1_11D3_8FA9_0008C7809E09_.wvu.PrintTitles" localSheetId="22" hidden="1">#REF!,#REF!</definedName>
    <definedName name="Z_179EFDE3_A1B1_11D3_8FA9_0008C7809E09_.wvu.PrintTitles" localSheetId="23" hidden="1">#REF!,#REF!</definedName>
    <definedName name="Z_179EFDE3_A1B1_11D3_8FA9_0008C7809E09_.wvu.PrintTitles" localSheetId="24" hidden="1">#REF!,#REF!</definedName>
    <definedName name="Z_179EFDE3_A1B1_11D3_8FA9_0008C7809E09_.wvu.PrintTitles" localSheetId="16" hidden="1">#REF!,#REF!</definedName>
    <definedName name="Z_179EFDE3_A1B1_11D3_8FA9_0008C7809E09_.wvu.PrintTitles" localSheetId="17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19" hidden="1">#REF!</definedName>
    <definedName name="Z_179EFDE4_A1B1_11D3_8FA9_0008C7809E09_.wvu.PrintArea" localSheetId="20" hidden="1">#REF!</definedName>
    <definedName name="Z_179EFDE4_A1B1_11D3_8FA9_0008C7809E09_.wvu.PrintArea" localSheetId="21" hidden="1">#REF!</definedName>
    <definedName name="Z_179EFDE4_A1B1_11D3_8FA9_0008C7809E09_.wvu.PrintArea" localSheetId="22" hidden="1">#REF!</definedName>
    <definedName name="Z_179EFDE4_A1B1_11D3_8FA9_0008C7809E09_.wvu.PrintArea" localSheetId="23" hidden="1">#REF!</definedName>
    <definedName name="Z_179EFDE4_A1B1_11D3_8FA9_0008C7809E09_.wvu.PrintArea" localSheetId="24" hidden="1">#REF!</definedName>
    <definedName name="Z_179EFDE4_A1B1_11D3_8FA9_0008C7809E09_.wvu.PrintArea" localSheetId="16" hidden="1">#REF!</definedName>
    <definedName name="Z_179EFDE4_A1B1_11D3_8FA9_0008C7809E09_.wvu.PrintArea" localSheetId="17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19" hidden="1">#REF!,#REF!</definedName>
    <definedName name="Z_179EFDE4_A1B1_11D3_8FA9_0008C7809E09_.wvu.PrintTitles" localSheetId="20" hidden="1">#REF!,#REF!</definedName>
    <definedName name="Z_179EFDE4_A1B1_11D3_8FA9_0008C7809E09_.wvu.PrintTitles" localSheetId="21" hidden="1">#REF!,#REF!</definedName>
    <definedName name="Z_179EFDE4_A1B1_11D3_8FA9_0008C7809E09_.wvu.PrintTitles" localSheetId="22" hidden="1">#REF!,#REF!</definedName>
    <definedName name="Z_179EFDE4_A1B1_11D3_8FA9_0008C7809E09_.wvu.PrintTitles" localSheetId="23" hidden="1">#REF!,#REF!</definedName>
    <definedName name="Z_179EFDE4_A1B1_11D3_8FA9_0008C7809E09_.wvu.PrintTitles" localSheetId="24" hidden="1">#REF!,#REF!</definedName>
    <definedName name="Z_179EFDE4_A1B1_11D3_8FA9_0008C7809E09_.wvu.PrintTitles" localSheetId="16" hidden="1">#REF!,#REF!</definedName>
    <definedName name="Z_179EFDE4_A1B1_11D3_8FA9_0008C7809E09_.wvu.PrintTitles" localSheetId="17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19" hidden="1">#REF!</definedName>
    <definedName name="Z_179EFDE5_A1B1_11D3_8FA9_0008C7809E09_.wvu.PrintArea" localSheetId="20" hidden="1">#REF!</definedName>
    <definedName name="Z_179EFDE5_A1B1_11D3_8FA9_0008C7809E09_.wvu.PrintArea" localSheetId="21" hidden="1">#REF!</definedName>
    <definedName name="Z_179EFDE5_A1B1_11D3_8FA9_0008C7809E09_.wvu.PrintArea" localSheetId="22" hidden="1">#REF!</definedName>
    <definedName name="Z_179EFDE5_A1B1_11D3_8FA9_0008C7809E09_.wvu.PrintArea" localSheetId="23" hidden="1">#REF!</definedName>
    <definedName name="Z_179EFDE5_A1B1_11D3_8FA9_0008C7809E09_.wvu.PrintArea" localSheetId="24" hidden="1">#REF!</definedName>
    <definedName name="Z_179EFDE5_A1B1_11D3_8FA9_0008C7809E09_.wvu.PrintArea" localSheetId="16" hidden="1">#REF!</definedName>
    <definedName name="Z_179EFDE5_A1B1_11D3_8FA9_0008C7809E09_.wvu.PrintArea" localSheetId="17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19" hidden="1">#REF!,#REF!</definedName>
    <definedName name="Z_179EFDE5_A1B1_11D3_8FA9_0008C7809E09_.wvu.PrintTitles" localSheetId="20" hidden="1">#REF!,#REF!</definedName>
    <definedName name="Z_179EFDE5_A1B1_11D3_8FA9_0008C7809E09_.wvu.PrintTitles" localSheetId="21" hidden="1">#REF!,#REF!</definedName>
    <definedName name="Z_179EFDE5_A1B1_11D3_8FA9_0008C7809E09_.wvu.PrintTitles" localSheetId="22" hidden="1">#REF!,#REF!</definedName>
    <definedName name="Z_179EFDE5_A1B1_11D3_8FA9_0008C7809E09_.wvu.PrintTitles" localSheetId="23" hidden="1">#REF!,#REF!</definedName>
    <definedName name="Z_179EFDE5_A1B1_11D3_8FA9_0008C7809E09_.wvu.PrintTitles" localSheetId="24" hidden="1">#REF!,#REF!</definedName>
    <definedName name="Z_179EFDE5_A1B1_11D3_8FA9_0008C7809E09_.wvu.PrintTitles" localSheetId="16" hidden="1">#REF!,#REF!</definedName>
    <definedName name="Z_179EFDE5_A1B1_11D3_8FA9_0008C7809E09_.wvu.PrintTitles" localSheetId="17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19" hidden="1">#REF!</definedName>
    <definedName name="Z_179EFDE6_A1B1_11D3_8FA9_0008C7809E09_.wvu.PrintArea" localSheetId="20" hidden="1">#REF!</definedName>
    <definedName name="Z_179EFDE6_A1B1_11D3_8FA9_0008C7809E09_.wvu.PrintArea" localSheetId="21" hidden="1">#REF!</definedName>
    <definedName name="Z_179EFDE6_A1B1_11D3_8FA9_0008C7809E09_.wvu.PrintArea" localSheetId="22" hidden="1">#REF!</definedName>
    <definedName name="Z_179EFDE6_A1B1_11D3_8FA9_0008C7809E09_.wvu.PrintArea" localSheetId="23" hidden="1">#REF!</definedName>
    <definedName name="Z_179EFDE6_A1B1_11D3_8FA9_0008C7809E09_.wvu.PrintArea" localSheetId="24" hidden="1">#REF!</definedName>
    <definedName name="Z_179EFDE6_A1B1_11D3_8FA9_0008C7809E09_.wvu.PrintArea" localSheetId="16" hidden="1">#REF!</definedName>
    <definedName name="Z_179EFDE6_A1B1_11D3_8FA9_0008C7809E09_.wvu.PrintArea" localSheetId="17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19" hidden="1">#REF!</definedName>
    <definedName name="Z_179EFDE6_A1B1_11D3_8FA9_0008C7809E09_.wvu.PrintTitles" localSheetId="20" hidden="1">#REF!</definedName>
    <definedName name="Z_179EFDE6_A1B1_11D3_8FA9_0008C7809E09_.wvu.PrintTitles" localSheetId="21" hidden="1">#REF!</definedName>
    <definedName name="Z_179EFDE6_A1B1_11D3_8FA9_0008C7809E09_.wvu.PrintTitles" localSheetId="22" hidden="1">#REF!</definedName>
    <definedName name="Z_179EFDE6_A1B1_11D3_8FA9_0008C7809E09_.wvu.PrintTitles" localSheetId="23" hidden="1">#REF!</definedName>
    <definedName name="Z_179EFDE6_A1B1_11D3_8FA9_0008C7809E09_.wvu.PrintTitles" localSheetId="24" hidden="1">#REF!</definedName>
    <definedName name="Z_179EFDE6_A1B1_11D3_8FA9_0008C7809E09_.wvu.PrintTitles" localSheetId="16" hidden="1">#REF!</definedName>
    <definedName name="Z_179EFDE6_A1B1_11D3_8FA9_0008C7809E09_.wvu.PrintTitles" localSheetId="17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19" hidden="1">#REF!</definedName>
    <definedName name="Z_179EFDE7_A1B1_11D3_8FA9_0008C7809E09_.wvu.PrintArea" localSheetId="20" hidden="1">#REF!</definedName>
    <definedName name="Z_179EFDE7_A1B1_11D3_8FA9_0008C7809E09_.wvu.PrintArea" localSheetId="21" hidden="1">#REF!</definedName>
    <definedName name="Z_179EFDE7_A1B1_11D3_8FA9_0008C7809E09_.wvu.PrintArea" localSheetId="22" hidden="1">#REF!</definedName>
    <definedName name="Z_179EFDE7_A1B1_11D3_8FA9_0008C7809E09_.wvu.PrintArea" localSheetId="23" hidden="1">#REF!</definedName>
    <definedName name="Z_179EFDE7_A1B1_11D3_8FA9_0008C7809E09_.wvu.PrintArea" localSheetId="24" hidden="1">#REF!</definedName>
    <definedName name="Z_179EFDE7_A1B1_11D3_8FA9_0008C7809E09_.wvu.PrintArea" localSheetId="16" hidden="1">#REF!</definedName>
    <definedName name="Z_179EFDE7_A1B1_11D3_8FA9_0008C7809E09_.wvu.PrintArea" localSheetId="17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19" hidden="1">#REF!</definedName>
    <definedName name="Z_179EFDE7_A1B1_11D3_8FA9_0008C7809E09_.wvu.PrintTitles" localSheetId="20" hidden="1">#REF!</definedName>
    <definedName name="Z_179EFDE7_A1B1_11D3_8FA9_0008C7809E09_.wvu.PrintTitles" localSheetId="21" hidden="1">#REF!</definedName>
    <definedName name="Z_179EFDE7_A1B1_11D3_8FA9_0008C7809E09_.wvu.PrintTitles" localSheetId="22" hidden="1">#REF!</definedName>
    <definedName name="Z_179EFDE7_A1B1_11D3_8FA9_0008C7809E09_.wvu.PrintTitles" localSheetId="23" hidden="1">#REF!</definedName>
    <definedName name="Z_179EFDE7_A1B1_11D3_8FA9_0008C7809E09_.wvu.PrintTitles" localSheetId="24" hidden="1">#REF!</definedName>
    <definedName name="Z_179EFDE7_A1B1_11D3_8FA9_0008C7809E09_.wvu.PrintTitles" localSheetId="16" hidden="1">#REF!</definedName>
    <definedName name="Z_179EFDE7_A1B1_11D3_8FA9_0008C7809E09_.wvu.PrintTitles" localSheetId="17" hidden="1">#REF!</definedName>
    <definedName name="Z_179EFDE7_A1B1_11D3_8FA9_0008C7809E09_.wvu.PrintTitles" hidden="1">#REF!</definedName>
    <definedName name="Z_179EFDE8_A1B1_11D3_8FA9_0008C7809E09_.wvu.PrintArea" localSheetId="19" hidden="1">#REF!</definedName>
    <definedName name="Z_179EFDE8_A1B1_11D3_8FA9_0008C7809E09_.wvu.PrintArea" localSheetId="20" hidden="1">#REF!</definedName>
    <definedName name="Z_179EFDE8_A1B1_11D3_8FA9_0008C7809E09_.wvu.PrintArea" localSheetId="21" hidden="1">#REF!</definedName>
    <definedName name="Z_179EFDE8_A1B1_11D3_8FA9_0008C7809E09_.wvu.PrintArea" localSheetId="22" hidden="1">#REF!</definedName>
    <definedName name="Z_179EFDE8_A1B1_11D3_8FA9_0008C7809E09_.wvu.PrintArea" localSheetId="23" hidden="1">#REF!</definedName>
    <definedName name="Z_179EFDE8_A1B1_11D3_8FA9_0008C7809E09_.wvu.PrintArea" localSheetId="24" hidden="1">#REF!</definedName>
    <definedName name="Z_179EFDE8_A1B1_11D3_8FA9_0008C7809E09_.wvu.PrintArea" localSheetId="16" hidden="1">#REF!</definedName>
    <definedName name="Z_179EFDE8_A1B1_11D3_8FA9_0008C7809E09_.wvu.PrintArea" localSheetId="17" hidden="1">#REF!</definedName>
    <definedName name="Z_179EFDE8_A1B1_11D3_8FA9_0008C7809E09_.wvu.PrintArea" hidden="1">#REF!</definedName>
    <definedName name="Z_179EFDE8_A1B1_11D3_8FA9_0008C7809E09_.wvu.PrintTitles" localSheetId="19" hidden="1">#REF!</definedName>
    <definedName name="Z_179EFDE8_A1B1_11D3_8FA9_0008C7809E09_.wvu.PrintTitles" localSheetId="20" hidden="1">#REF!</definedName>
    <definedName name="Z_179EFDE8_A1B1_11D3_8FA9_0008C7809E09_.wvu.PrintTitles" localSheetId="21" hidden="1">#REF!</definedName>
    <definedName name="Z_179EFDE8_A1B1_11D3_8FA9_0008C7809E09_.wvu.PrintTitles" localSheetId="22" hidden="1">#REF!</definedName>
    <definedName name="Z_179EFDE8_A1B1_11D3_8FA9_0008C7809E09_.wvu.PrintTitles" localSheetId="23" hidden="1">#REF!</definedName>
    <definedName name="Z_179EFDE8_A1B1_11D3_8FA9_0008C7809E09_.wvu.PrintTitles" localSheetId="24" hidden="1">#REF!</definedName>
    <definedName name="Z_179EFDE8_A1B1_11D3_8FA9_0008C7809E09_.wvu.PrintTitles" localSheetId="16" hidden="1">#REF!</definedName>
    <definedName name="Z_179EFDE8_A1B1_11D3_8FA9_0008C7809E09_.wvu.PrintTitles" localSheetId="17" hidden="1">#REF!</definedName>
    <definedName name="Z_179EFDE8_A1B1_11D3_8FA9_0008C7809E09_.wvu.PrintTitles" hidden="1">#REF!</definedName>
    <definedName name="Z_179EFDE9_A1B1_11D3_8FA9_0008C7809E09_.wvu.PrintArea" localSheetId="19" hidden="1">#REF!</definedName>
    <definedName name="Z_179EFDE9_A1B1_11D3_8FA9_0008C7809E09_.wvu.PrintArea" localSheetId="20" hidden="1">#REF!</definedName>
    <definedName name="Z_179EFDE9_A1B1_11D3_8FA9_0008C7809E09_.wvu.PrintArea" localSheetId="21" hidden="1">#REF!</definedName>
    <definedName name="Z_179EFDE9_A1B1_11D3_8FA9_0008C7809E09_.wvu.PrintArea" localSheetId="22" hidden="1">#REF!</definedName>
    <definedName name="Z_179EFDE9_A1B1_11D3_8FA9_0008C7809E09_.wvu.PrintArea" localSheetId="23" hidden="1">#REF!</definedName>
    <definedName name="Z_179EFDE9_A1B1_11D3_8FA9_0008C7809E09_.wvu.PrintArea" localSheetId="24" hidden="1">#REF!</definedName>
    <definedName name="Z_179EFDE9_A1B1_11D3_8FA9_0008C7809E09_.wvu.PrintArea" localSheetId="16" hidden="1">#REF!</definedName>
    <definedName name="Z_179EFDE9_A1B1_11D3_8FA9_0008C7809E09_.wvu.PrintArea" localSheetId="17" hidden="1">#REF!</definedName>
    <definedName name="Z_179EFDE9_A1B1_11D3_8FA9_0008C7809E09_.wvu.PrintArea" hidden="1">#REF!</definedName>
    <definedName name="Z_179EFDE9_A1B1_11D3_8FA9_0008C7809E09_.wvu.PrintTitles" localSheetId="19" hidden="1">#REF!</definedName>
    <definedName name="Z_179EFDE9_A1B1_11D3_8FA9_0008C7809E09_.wvu.PrintTitles" localSheetId="20" hidden="1">#REF!</definedName>
    <definedName name="Z_179EFDE9_A1B1_11D3_8FA9_0008C7809E09_.wvu.PrintTitles" localSheetId="21" hidden="1">#REF!</definedName>
    <definedName name="Z_179EFDE9_A1B1_11D3_8FA9_0008C7809E09_.wvu.PrintTitles" localSheetId="22" hidden="1">#REF!</definedName>
    <definedName name="Z_179EFDE9_A1B1_11D3_8FA9_0008C7809E09_.wvu.PrintTitles" localSheetId="23" hidden="1">#REF!</definedName>
    <definedName name="Z_179EFDE9_A1B1_11D3_8FA9_0008C7809E09_.wvu.PrintTitles" localSheetId="24" hidden="1">#REF!</definedName>
    <definedName name="Z_179EFDE9_A1B1_11D3_8FA9_0008C7809E09_.wvu.PrintTitles" localSheetId="16" hidden="1">#REF!</definedName>
    <definedName name="Z_179EFDE9_A1B1_11D3_8FA9_0008C7809E09_.wvu.PrintTitles" localSheetId="17" hidden="1">#REF!</definedName>
    <definedName name="Z_179EFDE9_A1B1_11D3_8FA9_0008C7809E09_.wvu.PrintTitles" hidden="1">#REF!</definedName>
    <definedName name="Z_179EFDEA_A1B1_11D3_8FA9_0008C7809E09_.wvu.PrintArea" localSheetId="19" hidden="1">#REF!</definedName>
    <definedName name="Z_179EFDEA_A1B1_11D3_8FA9_0008C7809E09_.wvu.PrintArea" localSheetId="20" hidden="1">#REF!</definedName>
    <definedName name="Z_179EFDEA_A1B1_11D3_8FA9_0008C7809E09_.wvu.PrintArea" localSheetId="21" hidden="1">#REF!</definedName>
    <definedName name="Z_179EFDEA_A1B1_11D3_8FA9_0008C7809E09_.wvu.PrintArea" localSheetId="22" hidden="1">#REF!</definedName>
    <definedName name="Z_179EFDEA_A1B1_11D3_8FA9_0008C7809E09_.wvu.PrintArea" localSheetId="23" hidden="1">#REF!</definedName>
    <definedName name="Z_179EFDEA_A1B1_11D3_8FA9_0008C7809E09_.wvu.PrintArea" localSheetId="24" hidden="1">#REF!</definedName>
    <definedName name="Z_179EFDEA_A1B1_11D3_8FA9_0008C7809E09_.wvu.PrintArea" localSheetId="16" hidden="1">#REF!</definedName>
    <definedName name="Z_179EFDEA_A1B1_11D3_8FA9_0008C7809E09_.wvu.PrintArea" localSheetId="17" hidden="1">#REF!</definedName>
    <definedName name="Z_179EFDEA_A1B1_11D3_8FA9_0008C7809E09_.wvu.PrintArea" hidden="1">#REF!</definedName>
    <definedName name="Z_179EFDEA_A1B1_11D3_8FA9_0008C7809E09_.wvu.PrintTitles" localSheetId="19" hidden="1">#REF!</definedName>
    <definedName name="Z_179EFDEA_A1B1_11D3_8FA9_0008C7809E09_.wvu.PrintTitles" localSheetId="20" hidden="1">#REF!</definedName>
    <definedName name="Z_179EFDEA_A1B1_11D3_8FA9_0008C7809E09_.wvu.PrintTitles" localSheetId="21" hidden="1">#REF!</definedName>
    <definedName name="Z_179EFDEA_A1B1_11D3_8FA9_0008C7809E09_.wvu.PrintTitles" localSheetId="22" hidden="1">#REF!</definedName>
    <definedName name="Z_179EFDEA_A1B1_11D3_8FA9_0008C7809E09_.wvu.PrintTitles" localSheetId="23" hidden="1">#REF!</definedName>
    <definedName name="Z_179EFDEA_A1B1_11D3_8FA9_0008C7809E09_.wvu.PrintTitles" localSheetId="24" hidden="1">#REF!</definedName>
    <definedName name="Z_179EFDEA_A1B1_11D3_8FA9_0008C7809E09_.wvu.PrintTitles" localSheetId="16" hidden="1">#REF!</definedName>
    <definedName name="Z_179EFDEA_A1B1_11D3_8FA9_0008C7809E09_.wvu.PrintTitles" localSheetId="17" hidden="1">#REF!</definedName>
    <definedName name="Z_179EFDEA_A1B1_11D3_8FA9_0008C7809E09_.wvu.PrintTitles" hidden="1">#REF!</definedName>
    <definedName name="Z_179EFDEB_A1B1_11D3_8FA9_0008C7809E09_.wvu.PrintArea" localSheetId="19" hidden="1">#REF!</definedName>
    <definedName name="Z_179EFDEB_A1B1_11D3_8FA9_0008C7809E09_.wvu.PrintArea" localSheetId="20" hidden="1">#REF!</definedName>
    <definedName name="Z_179EFDEB_A1B1_11D3_8FA9_0008C7809E09_.wvu.PrintArea" localSheetId="21" hidden="1">#REF!</definedName>
    <definedName name="Z_179EFDEB_A1B1_11D3_8FA9_0008C7809E09_.wvu.PrintArea" localSheetId="22" hidden="1">#REF!</definedName>
    <definedName name="Z_179EFDEB_A1B1_11D3_8FA9_0008C7809E09_.wvu.PrintArea" localSheetId="23" hidden="1">#REF!</definedName>
    <definedName name="Z_179EFDEB_A1B1_11D3_8FA9_0008C7809E09_.wvu.PrintArea" localSheetId="24" hidden="1">#REF!</definedName>
    <definedName name="Z_179EFDEB_A1B1_11D3_8FA9_0008C7809E09_.wvu.PrintArea" localSheetId="16" hidden="1">#REF!</definedName>
    <definedName name="Z_179EFDEB_A1B1_11D3_8FA9_0008C7809E09_.wvu.PrintArea" localSheetId="17" hidden="1">#REF!</definedName>
    <definedName name="Z_179EFDEB_A1B1_11D3_8FA9_0008C7809E09_.wvu.PrintArea" hidden="1">#REF!</definedName>
    <definedName name="Z_179EFDEB_A1B1_11D3_8FA9_0008C7809E09_.wvu.PrintTitles" localSheetId="19" hidden="1">#REF!</definedName>
    <definedName name="Z_179EFDEB_A1B1_11D3_8FA9_0008C7809E09_.wvu.PrintTitles" localSheetId="20" hidden="1">#REF!</definedName>
    <definedName name="Z_179EFDEB_A1B1_11D3_8FA9_0008C7809E09_.wvu.PrintTitles" localSheetId="21" hidden="1">#REF!</definedName>
    <definedName name="Z_179EFDEB_A1B1_11D3_8FA9_0008C7809E09_.wvu.PrintTitles" localSheetId="22" hidden="1">#REF!</definedName>
    <definedName name="Z_179EFDEB_A1B1_11D3_8FA9_0008C7809E09_.wvu.PrintTitles" localSheetId="23" hidden="1">#REF!</definedName>
    <definedName name="Z_179EFDEB_A1B1_11D3_8FA9_0008C7809E09_.wvu.PrintTitles" localSheetId="24" hidden="1">#REF!</definedName>
    <definedName name="Z_179EFDEB_A1B1_11D3_8FA9_0008C7809E09_.wvu.PrintTitles" localSheetId="16" hidden="1">#REF!</definedName>
    <definedName name="Z_179EFDEB_A1B1_11D3_8FA9_0008C7809E09_.wvu.PrintTitles" localSheetId="17" hidden="1">#REF!</definedName>
    <definedName name="Z_179EFDEB_A1B1_11D3_8FA9_0008C7809E09_.wvu.PrintTitles" hidden="1">#REF!</definedName>
    <definedName name="Z_179EFDEC_A1B1_11D3_8FA9_0008C7809E09_.wvu.PrintArea" localSheetId="19" hidden="1">#REF!</definedName>
    <definedName name="Z_179EFDEC_A1B1_11D3_8FA9_0008C7809E09_.wvu.PrintArea" localSheetId="20" hidden="1">#REF!</definedName>
    <definedName name="Z_179EFDEC_A1B1_11D3_8FA9_0008C7809E09_.wvu.PrintArea" localSheetId="21" hidden="1">#REF!</definedName>
    <definedName name="Z_179EFDEC_A1B1_11D3_8FA9_0008C7809E09_.wvu.PrintArea" localSheetId="22" hidden="1">#REF!</definedName>
    <definedName name="Z_179EFDEC_A1B1_11D3_8FA9_0008C7809E09_.wvu.PrintArea" localSheetId="23" hidden="1">#REF!</definedName>
    <definedName name="Z_179EFDEC_A1B1_11D3_8FA9_0008C7809E09_.wvu.PrintArea" localSheetId="24" hidden="1">#REF!</definedName>
    <definedName name="Z_179EFDEC_A1B1_11D3_8FA9_0008C7809E09_.wvu.PrintArea" localSheetId="16" hidden="1">#REF!</definedName>
    <definedName name="Z_179EFDEC_A1B1_11D3_8FA9_0008C7809E09_.wvu.PrintArea" localSheetId="17" hidden="1">#REF!</definedName>
    <definedName name="Z_179EFDEC_A1B1_11D3_8FA9_0008C7809E09_.wvu.PrintArea" hidden="1">#REF!</definedName>
    <definedName name="Z_179EFDEC_A1B1_11D3_8FA9_0008C7809E09_.wvu.PrintTitles" localSheetId="19" hidden="1">#REF!</definedName>
    <definedName name="Z_179EFDEC_A1B1_11D3_8FA9_0008C7809E09_.wvu.PrintTitles" localSheetId="20" hidden="1">#REF!</definedName>
    <definedName name="Z_179EFDEC_A1B1_11D3_8FA9_0008C7809E09_.wvu.PrintTitles" localSheetId="21" hidden="1">#REF!</definedName>
    <definedName name="Z_179EFDEC_A1B1_11D3_8FA9_0008C7809E09_.wvu.PrintTitles" localSheetId="22" hidden="1">#REF!</definedName>
    <definedName name="Z_179EFDEC_A1B1_11D3_8FA9_0008C7809E09_.wvu.PrintTitles" localSheetId="23" hidden="1">#REF!</definedName>
    <definedName name="Z_179EFDEC_A1B1_11D3_8FA9_0008C7809E09_.wvu.PrintTitles" localSheetId="24" hidden="1">#REF!</definedName>
    <definedName name="Z_179EFDEC_A1B1_11D3_8FA9_0008C7809E09_.wvu.PrintTitles" localSheetId="16" hidden="1">#REF!</definedName>
    <definedName name="Z_179EFDEC_A1B1_11D3_8FA9_0008C7809E09_.wvu.PrintTitles" localSheetId="17" hidden="1">#REF!</definedName>
    <definedName name="Z_179EFDEC_A1B1_11D3_8FA9_0008C7809E09_.wvu.PrintTitles" hidden="1">#REF!</definedName>
    <definedName name="Z_179EFDED_A1B1_11D3_8FA9_0008C7809E09_.wvu.PrintArea" localSheetId="19" hidden="1">#REF!</definedName>
    <definedName name="Z_179EFDED_A1B1_11D3_8FA9_0008C7809E09_.wvu.PrintArea" localSheetId="20" hidden="1">#REF!</definedName>
    <definedName name="Z_179EFDED_A1B1_11D3_8FA9_0008C7809E09_.wvu.PrintArea" localSheetId="21" hidden="1">#REF!</definedName>
    <definedName name="Z_179EFDED_A1B1_11D3_8FA9_0008C7809E09_.wvu.PrintArea" localSheetId="22" hidden="1">#REF!</definedName>
    <definedName name="Z_179EFDED_A1B1_11D3_8FA9_0008C7809E09_.wvu.PrintArea" localSheetId="23" hidden="1">#REF!</definedName>
    <definedName name="Z_179EFDED_A1B1_11D3_8FA9_0008C7809E09_.wvu.PrintArea" localSheetId="24" hidden="1">#REF!</definedName>
    <definedName name="Z_179EFDED_A1B1_11D3_8FA9_0008C7809E09_.wvu.PrintArea" localSheetId="16" hidden="1">#REF!</definedName>
    <definedName name="Z_179EFDED_A1B1_11D3_8FA9_0008C7809E09_.wvu.PrintArea" localSheetId="17" hidden="1">#REF!</definedName>
    <definedName name="Z_179EFDED_A1B1_11D3_8FA9_0008C7809E09_.wvu.PrintArea" hidden="1">#REF!</definedName>
    <definedName name="Z_179EFDED_A1B1_11D3_8FA9_0008C7809E09_.wvu.PrintTitles" localSheetId="19" hidden="1">#REF!</definedName>
    <definedName name="Z_179EFDED_A1B1_11D3_8FA9_0008C7809E09_.wvu.PrintTitles" localSheetId="20" hidden="1">#REF!</definedName>
    <definedName name="Z_179EFDED_A1B1_11D3_8FA9_0008C7809E09_.wvu.PrintTitles" localSheetId="21" hidden="1">#REF!</definedName>
    <definedName name="Z_179EFDED_A1B1_11D3_8FA9_0008C7809E09_.wvu.PrintTitles" localSheetId="22" hidden="1">#REF!</definedName>
    <definedName name="Z_179EFDED_A1B1_11D3_8FA9_0008C7809E09_.wvu.PrintTitles" localSheetId="23" hidden="1">#REF!</definedName>
    <definedName name="Z_179EFDED_A1B1_11D3_8FA9_0008C7809E09_.wvu.PrintTitles" localSheetId="24" hidden="1">#REF!</definedName>
    <definedName name="Z_179EFDED_A1B1_11D3_8FA9_0008C7809E09_.wvu.PrintTitles" localSheetId="16" hidden="1">#REF!</definedName>
    <definedName name="Z_179EFDED_A1B1_11D3_8FA9_0008C7809E09_.wvu.PrintTitles" localSheetId="17" hidden="1">#REF!</definedName>
    <definedName name="Z_179EFDED_A1B1_11D3_8FA9_0008C7809E09_.wvu.PrintTitles" hidden="1">#REF!</definedName>
    <definedName name="Z_179EFDEE_A1B1_11D3_8FA9_0008C7809E09_.wvu.PrintArea" localSheetId="19" hidden="1">#REF!</definedName>
    <definedName name="Z_179EFDEE_A1B1_11D3_8FA9_0008C7809E09_.wvu.PrintArea" localSheetId="20" hidden="1">#REF!</definedName>
    <definedName name="Z_179EFDEE_A1B1_11D3_8FA9_0008C7809E09_.wvu.PrintArea" localSheetId="21" hidden="1">#REF!</definedName>
    <definedName name="Z_179EFDEE_A1B1_11D3_8FA9_0008C7809E09_.wvu.PrintArea" localSheetId="22" hidden="1">#REF!</definedName>
    <definedName name="Z_179EFDEE_A1B1_11D3_8FA9_0008C7809E09_.wvu.PrintArea" localSheetId="23" hidden="1">#REF!</definedName>
    <definedName name="Z_179EFDEE_A1B1_11D3_8FA9_0008C7809E09_.wvu.PrintArea" localSheetId="24" hidden="1">#REF!</definedName>
    <definedName name="Z_179EFDEE_A1B1_11D3_8FA9_0008C7809E09_.wvu.PrintArea" localSheetId="16" hidden="1">#REF!</definedName>
    <definedName name="Z_179EFDEE_A1B1_11D3_8FA9_0008C7809E09_.wvu.PrintArea" localSheetId="17" hidden="1">#REF!</definedName>
    <definedName name="Z_179EFDEE_A1B1_11D3_8FA9_0008C7809E09_.wvu.PrintArea" hidden="1">#REF!</definedName>
    <definedName name="Z_179EFDEE_A1B1_11D3_8FA9_0008C7809E09_.wvu.PrintTitles" localSheetId="19" hidden="1">#REF!</definedName>
    <definedName name="Z_179EFDEE_A1B1_11D3_8FA9_0008C7809E09_.wvu.PrintTitles" localSheetId="20" hidden="1">#REF!</definedName>
    <definedName name="Z_179EFDEE_A1B1_11D3_8FA9_0008C7809E09_.wvu.PrintTitles" localSheetId="21" hidden="1">#REF!</definedName>
    <definedName name="Z_179EFDEE_A1B1_11D3_8FA9_0008C7809E09_.wvu.PrintTitles" localSheetId="22" hidden="1">#REF!</definedName>
    <definedName name="Z_179EFDEE_A1B1_11D3_8FA9_0008C7809E09_.wvu.PrintTitles" localSheetId="23" hidden="1">#REF!</definedName>
    <definedName name="Z_179EFDEE_A1B1_11D3_8FA9_0008C7809E09_.wvu.PrintTitles" localSheetId="24" hidden="1">#REF!</definedName>
    <definedName name="Z_179EFDEE_A1B1_11D3_8FA9_0008C7809E09_.wvu.PrintTitles" localSheetId="16" hidden="1">#REF!</definedName>
    <definedName name="Z_179EFDEE_A1B1_11D3_8FA9_0008C7809E09_.wvu.PrintTitles" localSheetId="17" hidden="1">#REF!</definedName>
    <definedName name="Z_179EFDEE_A1B1_11D3_8FA9_0008C7809E09_.wvu.PrintTitles" hidden="1">#REF!</definedName>
    <definedName name="Z_179EFDEF_A1B1_11D3_8FA9_0008C7809E09_.wvu.PrintArea" localSheetId="19" hidden="1">#REF!</definedName>
    <definedName name="Z_179EFDEF_A1B1_11D3_8FA9_0008C7809E09_.wvu.PrintArea" localSheetId="20" hidden="1">#REF!</definedName>
    <definedName name="Z_179EFDEF_A1B1_11D3_8FA9_0008C7809E09_.wvu.PrintArea" localSheetId="21" hidden="1">#REF!</definedName>
    <definedName name="Z_179EFDEF_A1B1_11D3_8FA9_0008C7809E09_.wvu.PrintArea" localSheetId="22" hidden="1">#REF!</definedName>
    <definedName name="Z_179EFDEF_A1B1_11D3_8FA9_0008C7809E09_.wvu.PrintArea" localSheetId="23" hidden="1">#REF!</definedName>
    <definedName name="Z_179EFDEF_A1B1_11D3_8FA9_0008C7809E09_.wvu.PrintArea" localSheetId="24" hidden="1">#REF!</definedName>
    <definedName name="Z_179EFDEF_A1B1_11D3_8FA9_0008C7809E09_.wvu.PrintArea" localSheetId="16" hidden="1">#REF!</definedName>
    <definedName name="Z_179EFDEF_A1B1_11D3_8FA9_0008C7809E09_.wvu.PrintArea" localSheetId="17" hidden="1">#REF!</definedName>
    <definedName name="Z_179EFDEF_A1B1_11D3_8FA9_0008C7809E09_.wvu.PrintArea" hidden="1">#REF!</definedName>
    <definedName name="Z_179EFDEF_A1B1_11D3_8FA9_0008C7809E09_.wvu.PrintTitles" localSheetId="19" hidden="1">#REF!</definedName>
    <definedName name="Z_179EFDEF_A1B1_11D3_8FA9_0008C7809E09_.wvu.PrintTitles" localSheetId="20" hidden="1">#REF!</definedName>
    <definedName name="Z_179EFDEF_A1B1_11D3_8FA9_0008C7809E09_.wvu.PrintTitles" localSheetId="21" hidden="1">#REF!</definedName>
    <definedName name="Z_179EFDEF_A1B1_11D3_8FA9_0008C7809E09_.wvu.PrintTitles" localSheetId="22" hidden="1">#REF!</definedName>
    <definedName name="Z_179EFDEF_A1B1_11D3_8FA9_0008C7809E09_.wvu.PrintTitles" localSheetId="23" hidden="1">#REF!</definedName>
    <definedName name="Z_179EFDEF_A1B1_11D3_8FA9_0008C7809E09_.wvu.PrintTitles" localSheetId="24" hidden="1">#REF!</definedName>
    <definedName name="Z_179EFDEF_A1B1_11D3_8FA9_0008C7809E09_.wvu.PrintTitles" localSheetId="16" hidden="1">#REF!</definedName>
    <definedName name="Z_179EFDEF_A1B1_11D3_8FA9_0008C7809E09_.wvu.PrintTitles" localSheetId="17" hidden="1">#REF!</definedName>
    <definedName name="Z_179EFDEF_A1B1_11D3_8FA9_0008C7809E09_.wvu.PrintTitles" hidden="1">#REF!</definedName>
    <definedName name="Z_179EFDF0_A1B1_11D3_8FA9_0008C7809E09_.wvu.PrintArea" localSheetId="19" hidden="1">#REF!</definedName>
    <definedName name="Z_179EFDF0_A1B1_11D3_8FA9_0008C7809E09_.wvu.PrintArea" localSheetId="20" hidden="1">#REF!</definedName>
    <definedName name="Z_179EFDF0_A1B1_11D3_8FA9_0008C7809E09_.wvu.PrintArea" localSheetId="21" hidden="1">#REF!</definedName>
    <definedName name="Z_179EFDF0_A1B1_11D3_8FA9_0008C7809E09_.wvu.PrintArea" localSheetId="22" hidden="1">#REF!</definedName>
    <definedName name="Z_179EFDF0_A1B1_11D3_8FA9_0008C7809E09_.wvu.PrintArea" localSheetId="23" hidden="1">#REF!</definedName>
    <definedName name="Z_179EFDF0_A1B1_11D3_8FA9_0008C7809E09_.wvu.PrintArea" localSheetId="24" hidden="1">#REF!</definedName>
    <definedName name="Z_179EFDF0_A1B1_11D3_8FA9_0008C7809E09_.wvu.PrintArea" localSheetId="16" hidden="1">#REF!</definedName>
    <definedName name="Z_179EFDF0_A1B1_11D3_8FA9_0008C7809E09_.wvu.PrintArea" localSheetId="17" hidden="1">#REF!</definedName>
    <definedName name="Z_179EFDF0_A1B1_11D3_8FA9_0008C7809E09_.wvu.PrintArea" hidden="1">#REF!</definedName>
    <definedName name="Z_179EFDF0_A1B1_11D3_8FA9_0008C7809E09_.wvu.PrintTitles" localSheetId="19" hidden="1">#REF!</definedName>
    <definedName name="Z_179EFDF0_A1B1_11D3_8FA9_0008C7809E09_.wvu.PrintTitles" localSheetId="20" hidden="1">#REF!</definedName>
    <definedName name="Z_179EFDF0_A1B1_11D3_8FA9_0008C7809E09_.wvu.PrintTitles" localSheetId="21" hidden="1">#REF!</definedName>
    <definedName name="Z_179EFDF0_A1B1_11D3_8FA9_0008C7809E09_.wvu.PrintTitles" localSheetId="22" hidden="1">#REF!</definedName>
    <definedName name="Z_179EFDF0_A1B1_11D3_8FA9_0008C7809E09_.wvu.PrintTitles" localSheetId="23" hidden="1">#REF!</definedName>
    <definedName name="Z_179EFDF0_A1B1_11D3_8FA9_0008C7809E09_.wvu.PrintTitles" localSheetId="24" hidden="1">#REF!</definedName>
    <definedName name="Z_179EFDF0_A1B1_11D3_8FA9_0008C7809E09_.wvu.PrintTitles" localSheetId="16" hidden="1">#REF!</definedName>
    <definedName name="Z_179EFDF0_A1B1_11D3_8FA9_0008C7809E09_.wvu.PrintTitles" localSheetId="17" hidden="1">#REF!</definedName>
    <definedName name="Z_179EFDF0_A1B1_11D3_8FA9_0008C7809E09_.wvu.PrintTitles" hidden="1">#REF!</definedName>
    <definedName name="Z_179EFDF1_A1B1_11D3_8FA9_0008C7809E09_.wvu.PrintArea" localSheetId="19" hidden="1">#REF!</definedName>
    <definedName name="Z_179EFDF1_A1B1_11D3_8FA9_0008C7809E09_.wvu.PrintArea" localSheetId="20" hidden="1">#REF!</definedName>
    <definedName name="Z_179EFDF1_A1B1_11D3_8FA9_0008C7809E09_.wvu.PrintArea" localSheetId="21" hidden="1">#REF!</definedName>
    <definedName name="Z_179EFDF1_A1B1_11D3_8FA9_0008C7809E09_.wvu.PrintArea" localSheetId="22" hidden="1">#REF!</definedName>
    <definedName name="Z_179EFDF1_A1B1_11D3_8FA9_0008C7809E09_.wvu.PrintArea" localSheetId="23" hidden="1">#REF!</definedName>
    <definedName name="Z_179EFDF1_A1B1_11D3_8FA9_0008C7809E09_.wvu.PrintArea" localSheetId="24" hidden="1">#REF!</definedName>
    <definedName name="Z_179EFDF1_A1B1_11D3_8FA9_0008C7809E09_.wvu.PrintArea" localSheetId="16" hidden="1">#REF!</definedName>
    <definedName name="Z_179EFDF1_A1B1_11D3_8FA9_0008C7809E09_.wvu.PrintArea" localSheetId="17" hidden="1">#REF!</definedName>
    <definedName name="Z_179EFDF1_A1B1_11D3_8FA9_0008C7809E09_.wvu.PrintArea" hidden="1">#REF!</definedName>
    <definedName name="Z_179EFDF1_A1B1_11D3_8FA9_0008C7809E09_.wvu.PrintTitles" localSheetId="19" hidden="1">#REF!</definedName>
    <definedName name="Z_179EFDF1_A1B1_11D3_8FA9_0008C7809E09_.wvu.PrintTitles" localSheetId="20" hidden="1">#REF!</definedName>
    <definedName name="Z_179EFDF1_A1B1_11D3_8FA9_0008C7809E09_.wvu.PrintTitles" localSheetId="21" hidden="1">#REF!</definedName>
    <definedName name="Z_179EFDF1_A1B1_11D3_8FA9_0008C7809E09_.wvu.PrintTitles" localSheetId="22" hidden="1">#REF!</definedName>
    <definedName name="Z_179EFDF1_A1B1_11D3_8FA9_0008C7809E09_.wvu.PrintTitles" localSheetId="23" hidden="1">#REF!</definedName>
    <definedName name="Z_179EFDF1_A1B1_11D3_8FA9_0008C7809E09_.wvu.PrintTitles" localSheetId="24" hidden="1">#REF!</definedName>
    <definedName name="Z_179EFDF1_A1B1_11D3_8FA9_0008C7809E09_.wvu.PrintTitles" localSheetId="16" hidden="1">#REF!</definedName>
    <definedName name="Z_179EFDF1_A1B1_11D3_8FA9_0008C7809E09_.wvu.PrintTitles" localSheetId="17" hidden="1">#REF!</definedName>
    <definedName name="Z_179EFDF1_A1B1_11D3_8FA9_0008C7809E09_.wvu.PrintTitles" hidden="1">#REF!</definedName>
    <definedName name="Z_179EFDF2_A1B1_11D3_8FA9_0008C7809E09_.wvu.PrintArea" localSheetId="19" hidden="1">#REF!</definedName>
    <definedName name="Z_179EFDF2_A1B1_11D3_8FA9_0008C7809E09_.wvu.PrintArea" localSheetId="20" hidden="1">#REF!</definedName>
    <definedName name="Z_179EFDF2_A1B1_11D3_8FA9_0008C7809E09_.wvu.PrintArea" localSheetId="21" hidden="1">#REF!</definedName>
    <definedName name="Z_179EFDF2_A1B1_11D3_8FA9_0008C7809E09_.wvu.PrintArea" localSheetId="22" hidden="1">#REF!</definedName>
    <definedName name="Z_179EFDF2_A1B1_11D3_8FA9_0008C7809E09_.wvu.PrintArea" localSheetId="23" hidden="1">#REF!</definedName>
    <definedName name="Z_179EFDF2_A1B1_11D3_8FA9_0008C7809E09_.wvu.PrintArea" localSheetId="24" hidden="1">#REF!</definedName>
    <definedName name="Z_179EFDF2_A1B1_11D3_8FA9_0008C7809E09_.wvu.PrintArea" localSheetId="16" hidden="1">#REF!</definedName>
    <definedName name="Z_179EFDF2_A1B1_11D3_8FA9_0008C7809E09_.wvu.PrintArea" localSheetId="17" hidden="1">#REF!</definedName>
    <definedName name="Z_179EFDF2_A1B1_11D3_8FA9_0008C7809E09_.wvu.PrintArea" hidden="1">#REF!</definedName>
    <definedName name="Z_179EFDF2_A1B1_11D3_8FA9_0008C7809E09_.wvu.PrintTitles" localSheetId="19" hidden="1">#REF!</definedName>
    <definedName name="Z_179EFDF2_A1B1_11D3_8FA9_0008C7809E09_.wvu.PrintTitles" localSheetId="20" hidden="1">#REF!</definedName>
    <definedName name="Z_179EFDF2_A1B1_11D3_8FA9_0008C7809E09_.wvu.PrintTitles" localSheetId="21" hidden="1">#REF!</definedName>
    <definedName name="Z_179EFDF2_A1B1_11D3_8FA9_0008C7809E09_.wvu.PrintTitles" localSheetId="22" hidden="1">#REF!</definedName>
    <definedName name="Z_179EFDF2_A1B1_11D3_8FA9_0008C7809E09_.wvu.PrintTitles" localSheetId="23" hidden="1">#REF!</definedName>
    <definedName name="Z_179EFDF2_A1B1_11D3_8FA9_0008C7809E09_.wvu.PrintTitles" localSheetId="24" hidden="1">#REF!</definedName>
    <definedName name="Z_179EFDF2_A1B1_11D3_8FA9_0008C7809E09_.wvu.PrintTitles" localSheetId="16" hidden="1">#REF!</definedName>
    <definedName name="Z_179EFDF2_A1B1_11D3_8FA9_0008C7809E09_.wvu.PrintTitles" localSheetId="17" hidden="1">#REF!</definedName>
    <definedName name="Z_179EFDF2_A1B1_11D3_8FA9_0008C7809E09_.wvu.PrintTitles" hidden="1">#REF!</definedName>
    <definedName name="Z_179EFDF3_A1B1_11D3_8FA9_0008C7809E09_.wvu.PrintArea" localSheetId="19" hidden="1">#REF!</definedName>
    <definedName name="Z_179EFDF3_A1B1_11D3_8FA9_0008C7809E09_.wvu.PrintArea" localSheetId="20" hidden="1">#REF!</definedName>
    <definedName name="Z_179EFDF3_A1B1_11D3_8FA9_0008C7809E09_.wvu.PrintArea" localSheetId="21" hidden="1">#REF!</definedName>
    <definedName name="Z_179EFDF3_A1B1_11D3_8FA9_0008C7809E09_.wvu.PrintArea" localSheetId="22" hidden="1">#REF!</definedName>
    <definedName name="Z_179EFDF3_A1B1_11D3_8FA9_0008C7809E09_.wvu.PrintArea" localSheetId="23" hidden="1">#REF!</definedName>
    <definedName name="Z_179EFDF3_A1B1_11D3_8FA9_0008C7809E09_.wvu.PrintArea" localSheetId="24" hidden="1">#REF!</definedName>
    <definedName name="Z_179EFDF3_A1B1_11D3_8FA9_0008C7809E09_.wvu.PrintArea" localSheetId="16" hidden="1">#REF!</definedName>
    <definedName name="Z_179EFDF3_A1B1_11D3_8FA9_0008C7809E09_.wvu.PrintArea" localSheetId="17" hidden="1">#REF!</definedName>
    <definedName name="Z_179EFDF3_A1B1_11D3_8FA9_0008C7809E09_.wvu.PrintArea" hidden="1">#REF!</definedName>
    <definedName name="Z_179EFDF3_A1B1_11D3_8FA9_0008C7809E09_.wvu.PrintTitles" localSheetId="19" hidden="1">#REF!,#REF!</definedName>
    <definedName name="Z_179EFDF3_A1B1_11D3_8FA9_0008C7809E09_.wvu.PrintTitles" localSheetId="20" hidden="1">#REF!,#REF!</definedName>
    <definedName name="Z_179EFDF3_A1B1_11D3_8FA9_0008C7809E09_.wvu.PrintTitles" localSheetId="21" hidden="1">#REF!,#REF!</definedName>
    <definedName name="Z_179EFDF3_A1B1_11D3_8FA9_0008C7809E09_.wvu.PrintTitles" localSheetId="22" hidden="1">#REF!,#REF!</definedName>
    <definedName name="Z_179EFDF3_A1B1_11D3_8FA9_0008C7809E09_.wvu.PrintTitles" localSheetId="23" hidden="1">#REF!,#REF!</definedName>
    <definedName name="Z_179EFDF3_A1B1_11D3_8FA9_0008C7809E09_.wvu.PrintTitles" localSheetId="24" hidden="1">#REF!,#REF!</definedName>
    <definedName name="Z_179EFDF3_A1B1_11D3_8FA9_0008C7809E09_.wvu.PrintTitles" localSheetId="16" hidden="1">#REF!,#REF!</definedName>
    <definedName name="Z_179EFDF3_A1B1_11D3_8FA9_0008C7809E09_.wvu.PrintTitles" localSheetId="17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19" hidden="1">#REF!</definedName>
    <definedName name="Z_179EFDF4_A1B1_11D3_8FA9_0008C7809E09_.wvu.PrintArea" localSheetId="20" hidden="1">#REF!</definedName>
    <definedName name="Z_179EFDF4_A1B1_11D3_8FA9_0008C7809E09_.wvu.PrintArea" localSheetId="21" hidden="1">#REF!</definedName>
    <definedName name="Z_179EFDF4_A1B1_11D3_8FA9_0008C7809E09_.wvu.PrintArea" localSheetId="22" hidden="1">#REF!</definedName>
    <definedName name="Z_179EFDF4_A1B1_11D3_8FA9_0008C7809E09_.wvu.PrintArea" localSheetId="23" hidden="1">#REF!</definedName>
    <definedName name="Z_179EFDF4_A1B1_11D3_8FA9_0008C7809E09_.wvu.PrintArea" localSheetId="24" hidden="1">#REF!</definedName>
    <definedName name="Z_179EFDF4_A1B1_11D3_8FA9_0008C7809E09_.wvu.PrintArea" localSheetId="16" hidden="1">#REF!</definedName>
    <definedName name="Z_179EFDF4_A1B1_11D3_8FA9_0008C7809E09_.wvu.PrintArea" localSheetId="17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19" hidden="1">#REF!,#REF!</definedName>
    <definedName name="Z_179EFDF4_A1B1_11D3_8FA9_0008C7809E09_.wvu.PrintTitles" localSheetId="20" hidden="1">#REF!,#REF!</definedName>
    <definedName name="Z_179EFDF4_A1B1_11D3_8FA9_0008C7809E09_.wvu.PrintTitles" localSheetId="21" hidden="1">#REF!,#REF!</definedName>
    <definedName name="Z_179EFDF4_A1B1_11D3_8FA9_0008C7809E09_.wvu.PrintTitles" localSheetId="22" hidden="1">#REF!,#REF!</definedName>
    <definedName name="Z_179EFDF4_A1B1_11D3_8FA9_0008C7809E09_.wvu.PrintTitles" localSheetId="23" hidden="1">#REF!,#REF!</definedName>
    <definedName name="Z_179EFDF4_A1B1_11D3_8FA9_0008C7809E09_.wvu.PrintTitles" localSheetId="24" hidden="1">#REF!,#REF!</definedName>
    <definedName name="Z_179EFDF4_A1B1_11D3_8FA9_0008C7809E09_.wvu.PrintTitles" localSheetId="16" hidden="1">#REF!,#REF!</definedName>
    <definedName name="Z_179EFDF4_A1B1_11D3_8FA9_0008C7809E09_.wvu.PrintTitles" localSheetId="17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19" hidden="1">#REF!</definedName>
    <definedName name="Z_179EFDF5_A1B1_11D3_8FA9_0008C7809E09_.wvu.PrintArea" localSheetId="20" hidden="1">#REF!</definedName>
    <definedName name="Z_179EFDF5_A1B1_11D3_8FA9_0008C7809E09_.wvu.PrintArea" localSheetId="21" hidden="1">#REF!</definedName>
    <definedName name="Z_179EFDF5_A1B1_11D3_8FA9_0008C7809E09_.wvu.PrintArea" localSheetId="22" hidden="1">#REF!</definedName>
    <definedName name="Z_179EFDF5_A1B1_11D3_8FA9_0008C7809E09_.wvu.PrintArea" localSheetId="23" hidden="1">#REF!</definedName>
    <definedName name="Z_179EFDF5_A1B1_11D3_8FA9_0008C7809E09_.wvu.PrintArea" localSheetId="24" hidden="1">#REF!</definedName>
    <definedName name="Z_179EFDF5_A1B1_11D3_8FA9_0008C7809E09_.wvu.PrintArea" localSheetId="16" hidden="1">#REF!</definedName>
    <definedName name="Z_179EFDF5_A1B1_11D3_8FA9_0008C7809E09_.wvu.PrintArea" localSheetId="17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19" hidden="1">#REF!,#REF!</definedName>
    <definedName name="Z_179EFDF5_A1B1_11D3_8FA9_0008C7809E09_.wvu.PrintTitles" localSheetId="20" hidden="1">#REF!,#REF!</definedName>
    <definedName name="Z_179EFDF5_A1B1_11D3_8FA9_0008C7809E09_.wvu.PrintTitles" localSheetId="21" hidden="1">#REF!,#REF!</definedName>
    <definedName name="Z_179EFDF5_A1B1_11D3_8FA9_0008C7809E09_.wvu.PrintTitles" localSheetId="22" hidden="1">#REF!,#REF!</definedName>
    <definedName name="Z_179EFDF5_A1B1_11D3_8FA9_0008C7809E09_.wvu.PrintTitles" localSheetId="23" hidden="1">#REF!,#REF!</definedName>
    <definedName name="Z_179EFDF5_A1B1_11D3_8FA9_0008C7809E09_.wvu.PrintTitles" localSheetId="24" hidden="1">#REF!,#REF!</definedName>
    <definedName name="Z_179EFDF5_A1B1_11D3_8FA9_0008C7809E09_.wvu.PrintTitles" localSheetId="16" hidden="1">#REF!,#REF!</definedName>
    <definedName name="Z_179EFDF5_A1B1_11D3_8FA9_0008C7809E09_.wvu.PrintTitles" localSheetId="17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19" hidden="1">#REF!</definedName>
    <definedName name="Z_179EFDF6_A1B1_11D3_8FA9_0008C7809E09_.wvu.PrintArea" localSheetId="20" hidden="1">#REF!</definedName>
    <definedName name="Z_179EFDF6_A1B1_11D3_8FA9_0008C7809E09_.wvu.PrintArea" localSheetId="21" hidden="1">#REF!</definedName>
    <definedName name="Z_179EFDF6_A1B1_11D3_8FA9_0008C7809E09_.wvu.PrintArea" localSheetId="22" hidden="1">#REF!</definedName>
    <definedName name="Z_179EFDF6_A1B1_11D3_8FA9_0008C7809E09_.wvu.PrintArea" localSheetId="23" hidden="1">#REF!</definedName>
    <definedName name="Z_179EFDF6_A1B1_11D3_8FA9_0008C7809E09_.wvu.PrintArea" localSheetId="24" hidden="1">#REF!</definedName>
    <definedName name="Z_179EFDF6_A1B1_11D3_8FA9_0008C7809E09_.wvu.PrintArea" localSheetId="16" hidden="1">#REF!</definedName>
    <definedName name="Z_179EFDF6_A1B1_11D3_8FA9_0008C7809E09_.wvu.PrintArea" localSheetId="17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19" hidden="1">#REF!,#REF!</definedName>
    <definedName name="Z_179EFDF6_A1B1_11D3_8FA9_0008C7809E09_.wvu.PrintTitles" localSheetId="20" hidden="1">#REF!,#REF!</definedName>
    <definedName name="Z_179EFDF6_A1B1_11D3_8FA9_0008C7809E09_.wvu.PrintTitles" localSheetId="21" hidden="1">#REF!,#REF!</definedName>
    <definedName name="Z_179EFDF6_A1B1_11D3_8FA9_0008C7809E09_.wvu.PrintTitles" localSheetId="22" hidden="1">#REF!,#REF!</definedName>
    <definedName name="Z_179EFDF6_A1B1_11D3_8FA9_0008C7809E09_.wvu.PrintTitles" localSheetId="23" hidden="1">#REF!,#REF!</definedName>
    <definedName name="Z_179EFDF6_A1B1_11D3_8FA9_0008C7809E09_.wvu.PrintTitles" localSheetId="24" hidden="1">#REF!,#REF!</definedName>
    <definedName name="Z_179EFDF6_A1B1_11D3_8FA9_0008C7809E09_.wvu.PrintTitles" localSheetId="16" hidden="1">#REF!,#REF!</definedName>
    <definedName name="Z_179EFDF6_A1B1_11D3_8FA9_0008C7809E09_.wvu.PrintTitles" localSheetId="17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19" hidden="1">#REF!</definedName>
    <definedName name="Z_179EFDF7_A1B1_11D3_8FA9_0008C7809E09_.wvu.PrintArea" localSheetId="20" hidden="1">#REF!</definedName>
    <definedName name="Z_179EFDF7_A1B1_11D3_8FA9_0008C7809E09_.wvu.PrintArea" localSheetId="21" hidden="1">#REF!</definedName>
    <definedName name="Z_179EFDF7_A1B1_11D3_8FA9_0008C7809E09_.wvu.PrintArea" localSheetId="22" hidden="1">#REF!</definedName>
    <definedName name="Z_179EFDF7_A1B1_11D3_8FA9_0008C7809E09_.wvu.PrintArea" localSheetId="23" hidden="1">#REF!</definedName>
    <definedName name="Z_179EFDF7_A1B1_11D3_8FA9_0008C7809E09_.wvu.PrintArea" localSheetId="24" hidden="1">#REF!</definedName>
    <definedName name="Z_179EFDF7_A1B1_11D3_8FA9_0008C7809E09_.wvu.PrintArea" localSheetId="16" hidden="1">#REF!</definedName>
    <definedName name="Z_179EFDF7_A1B1_11D3_8FA9_0008C7809E09_.wvu.PrintArea" localSheetId="17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19" hidden="1">#REF!,#REF!</definedName>
    <definedName name="Z_179EFDF7_A1B1_11D3_8FA9_0008C7809E09_.wvu.PrintTitles" localSheetId="20" hidden="1">#REF!,#REF!</definedName>
    <definedName name="Z_179EFDF7_A1B1_11D3_8FA9_0008C7809E09_.wvu.PrintTitles" localSheetId="21" hidden="1">#REF!,#REF!</definedName>
    <definedName name="Z_179EFDF7_A1B1_11D3_8FA9_0008C7809E09_.wvu.PrintTitles" localSheetId="22" hidden="1">#REF!,#REF!</definedName>
    <definedName name="Z_179EFDF7_A1B1_11D3_8FA9_0008C7809E09_.wvu.PrintTitles" localSheetId="23" hidden="1">#REF!,#REF!</definedName>
    <definedName name="Z_179EFDF7_A1B1_11D3_8FA9_0008C7809E09_.wvu.PrintTitles" localSheetId="24" hidden="1">#REF!,#REF!</definedName>
    <definedName name="Z_179EFDF7_A1B1_11D3_8FA9_0008C7809E09_.wvu.PrintTitles" localSheetId="16" hidden="1">#REF!,#REF!</definedName>
    <definedName name="Z_179EFDF7_A1B1_11D3_8FA9_0008C7809E09_.wvu.PrintTitles" localSheetId="17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19" hidden="1">#REF!</definedName>
    <definedName name="Z_179EFDF8_A1B1_11D3_8FA9_0008C7809E09_.wvu.PrintArea" localSheetId="20" hidden="1">#REF!</definedName>
    <definedName name="Z_179EFDF8_A1B1_11D3_8FA9_0008C7809E09_.wvu.PrintArea" localSheetId="21" hidden="1">#REF!</definedName>
    <definedName name="Z_179EFDF8_A1B1_11D3_8FA9_0008C7809E09_.wvu.PrintArea" localSheetId="22" hidden="1">#REF!</definedName>
    <definedName name="Z_179EFDF8_A1B1_11D3_8FA9_0008C7809E09_.wvu.PrintArea" localSheetId="23" hidden="1">#REF!</definedName>
    <definedName name="Z_179EFDF8_A1B1_11D3_8FA9_0008C7809E09_.wvu.PrintArea" localSheetId="24" hidden="1">#REF!</definedName>
    <definedName name="Z_179EFDF8_A1B1_11D3_8FA9_0008C7809E09_.wvu.PrintArea" localSheetId="16" hidden="1">#REF!</definedName>
    <definedName name="Z_179EFDF8_A1B1_11D3_8FA9_0008C7809E09_.wvu.PrintArea" localSheetId="17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19" hidden="1">#REF!,#REF!</definedName>
    <definedName name="Z_179EFDF8_A1B1_11D3_8FA9_0008C7809E09_.wvu.PrintTitles" localSheetId="20" hidden="1">#REF!,#REF!</definedName>
    <definedName name="Z_179EFDF8_A1B1_11D3_8FA9_0008C7809E09_.wvu.PrintTitles" localSheetId="21" hidden="1">#REF!,#REF!</definedName>
    <definedName name="Z_179EFDF8_A1B1_11D3_8FA9_0008C7809E09_.wvu.PrintTitles" localSheetId="22" hidden="1">#REF!,#REF!</definedName>
    <definedName name="Z_179EFDF8_A1B1_11D3_8FA9_0008C7809E09_.wvu.PrintTitles" localSheetId="23" hidden="1">#REF!,#REF!</definedName>
    <definedName name="Z_179EFDF8_A1B1_11D3_8FA9_0008C7809E09_.wvu.PrintTitles" localSheetId="24" hidden="1">#REF!,#REF!</definedName>
    <definedName name="Z_179EFDF8_A1B1_11D3_8FA9_0008C7809E09_.wvu.PrintTitles" localSheetId="16" hidden="1">#REF!,#REF!</definedName>
    <definedName name="Z_179EFDF8_A1B1_11D3_8FA9_0008C7809E09_.wvu.PrintTitles" localSheetId="17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19" hidden="1">#REF!</definedName>
    <definedName name="Z_179EFDF9_A1B1_11D3_8FA9_0008C7809E09_.wvu.PrintArea" localSheetId="20" hidden="1">#REF!</definedName>
    <definedName name="Z_179EFDF9_A1B1_11D3_8FA9_0008C7809E09_.wvu.PrintArea" localSheetId="21" hidden="1">#REF!</definedName>
    <definedName name="Z_179EFDF9_A1B1_11D3_8FA9_0008C7809E09_.wvu.PrintArea" localSheetId="22" hidden="1">#REF!</definedName>
    <definedName name="Z_179EFDF9_A1B1_11D3_8FA9_0008C7809E09_.wvu.PrintArea" localSheetId="23" hidden="1">#REF!</definedName>
    <definedName name="Z_179EFDF9_A1B1_11D3_8FA9_0008C7809E09_.wvu.PrintArea" localSheetId="24" hidden="1">#REF!</definedName>
    <definedName name="Z_179EFDF9_A1B1_11D3_8FA9_0008C7809E09_.wvu.PrintArea" localSheetId="16" hidden="1">#REF!</definedName>
    <definedName name="Z_179EFDF9_A1B1_11D3_8FA9_0008C7809E09_.wvu.PrintArea" localSheetId="17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19" hidden="1">#REF!,#REF!</definedName>
    <definedName name="Z_179EFDF9_A1B1_11D3_8FA9_0008C7809E09_.wvu.PrintTitles" localSheetId="20" hidden="1">#REF!,#REF!</definedName>
    <definedName name="Z_179EFDF9_A1B1_11D3_8FA9_0008C7809E09_.wvu.PrintTitles" localSheetId="21" hidden="1">#REF!,#REF!</definedName>
    <definedName name="Z_179EFDF9_A1B1_11D3_8FA9_0008C7809E09_.wvu.PrintTitles" localSheetId="22" hidden="1">#REF!,#REF!</definedName>
    <definedName name="Z_179EFDF9_A1B1_11D3_8FA9_0008C7809E09_.wvu.PrintTitles" localSheetId="23" hidden="1">#REF!,#REF!</definedName>
    <definedName name="Z_179EFDF9_A1B1_11D3_8FA9_0008C7809E09_.wvu.PrintTitles" localSheetId="24" hidden="1">#REF!,#REF!</definedName>
    <definedName name="Z_179EFDF9_A1B1_11D3_8FA9_0008C7809E09_.wvu.PrintTitles" localSheetId="16" hidden="1">#REF!,#REF!</definedName>
    <definedName name="Z_179EFDF9_A1B1_11D3_8FA9_0008C7809E09_.wvu.PrintTitles" localSheetId="17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19" hidden="1">#REF!</definedName>
    <definedName name="Z_179EFDFA_A1B1_11D3_8FA9_0008C7809E09_.wvu.PrintArea" localSheetId="20" hidden="1">#REF!</definedName>
    <definedName name="Z_179EFDFA_A1B1_11D3_8FA9_0008C7809E09_.wvu.PrintArea" localSheetId="21" hidden="1">#REF!</definedName>
    <definedName name="Z_179EFDFA_A1B1_11D3_8FA9_0008C7809E09_.wvu.PrintArea" localSheetId="22" hidden="1">#REF!</definedName>
    <definedName name="Z_179EFDFA_A1B1_11D3_8FA9_0008C7809E09_.wvu.PrintArea" localSheetId="23" hidden="1">#REF!</definedName>
    <definedName name="Z_179EFDFA_A1B1_11D3_8FA9_0008C7809E09_.wvu.PrintArea" localSheetId="24" hidden="1">#REF!</definedName>
    <definedName name="Z_179EFDFA_A1B1_11D3_8FA9_0008C7809E09_.wvu.PrintArea" localSheetId="16" hidden="1">#REF!</definedName>
    <definedName name="Z_179EFDFA_A1B1_11D3_8FA9_0008C7809E09_.wvu.PrintArea" localSheetId="17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19" hidden="1">#REF!,#REF!</definedName>
    <definedName name="Z_179EFDFA_A1B1_11D3_8FA9_0008C7809E09_.wvu.PrintTitles" localSheetId="20" hidden="1">#REF!,#REF!</definedName>
    <definedName name="Z_179EFDFA_A1B1_11D3_8FA9_0008C7809E09_.wvu.PrintTitles" localSheetId="21" hidden="1">#REF!,#REF!</definedName>
    <definedName name="Z_179EFDFA_A1B1_11D3_8FA9_0008C7809E09_.wvu.PrintTitles" localSheetId="22" hidden="1">#REF!,#REF!</definedName>
    <definedName name="Z_179EFDFA_A1B1_11D3_8FA9_0008C7809E09_.wvu.PrintTitles" localSheetId="23" hidden="1">#REF!,#REF!</definedName>
    <definedName name="Z_179EFDFA_A1B1_11D3_8FA9_0008C7809E09_.wvu.PrintTitles" localSheetId="24" hidden="1">#REF!,#REF!</definedName>
    <definedName name="Z_179EFDFA_A1B1_11D3_8FA9_0008C7809E09_.wvu.PrintTitles" localSheetId="16" hidden="1">#REF!,#REF!</definedName>
    <definedName name="Z_179EFDFA_A1B1_11D3_8FA9_0008C7809E09_.wvu.PrintTitles" localSheetId="17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19" hidden="1">#REF!</definedName>
    <definedName name="Z_179EFDFB_A1B1_11D3_8FA9_0008C7809E09_.wvu.PrintArea" localSheetId="20" hidden="1">#REF!</definedName>
    <definedName name="Z_179EFDFB_A1B1_11D3_8FA9_0008C7809E09_.wvu.PrintArea" localSheetId="21" hidden="1">#REF!</definedName>
    <definedName name="Z_179EFDFB_A1B1_11D3_8FA9_0008C7809E09_.wvu.PrintArea" localSheetId="22" hidden="1">#REF!</definedName>
    <definedName name="Z_179EFDFB_A1B1_11D3_8FA9_0008C7809E09_.wvu.PrintArea" localSheetId="23" hidden="1">#REF!</definedName>
    <definedName name="Z_179EFDFB_A1B1_11D3_8FA9_0008C7809E09_.wvu.PrintArea" localSheetId="24" hidden="1">#REF!</definedName>
    <definedName name="Z_179EFDFB_A1B1_11D3_8FA9_0008C7809E09_.wvu.PrintArea" localSheetId="16" hidden="1">#REF!</definedName>
    <definedName name="Z_179EFDFB_A1B1_11D3_8FA9_0008C7809E09_.wvu.PrintArea" localSheetId="17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19" hidden="1">#REF!,#REF!</definedName>
    <definedName name="Z_179EFDFB_A1B1_11D3_8FA9_0008C7809E09_.wvu.PrintTitles" localSheetId="20" hidden="1">#REF!,#REF!</definedName>
    <definedName name="Z_179EFDFB_A1B1_11D3_8FA9_0008C7809E09_.wvu.PrintTitles" localSheetId="21" hidden="1">#REF!,#REF!</definedName>
    <definedName name="Z_179EFDFB_A1B1_11D3_8FA9_0008C7809E09_.wvu.PrintTitles" localSheetId="22" hidden="1">#REF!,#REF!</definedName>
    <definedName name="Z_179EFDFB_A1B1_11D3_8FA9_0008C7809E09_.wvu.PrintTitles" localSheetId="23" hidden="1">#REF!,#REF!</definedName>
    <definedName name="Z_179EFDFB_A1B1_11D3_8FA9_0008C7809E09_.wvu.PrintTitles" localSheetId="24" hidden="1">#REF!,#REF!</definedName>
    <definedName name="Z_179EFDFB_A1B1_11D3_8FA9_0008C7809E09_.wvu.PrintTitles" localSheetId="16" hidden="1">#REF!,#REF!</definedName>
    <definedName name="Z_179EFDFB_A1B1_11D3_8FA9_0008C7809E09_.wvu.PrintTitles" localSheetId="17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19" hidden="1">#REF!</definedName>
    <definedName name="Z_179EFDFC_A1B1_11D3_8FA9_0008C7809E09_.wvu.PrintArea" localSheetId="20" hidden="1">#REF!</definedName>
    <definedName name="Z_179EFDFC_A1B1_11D3_8FA9_0008C7809E09_.wvu.PrintArea" localSheetId="21" hidden="1">#REF!</definedName>
    <definedName name="Z_179EFDFC_A1B1_11D3_8FA9_0008C7809E09_.wvu.PrintArea" localSheetId="22" hidden="1">#REF!</definedName>
    <definedName name="Z_179EFDFC_A1B1_11D3_8FA9_0008C7809E09_.wvu.PrintArea" localSheetId="23" hidden="1">#REF!</definedName>
    <definedName name="Z_179EFDFC_A1B1_11D3_8FA9_0008C7809E09_.wvu.PrintArea" localSheetId="24" hidden="1">#REF!</definedName>
    <definedName name="Z_179EFDFC_A1B1_11D3_8FA9_0008C7809E09_.wvu.PrintArea" localSheetId="16" hidden="1">#REF!</definedName>
    <definedName name="Z_179EFDFC_A1B1_11D3_8FA9_0008C7809E09_.wvu.PrintArea" localSheetId="17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19" hidden="1">#REF!,#REF!</definedName>
    <definedName name="Z_179EFDFC_A1B1_11D3_8FA9_0008C7809E09_.wvu.PrintTitles" localSheetId="20" hidden="1">#REF!,#REF!</definedName>
    <definedName name="Z_179EFDFC_A1B1_11D3_8FA9_0008C7809E09_.wvu.PrintTitles" localSheetId="21" hidden="1">#REF!,#REF!</definedName>
    <definedName name="Z_179EFDFC_A1B1_11D3_8FA9_0008C7809E09_.wvu.PrintTitles" localSheetId="22" hidden="1">#REF!,#REF!</definedName>
    <definedName name="Z_179EFDFC_A1B1_11D3_8FA9_0008C7809E09_.wvu.PrintTitles" localSheetId="23" hidden="1">#REF!,#REF!</definedName>
    <definedName name="Z_179EFDFC_A1B1_11D3_8FA9_0008C7809E09_.wvu.PrintTitles" localSheetId="24" hidden="1">#REF!,#REF!</definedName>
    <definedName name="Z_179EFDFC_A1B1_11D3_8FA9_0008C7809E09_.wvu.PrintTitles" localSheetId="16" hidden="1">#REF!,#REF!</definedName>
    <definedName name="Z_179EFDFC_A1B1_11D3_8FA9_0008C7809E09_.wvu.PrintTitles" localSheetId="17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19" hidden="1">#REF!</definedName>
    <definedName name="Z_179EFDFD_A1B1_11D3_8FA9_0008C7809E09_.wvu.PrintArea" localSheetId="20" hidden="1">#REF!</definedName>
    <definedName name="Z_179EFDFD_A1B1_11D3_8FA9_0008C7809E09_.wvu.PrintArea" localSheetId="21" hidden="1">#REF!</definedName>
    <definedName name="Z_179EFDFD_A1B1_11D3_8FA9_0008C7809E09_.wvu.PrintArea" localSheetId="22" hidden="1">#REF!</definedName>
    <definedName name="Z_179EFDFD_A1B1_11D3_8FA9_0008C7809E09_.wvu.PrintArea" localSheetId="23" hidden="1">#REF!</definedName>
    <definedName name="Z_179EFDFD_A1B1_11D3_8FA9_0008C7809E09_.wvu.PrintArea" localSheetId="24" hidden="1">#REF!</definedName>
    <definedName name="Z_179EFDFD_A1B1_11D3_8FA9_0008C7809E09_.wvu.PrintArea" localSheetId="16" hidden="1">#REF!</definedName>
    <definedName name="Z_179EFDFD_A1B1_11D3_8FA9_0008C7809E09_.wvu.PrintArea" localSheetId="17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19" hidden="1">#REF!,#REF!</definedName>
    <definedName name="Z_179EFDFD_A1B1_11D3_8FA9_0008C7809E09_.wvu.PrintTitles" localSheetId="20" hidden="1">#REF!,#REF!</definedName>
    <definedName name="Z_179EFDFD_A1B1_11D3_8FA9_0008C7809E09_.wvu.PrintTitles" localSheetId="21" hidden="1">#REF!,#REF!</definedName>
    <definedName name="Z_179EFDFD_A1B1_11D3_8FA9_0008C7809E09_.wvu.PrintTitles" localSheetId="22" hidden="1">#REF!,#REF!</definedName>
    <definedName name="Z_179EFDFD_A1B1_11D3_8FA9_0008C7809E09_.wvu.PrintTitles" localSheetId="23" hidden="1">#REF!,#REF!</definedName>
    <definedName name="Z_179EFDFD_A1B1_11D3_8FA9_0008C7809E09_.wvu.PrintTitles" localSheetId="24" hidden="1">#REF!,#REF!</definedName>
    <definedName name="Z_179EFDFD_A1B1_11D3_8FA9_0008C7809E09_.wvu.PrintTitles" localSheetId="16" hidden="1">#REF!,#REF!</definedName>
    <definedName name="Z_179EFDFD_A1B1_11D3_8FA9_0008C7809E09_.wvu.PrintTitles" localSheetId="17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19" hidden="1">#REF!</definedName>
    <definedName name="Z_179EFDFE_A1B1_11D3_8FA9_0008C7809E09_.wvu.PrintArea" localSheetId="20" hidden="1">#REF!</definedName>
    <definedName name="Z_179EFDFE_A1B1_11D3_8FA9_0008C7809E09_.wvu.PrintArea" localSheetId="21" hidden="1">#REF!</definedName>
    <definedName name="Z_179EFDFE_A1B1_11D3_8FA9_0008C7809E09_.wvu.PrintArea" localSheetId="22" hidden="1">#REF!</definedName>
    <definedName name="Z_179EFDFE_A1B1_11D3_8FA9_0008C7809E09_.wvu.PrintArea" localSheetId="23" hidden="1">#REF!</definedName>
    <definedName name="Z_179EFDFE_A1B1_11D3_8FA9_0008C7809E09_.wvu.PrintArea" localSheetId="24" hidden="1">#REF!</definedName>
    <definedName name="Z_179EFDFE_A1B1_11D3_8FA9_0008C7809E09_.wvu.PrintArea" localSheetId="16" hidden="1">#REF!</definedName>
    <definedName name="Z_179EFDFE_A1B1_11D3_8FA9_0008C7809E09_.wvu.PrintArea" localSheetId="17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19" hidden="1">#REF!,#REF!</definedName>
    <definedName name="Z_179EFDFE_A1B1_11D3_8FA9_0008C7809E09_.wvu.PrintTitles" localSheetId="20" hidden="1">#REF!,#REF!</definedName>
    <definedName name="Z_179EFDFE_A1B1_11D3_8FA9_0008C7809E09_.wvu.PrintTitles" localSheetId="21" hidden="1">#REF!,#REF!</definedName>
    <definedName name="Z_179EFDFE_A1B1_11D3_8FA9_0008C7809E09_.wvu.PrintTitles" localSheetId="22" hidden="1">#REF!,#REF!</definedName>
    <definedName name="Z_179EFDFE_A1B1_11D3_8FA9_0008C7809E09_.wvu.PrintTitles" localSheetId="23" hidden="1">#REF!,#REF!</definedName>
    <definedName name="Z_179EFDFE_A1B1_11D3_8FA9_0008C7809E09_.wvu.PrintTitles" localSheetId="24" hidden="1">#REF!,#REF!</definedName>
    <definedName name="Z_179EFDFE_A1B1_11D3_8FA9_0008C7809E09_.wvu.PrintTitles" localSheetId="16" hidden="1">#REF!,#REF!</definedName>
    <definedName name="Z_179EFDFE_A1B1_11D3_8FA9_0008C7809E09_.wvu.PrintTitles" localSheetId="17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19" hidden="1">#REF!</definedName>
    <definedName name="Z_179EFDFF_A1B1_11D3_8FA9_0008C7809E09_.wvu.PrintArea" localSheetId="20" hidden="1">#REF!</definedName>
    <definedName name="Z_179EFDFF_A1B1_11D3_8FA9_0008C7809E09_.wvu.PrintArea" localSheetId="21" hidden="1">#REF!</definedName>
    <definedName name="Z_179EFDFF_A1B1_11D3_8FA9_0008C7809E09_.wvu.PrintArea" localSheetId="22" hidden="1">#REF!</definedName>
    <definedName name="Z_179EFDFF_A1B1_11D3_8FA9_0008C7809E09_.wvu.PrintArea" localSheetId="23" hidden="1">#REF!</definedName>
    <definedName name="Z_179EFDFF_A1B1_11D3_8FA9_0008C7809E09_.wvu.PrintArea" localSheetId="24" hidden="1">#REF!</definedName>
    <definedName name="Z_179EFDFF_A1B1_11D3_8FA9_0008C7809E09_.wvu.PrintArea" localSheetId="16" hidden="1">#REF!</definedName>
    <definedName name="Z_179EFDFF_A1B1_11D3_8FA9_0008C7809E09_.wvu.PrintArea" localSheetId="17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19" hidden="1">#REF!,#REF!</definedName>
    <definedName name="Z_179EFDFF_A1B1_11D3_8FA9_0008C7809E09_.wvu.PrintTitles" localSheetId="20" hidden="1">#REF!,#REF!</definedName>
    <definedName name="Z_179EFDFF_A1B1_11D3_8FA9_0008C7809E09_.wvu.PrintTitles" localSheetId="21" hidden="1">#REF!,#REF!</definedName>
    <definedName name="Z_179EFDFF_A1B1_11D3_8FA9_0008C7809E09_.wvu.PrintTitles" localSheetId="22" hidden="1">#REF!,#REF!</definedName>
    <definedName name="Z_179EFDFF_A1B1_11D3_8FA9_0008C7809E09_.wvu.PrintTitles" localSheetId="23" hidden="1">#REF!,#REF!</definedName>
    <definedName name="Z_179EFDFF_A1B1_11D3_8FA9_0008C7809E09_.wvu.PrintTitles" localSheetId="24" hidden="1">#REF!,#REF!</definedName>
    <definedName name="Z_179EFDFF_A1B1_11D3_8FA9_0008C7809E09_.wvu.PrintTitles" localSheetId="16" hidden="1">#REF!,#REF!</definedName>
    <definedName name="Z_179EFDFF_A1B1_11D3_8FA9_0008C7809E09_.wvu.PrintTitles" localSheetId="17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19" hidden="1">#REF!</definedName>
    <definedName name="Z_179EFE00_A1B1_11D3_8FA9_0008C7809E09_.wvu.PrintArea" localSheetId="20" hidden="1">#REF!</definedName>
    <definedName name="Z_179EFE00_A1B1_11D3_8FA9_0008C7809E09_.wvu.PrintArea" localSheetId="21" hidden="1">#REF!</definedName>
    <definedName name="Z_179EFE00_A1B1_11D3_8FA9_0008C7809E09_.wvu.PrintArea" localSheetId="22" hidden="1">#REF!</definedName>
    <definedName name="Z_179EFE00_A1B1_11D3_8FA9_0008C7809E09_.wvu.PrintArea" localSheetId="23" hidden="1">#REF!</definedName>
    <definedName name="Z_179EFE00_A1B1_11D3_8FA9_0008C7809E09_.wvu.PrintArea" localSheetId="24" hidden="1">#REF!</definedName>
    <definedName name="Z_179EFE00_A1B1_11D3_8FA9_0008C7809E09_.wvu.PrintArea" localSheetId="16" hidden="1">#REF!</definedName>
    <definedName name="Z_179EFE00_A1B1_11D3_8FA9_0008C7809E09_.wvu.PrintArea" localSheetId="17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19" hidden="1">#REF!,#REF!</definedName>
    <definedName name="Z_179EFE00_A1B1_11D3_8FA9_0008C7809E09_.wvu.PrintTitles" localSheetId="20" hidden="1">#REF!,#REF!</definedName>
    <definedName name="Z_179EFE00_A1B1_11D3_8FA9_0008C7809E09_.wvu.PrintTitles" localSheetId="21" hidden="1">#REF!,#REF!</definedName>
    <definedName name="Z_179EFE00_A1B1_11D3_8FA9_0008C7809E09_.wvu.PrintTitles" localSheetId="22" hidden="1">#REF!,#REF!</definedName>
    <definedName name="Z_179EFE00_A1B1_11D3_8FA9_0008C7809E09_.wvu.PrintTitles" localSheetId="23" hidden="1">#REF!,#REF!</definedName>
    <definedName name="Z_179EFE00_A1B1_11D3_8FA9_0008C7809E09_.wvu.PrintTitles" localSheetId="24" hidden="1">#REF!,#REF!</definedName>
    <definedName name="Z_179EFE00_A1B1_11D3_8FA9_0008C7809E09_.wvu.PrintTitles" localSheetId="16" hidden="1">#REF!,#REF!</definedName>
    <definedName name="Z_179EFE00_A1B1_11D3_8FA9_0008C7809E09_.wvu.PrintTitles" localSheetId="17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19" hidden="1">#REF!</definedName>
    <definedName name="Z_179EFE01_A1B1_11D3_8FA9_0008C7809E09_.wvu.PrintArea" localSheetId="20" hidden="1">#REF!</definedName>
    <definedName name="Z_179EFE01_A1B1_11D3_8FA9_0008C7809E09_.wvu.PrintArea" localSheetId="21" hidden="1">#REF!</definedName>
    <definedName name="Z_179EFE01_A1B1_11D3_8FA9_0008C7809E09_.wvu.PrintArea" localSheetId="22" hidden="1">#REF!</definedName>
    <definedName name="Z_179EFE01_A1B1_11D3_8FA9_0008C7809E09_.wvu.PrintArea" localSheetId="23" hidden="1">#REF!</definedName>
    <definedName name="Z_179EFE01_A1B1_11D3_8FA9_0008C7809E09_.wvu.PrintArea" localSheetId="24" hidden="1">#REF!</definedName>
    <definedName name="Z_179EFE01_A1B1_11D3_8FA9_0008C7809E09_.wvu.PrintArea" localSheetId="16" hidden="1">#REF!</definedName>
    <definedName name="Z_179EFE01_A1B1_11D3_8FA9_0008C7809E09_.wvu.PrintArea" localSheetId="17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19" hidden="1">#REF!,#REF!</definedName>
    <definedName name="Z_179EFE01_A1B1_11D3_8FA9_0008C7809E09_.wvu.PrintTitles" localSheetId="20" hidden="1">#REF!,#REF!</definedName>
    <definedName name="Z_179EFE01_A1B1_11D3_8FA9_0008C7809E09_.wvu.PrintTitles" localSheetId="21" hidden="1">#REF!,#REF!</definedName>
    <definedName name="Z_179EFE01_A1B1_11D3_8FA9_0008C7809E09_.wvu.PrintTitles" localSheetId="22" hidden="1">#REF!,#REF!</definedName>
    <definedName name="Z_179EFE01_A1B1_11D3_8FA9_0008C7809E09_.wvu.PrintTitles" localSheetId="23" hidden="1">#REF!,#REF!</definedName>
    <definedName name="Z_179EFE01_A1B1_11D3_8FA9_0008C7809E09_.wvu.PrintTitles" localSheetId="24" hidden="1">#REF!,#REF!</definedName>
    <definedName name="Z_179EFE01_A1B1_11D3_8FA9_0008C7809E09_.wvu.PrintTitles" localSheetId="16" hidden="1">#REF!,#REF!</definedName>
    <definedName name="Z_179EFE01_A1B1_11D3_8FA9_0008C7809E09_.wvu.PrintTitles" localSheetId="17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19" hidden="1">#REF!</definedName>
    <definedName name="Z_179EFE02_A1B1_11D3_8FA9_0008C7809E09_.wvu.PrintArea" localSheetId="20" hidden="1">#REF!</definedName>
    <definedName name="Z_179EFE02_A1B1_11D3_8FA9_0008C7809E09_.wvu.PrintArea" localSheetId="21" hidden="1">#REF!</definedName>
    <definedName name="Z_179EFE02_A1B1_11D3_8FA9_0008C7809E09_.wvu.PrintArea" localSheetId="22" hidden="1">#REF!</definedName>
    <definedName name="Z_179EFE02_A1B1_11D3_8FA9_0008C7809E09_.wvu.PrintArea" localSheetId="23" hidden="1">#REF!</definedName>
    <definedName name="Z_179EFE02_A1B1_11D3_8FA9_0008C7809E09_.wvu.PrintArea" localSheetId="24" hidden="1">#REF!</definedName>
    <definedName name="Z_179EFE02_A1B1_11D3_8FA9_0008C7809E09_.wvu.PrintArea" localSheetId="16" hidden="1">#REF!</definedName>
    <definedName name="Z_179EFE02_A1B1_11D3_8FA9_0008C7809E09_.wvu.PrintArea" localSheetId="17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19" hidden="1">#REF!,#REF!</definedName>
    <definedName name="Z_179EFE02_A1B1_11D3_8FA9_0008C7809E09_.wvu.PrintTitles" localSheetId="20" hidden="1">#REF!,#REF!</definedName>
    <definedName name="Z_179EFE02_A1B1_11D3_8FA9_0008C7809E09_.wvu.PrintTitles" localSheetId="21" hidden="1">#REF!,#REF!</definedName>
    <definedName name="Z_179EFE02_A1B1_11D3_8FA9_0008C7809E09_.wvu.PrintTitles" localSheetId="22" hidden="1">#REF!,#REF!</definedName>
    <definedName name="Z_179EFE02_A1B1_11D3_8FA9_0008C7809E09_.wvu.PrintTitles" localSheetId="23" hidden="1">#REF!,#REF!</definedName>
    <definedName name="Z_179EFE02_A1B1_11D3_8FA9_0008C7809E09_.wvu.PrintTitles" localSheetId="24" hidden="1">#REF!,#REF!</definedName>
    <definedName name="Z_179EFE02_A1B1_11D3_8FA9_0008C7809E09_.wvu.PrintTitles" localSheetId="16" hidden="1">#REF!,#REF!</definedName>
    <definedName name="Z_179EFE02_A1B1_11D3_8FA9_0008C7809E09_.wvu.PrintTitles" localSheetId="17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19" hidden="1">#REF!</definedName>
    <definedName name="Z_179EFE03_A1B1_11D3_8FA9_0008C7809E09_.wvu.PrintArea" localSheetId="20" hidden="1">#REF!</definedName>
    <definedName name="Z_179EFE03_A1B1_11D3_8FA9_0008C7809E09_.wvu.PrintArea" localSheetId="21" hidden="1">#REF!</definedName>
    <definedName name="Z_179EFE03_A1B1_11D3_8FA9_0008C7809E09_.wvu.PrintArea" localSheetId="22" hidden="1">#REF!</definedName>
    <definedName name="Z_179EFE03_A1B1_11D3_8FA9_0008C7809E09_.wvu.PrintArea" localSheetId="23" hidden="1">#REF!</definedName>
    <definedName name="Z_179EFE03_A1B1_11D3_8FA9_0008C7809E09_.wvu.PrintArea" localSheetId="24" hidden="1">#REF!</definedName>
    <definedName name="Z_179EFE03_A1B1_11D3_8FA9_0008C7809E09_.wvu.PrintArea" localSheetId="16" hidden="1">#REF!</definedName>
    <definedName name="Z_179EFE03_A1B1_11D3_8FA9_0008C7809E09_.wvu.PrintArea" localSheetId="17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19" hidden="1">#REF!,#REF!</definedName>
    <definedName name="Z_179EFE03_A1B1_11D3_8FA9_0008C7809E09_.wvu.PrintTitles" localSheetId="20" hidden="1">#REF!,#REF!</definedName>
    <definedName name="Z_179EFE03_A1B1_11D3_8FA9_0008C7809E09_.wvu.PrintTitles" localSheetId="21" hidden="1">#REF!,#REF!</definedName>
    <definedName name="Z_179EFE03_A1B1_11D3_8FA9_0008C7809E09_.wvu.PrintTitles" localSheetId="22" hidden="1">#REF!,#REF!</definedName>
    <definedName name="Z_179EFE03_A1B1_11D3_8FA9_0008C7809E09_.wvu.PrintTitles" localSheetId="23" hidden="1">#REF!,#REF!</definedName>
    <definedName name="Z_179EFE03_A1B1_11D3_8FA9_0008C7809E09_.wvu.PrintTitles" localSheetId="24" hidden="1">#REF!,#REF!</definedName>
    <definedName name="Z_179EFE03_A1B1_11D3_8FA9_0008C7809E09_.wvu.PrintTitles" localSheetId="16" hidden="1">#REF!,#REF!</definedName>
    <definedName name="Z_179EFE03_A1B1_11D3_8FA9_0008C7809E09_.wvu.PrintTitles" localSheetId="17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19" hidden="1">#REF!</definedName>
    <definedName name="Z_179EFE04_A1B1_11D3_8FA9_0008C7809E09_.wvu.PrintArea" localSheetId="20" hidden="1">#REF!</definedName>
    <definedName name="Z_179EFE04_A1B1_11D3_8FA9_0008C7809E09_.wvu.PrintArea" localSheetId="21" hidden="1">#REF!</definedName>
    <definedName name="Z_179EFE04_A1B1_11D3_8FA9_0008C7809E09_.wvu.PrintArea" localSheetId="22" hidden="1">#REF!</definedName>
    <definedName name="Z_179EFE04_A1B1_11D3_8FA9_0008C7809E09_.wvu.PrintArea" localSheetId="23" hidden="1">#REF!</definedName>
    <definedName name="Z_179EFE04_A1B1_11D3_8FA9_0008C7809E09_.wvu.PrintArea" localSheetId="24" hidden="1">#REF!</definedName>
    <definedName name="Z_179EFE04_A1B1_11D3_8FA9_0008C7809E09_.wvu.PrintArea" localSheetId="16" hidden="1">#REF!</definedName>
    <definedName name="Z_179EFE04_A1B1_11D3_8FA9_0008C7809E09_.wvu.PrintArea" localSheetId="17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19" hidden="1">#REF!,#REF!</definedName>
    <definedName name="Z_179EFE04_A1B1_11D3_8FA9_0008C7809E09_.wvu.PrintTitles" localSheetId="20" hidden="1">#REF!,#REF!</definedName>
    <definedName name="Z_179EFE04_A1B1_11D3_8FA9_0008C7809E09_.wvu.PrintTitles" localSheetId="21" hidden="1">#REF!,#REF!</definedName>
    <definedName name="Z_179EFE04_A1B1_11D3_8FA9_0008C7809E09_.wvu.PrintTitles" localSheetId="22" hidden="1">#REF!,#REF!</definedName>
    <definedName name="Z_179EFE04_A1B1_11D3_8FA9_0008C7809E09_.wvu.PrintTitles" localSheetId="23" hidden="1">#REF!,#REF!</definedName>
    <definedName name="Z_179EFE04_A1B1_11D3_8FA9_0008C7809E09_.wvu.PrintTitles" localSheetId="24" hidden="1">#REF!,#REF!</definedName>
    <definedName name="Z_179EFE04_A1B1_11D3_8FA9_0008C7809E09_.wvu.PrintTitles" localSheetId="16" hidden="1">#REF!,#REF!</definedName>
    <definedName name="Z_179EFE04_A1B1_11D3_8FA9_0008C7809E09_.wvu.PrintTitles" localSheetId="17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19" hidden="1">#REF!</definedName>
    <definedName name="Z_179EFE05_A1B1_11D3_8FA9_0008C7809E09_.wvu.PrintArea" localSheetId="20" hidden="1">#REF!</definedName>
    <definedName name="Z_179EFE05_A1B1_11D3_8FA9_0008C7809E09_.wvu.PrintArea" localSheetId="21" hidden="1">#REF!</definedName>
    <definedName name="Z_179EFE05_A1B1_11D3_8FA9_0008C7809E09_.wvu.PrintArea" localSheetId="22" hidden="1">#REF!</definedName>
    <definedName name="Z_179EFE05_A1B1_11D3_8FA9_0008C7809E09_.wvu.PrintArea" localSheetId="23" hidden="1">#REF!</definedName>
    <definedName name="Z_179EFE05_A1B1_11D3_8FA9_0008C7809E09_.wvu.PrintArea" localSheetId="24" hidden="1">#REF!</definedName>
    <definedName name="Z_179EFE05_A1B1_11D3_8FA9_0008C7809E09_.wvu.PrintArea" localSheetId="16" hidden="1">#REF!</definedName>
    <definedName name="Z_179EFE05_A1B1_11D3_8FA9_0008C7809E09_.wvu.PrintArea" localSheetId="17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19" hidden="1">#REF!,#REF!</definedName>
    <definedName name="Z_179EFE05_A1B1_11D3_8FA9_0008C7809E09_.wvu.PrintTitles" localSheetId="20" hidden="1">#REF!,#REF!</definedName>
    <definedName name="Z_179EFE05_A1B1_11D3_8FA9_0008C7809E09_.wvu.PrintTitles" localSheetId="21" hidden="1">#REF!,#REF!</definedName>
    <definedName name="Z_179EFE05_A1B1_11D3_8FA9_0008C7809E09_.wvu.PrintTitles" localSheetId="22" hidden="1">#REF!,#REF!</definedName>
    <definedName name="Z_179EFE05_A1B1_11D3_8FA9_0008C7809E09_.wvu.PrintTitles" localSheetId="23" hidden="1">#REF!,#REF!</definedName>
    <definedName name="Z_179EFE05_A1B1_11D3_8FA9_0008C7809E09_.wvu.PrintTitles" localSheetId="24" hidden="1">#REF!,#REF!</definedName>
    <definedName name="Z_179EFE05_A1B1_11D3_8FA9_0008C7809E09_.wvu.PrintTitles" localSheetId="16" hidden="1">#REF!,#REF!</definedName>
    <definedName name="Z_179EFE05_A1B1_11D3_8FA9_0008C7809E09_.wvu.PrintTitles" localSheetId="17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19" hidden="1">#REF!</definedName>
    <definedName name="Z_179EFE06_A1B1_11D3_8FA9_0008C7809E09_.wvu.PrintArea" localSheetId="20" hidden="1">#REF!</definedName>
    <definedName name="Z_179EFE06_A1B1_11D3_8FA9_0008C7809E09_.wvu.PrintArea" localSheetId="21" hidden="1">#REF!</definedName>
    <definedName name="Z_179EFE06_A1B1_11D3_8FA9_0008C7809E09_.wvu.PrintArea" localSheetId="22" hidden="1">#REF!</definedName>
    <definedName name="Z_179EFE06_A1B1_11D3_8FA9_0008C7809E09_.wvu.PrintArea" localSheetId="23" hidden="1">#REF!</definedName>
    <definedName name="Z_179EFE06_A1B1_11D3_8FA9_0008C7809E09_.wvu.PrintArea" localSheetId="24" hidden="1">#REF!</definedName>
    <definedName name="Z_179EFE06_A1B1_11D3_8FA9_0008C7809E09_.wvu.PrintArea" localSheetId="16" hidden="1">#REF!</definedName>
    <definedName name="Z_179EFE06_A1B1_11D3_8FA9_0008C7809E09_.wvu.PrintArea" localSheetId="17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19" hidden="1">#REF!,#REF!</definedName>
    <definedName name="Z_179EFE06_A1B1_11D3_8FA9_0008C7809E09_.wvu.PrintTitles" localSheetId="20" hidden="1">#REF!,#REF!</definedName>
    <definedName name="Z_179EFE06_A1B1_11D3_8FA9_0008C7809E09_.wvu.PrintTitles" localSheetId="21" hidden="1">#REF!,#REF!</definedName>
    <definedName name="Z_179EFE06_A1B1_11D3_8FA9_0008C7809E09_.wvu.PrintTitles" localSheetId="22" hidden="1">#REF!,#REF!</definedName>
    <definedName name="Z_179EFE06_A1B1_11D3_8FA9_0008C7809E09_.wvu.PrintTitles" localSheetId="23" hidden="1">#REF!,#REF!</definedName>
    <definedName name="Z_179EFE06_A1B1_11D3_8FA9_0008C7809E09_.wvu.PrintTitles" localSheetId="24" hidden="1">#REF!,#REF!</definedName>
    <definedName name="Z_179EFE06_A1B1_11D3_8FA9_0008C7809E09_.wvu.PrintTitles" localSheetId="16" hidden="1">#REF!,#REF!</definedName>
    <definedName name="Z_179EFE06_A1B1_11D3_8FA9_0008C7809E09_.wvu.PrintTitles" localSheetId="17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19" hidden="1">#REF!</definedName>
    <definedName name="Z_179EFE07_A1B1_11D3_8FA9_0008C7809E09_.wvu.PrintArea" localSheetId="20" hidden="1">#REF!</definedName>
    <definedName name="Z_179EFE07_A1B1_11D3_8FA9_0008C7809E09_.wvu.PrintArea" localSheetId="21" hidden="1">#REF!</definedName>
    <definedName name="Z_179EFE07_A1B1_11D3_8FA9_0008C7809E09_.wvu.PrintArea" localSheetId="22" hidden="1">#REF!</definedName>
    <definedName name="Z_179EFE07_A1B1_11D3_8FA9_0008C7809E09_.wvu.PrintArea" localSheetId="23" hidden="1">#REF!</definedName>
    <definedName name="Z_179EFE07_A1B1_11D3_8FA9_0008C7809E09_.wvu.PrintArea" localSheetId="24" hidden="1">#REF!</definedName>
    <definedName name="Z_179EFE07_A1B1_11D3_8FA9_0008C7809E09_.wvu.PrintArea" localSheetId="16" hidden="1">#REF!</definedName>
    <definedName name="Z_179EFE07_A1B1_11D3_8FA9_0008C7809E09_.wvu.PrintArea" localSheetId="17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19" hidden="1">#REF!,#REF!</definedName>
    <definedName name="Z_179EFE07_A1B1_11D3_8FA9_0008C7809E09_.wvu.PrintTitles" localSheetId="20" hidden="1">#REF!,#REF!</definedName>
    <definedName name="Z_179EFE07_A1B1_11D3_8FA9_0008C7809E09_.wvu.PrintTitles" localSheetId="21" hidden="1">#REF!,#REF!</definedName>
    <definedName name="Z_179EFE07_A1B1_11D3_8FA9_0008C7809E09_.wvu.PrintTitles" localSheetId="22" hidden="1">#REF!,#REF!</definedName>
    <definedName name="Z_179EFE07_A1B1_11D3_8FA9_0008C7809E09_.wvu.PrintTitles" localSheetId="23" hidden="1">#REF!,#REF!</definedName>
    <definedName name="Z_179EFE07_A1B1_11D3_8FA9_0008C7809E09_.wvu.PrintTitles" localSheetId="24" hidden="1">#REF!,#REF!</definedName>
    <definedName name="Z_179EFE07_A1B1_11D3_8FA9_0008C7809E09_.wvu.PrintTitles" localSheetId="16" hidden="1">#REF!,#REF!</definedName>
    <definedName name="Z_179EFE07_A1B1_11D3_8FA9_0008C7809E09_.wvu.PrintTitles" localSheetId="17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19" hidden="1">#REF!</definedName>
    <definedName name="Z_179EFE08_A1B1_11D3_8FA9_0008C7809E09_.wvu.PrintArea" localSheetId="20" hidden="1">#REF!</definedName>
    <definedName name="Z_179EFE08_A1B1_11D3_8FA9_0008C7809E09_.wvu.PrintArea" localSheetId="21" hidden="1">#REF!</definedName>
    <definedName name="Z_179EFE08_A1B1_11D3_8FA9_0008C7809E09_.wvu.PrintArea" localSheetId="22" hidden="1">#REF!</definedName>
    <definedName name="Z_179EFE08_A1B1_11D3_8FA9_0008C7809E09_.wvu.PrintArea" localSheetId="23" hidden="1">#REF!</definedName>
    <definedName name="Z_179EFE08_A1B1_11D3_8FA9_0008C7809E09_.wvu.PrintArea" localSheetId="24" hidden="1">#REF!</definedName>
    <definedName name="Z_179EFE08_A1B1_11D3_8FA9_0008C7809E09_.wvu.PrintArea" localSheetId="16" hidden="1">#REF!</definedName>
    <definedName name="Z_179EFE08_A1B1_11D3_8FA9_0008C7809E09_.wvu.PrintArea" localSheetId="17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19" hidden="1">#REF!,#REF!</definedName>
    <definedName name="Z_179EFE08_A1B1_11D3_8FA9_0008C7809E09_.wvu.PrintTitles" localSheetId="20" hidden="1">#REF!,#REF!</definedName>
    <definedName name="Z_179EFE08_A1B1_11D3_8FA9_0008C7809E09_.wvu.PrintTitles" localSheetId="21" hidden="1">#REF!,#REF!</definedName>
    <definedName name="Z_179EFE08_A1B1_11D3_8FA9_0008C7809E09_.wvu.PrintTitles" localSheetId="22" hidden="1">#REF!,#REF!</definedName>
    <definedName name="Z_179EFE08_A1B1_11D3_8FA9_0008C7809E09_.wvu.PrintTitles" localSheetId="23" hidden="1">#REF!,#REF!</definedName>
    <definedName name="Z_179EFE08_A1B1_11D3_8FA9_0008C7809E09_.wvu.PrintTitles" localSheetId="24" hidden="1">#REF!,#REF!</definedName>
    <definedName name="Z_179EFE08_A1B1_11D3_8FA9_0008C7809E09_.wvu.PrintTitles" localSheetId="16" hidden="1">#REF!,#REF!</definedName>
    <definedName name="Z_179EFE08_A1B1_11D3_8FA9_0008C7809E09_.wvu.PrintTitles" localSheetId="17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19" hidden="1">#REF!</definedName>
    <definedName name="Z_179EFE09_A1B1_11D3_8FA9_0008C7809E09_.wvu.PrintArea" localSheetId="20" hidden="1">#REF!</definedName>
    <definedName name="Z_179EFE09_A1B1_11D3_8FA9_0008C7809E09_.wvu.PrintArea" localSheetId="21" hidden="1">#REF!</definedName>
    <definedName name="Z_179EFE09_A1B1_11D3_8FA9_0008C7809E09_.wvu.PrintArea" localSheetId="22" hidden="1">#REF!</definedName>
    <definedName name="Z_179EFE09_A1B1_11D3_8FA9_0008C7809E09_.wvu.PrintArea" localSheetId="23" hidden="1">#REF!</definedName>
    <definedName name="Z_179EFE09_A1B1_11D3_8FA9_0008C7809E09_.wvu.PrintArea" localSheetId="24" hidden="1">#REF!</definedName>
    <definedName name="Z_179EFE09_A1B1_11D3_8FA9_0008C7809E09_.wvu.PrintArea" localSheetId="16" hidden="1">#REF!</definedName>
    <definedName name="Z_179EFE09_A1B1_11D3_8FA9_0008C7809E09_.wvu.PrintArea" localSheetId="17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19" hidden="1">#REF!,#REF!</definedName>
    <definedName name="Z_179EFE09_A1B1_11D3_8FA9_0008C7809E09_.wvu.PrintTitles" localSheetId="20" hidden="1">#REF!,#REF!</definedName>
    <definedName name="Z_179EFE09_A1B1_11D3_8FA9_0008C7809E09_.wvu.PrintTitles" localSheetId="21" hidden="1">#REF!,#REF!</definedName>
    <definedName name="Z_179EFE09_A1B1_11D3_8FA9_0008C7809E09_.wvu.PrintTitles" localSheetId="22" hidden="1">#REF!,#REF!</definedName>
    <definedName name="Z_179EFE09_A1B1_11D3_8FA9_0008C7809E09_.wvu.PrintTitles" localSheetId="23" hidden="1">#REF!,#REF!</definedName>
    <definedName name="Z_179EFE09_A1B1_11D3_8FA9_0008C7809E09_.wvu.PrintTitles" localSheetId="24" hidden="1">#REF!,#REF!</definedName>
    <definedName name="Z_179EFE09_A1B1_11D3_8FA9_0008C7809E09_.wvu.PrintTitles" localSheetId="16" hidden="1">#REF!,#REF!</definedName>
    <definedName name="Z_179EFE09_A1B1_11D3_8FA9_0008C7809E09_.wvu.PrintTitles" localSheetId="17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19" hidden="1">#REF!</definedName>
    <definedName name="Z_179EFE0A_A1B1_11D3_8FA9_0008C7809E09_.wvu.PrintArea" localSheetId="20" hidden="1">#REF!</definedName>
    <definedName name="Z_179EFE0A_A1B1_11D3_8FA9_0008C7809E09_.wvu.PrintArea" localSheetId="21" hidden="1">#REF!</definedName>
    <definedName name="Z_179EFE0A_A1B1_11D3_8FA9_0008C7809E09_.wvu.PrintArea" localSheetId="22" hidden="1">#REF!</definedName>
    <definedName name="Z_179EFE0A_A1B1_11D3_8FA9_0008C7809E09_.wvu.PrintArea" localSheetId="23" hidden="1">#REF!</definedName>
    <definedName name="Z_179EFE0A_A1B1_11D3_8FA9_0008C7809E09_.wvu.PrintArea" localSheetId="24" hidden="1">#REF!</definedName>
    <definedName name="Z_179EFE0A_A1B1_11D3_8FA9_0008C7809E09_.wvu.PrintArea" localSheetId="16" hidden="1">#REF!</definedName>
    <definedName name="Z_179EFE0A_A1B1_11D3_8FA9_0008C7809E09_.wvu.PrintArea" localSheetId="17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19" hidden="1">#REF!,#REF!</definedName>
    <definedName name="Z_179EFE0A_A1B1_11D3_8FA9_0008C7809E09_.wvu.PrintTitles" localSheetId="20" hidden="1">#REF!,#REF!</definedName>
    <definedName name="Z_179EFE0A_A1B1_11D3_8FA9_0008C7809E09_.wvu.PrintTitles" localSheetId="21" hidden="1">#REF!,#REF!</definedName>
    <definedName name="Z_179EFE0A_A1B1_11D3_8FA9_0008C7809E09_.wvu.PrintTitles" localSheetId="22" hidden="1">#REF!,#REF!</definedName>
    <definedName name="Z_179EFE0A_A1B1_11D3_8FA9_0008C7809E09_.wvu.PrintTitles" localSheetId="23" hidden="1">#REF!,#REF!</definedName>
    <definedName name="Z_179EFE0A_A1B1_11D3_8FA9_0008C7809E09_.wvu.PrintTitles" localSheetId="24" hidden="1">#REF!,#REF!</definedName>
    <definedName name="Z_179EFE0A_A1B1_11D3_8FA9_0008C7809E09_.wvu.PrintTitles" localSheetId="16" hidden="1">#REF!,#REF!</definedName>
    <definedName name="Z_179EFE0A_A1B1_11D3_8FA9_0008C7809E09_.wvu.PrintTitles" localSheetId="17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19" hidden="1">#REF!</definedName>
    <definedName name="Z_179EFE0B_A1B1_11D3_8FA9_0008C7809E09_.wvu.PrintArea" localSheetId="20" hidden="1">#REF!</definedName>
    <definedName name="Z_179EFE0B_A1B1_11D3_8FA9_0008C7809E09_.wvu.PrintArea" localSheetId="21" hidden="1">#REF!</definedName>
    <definedName name="Z_179EFE0B_A1B1_11D3_8FA9_0008C7809E09_.wvu.PrintArea" localSheetId="22" hidden="1">#REF!</definedName>
    <definedName name="Z_179EFE0B_A1B1_11D3_8FA9_0008C7809E09_.wvu.PrintArea" localSheetId="23" hidden="1">#REF!</definedName>
    <definedName name="Z_179EFE0B_A1B1_11D3_8FA9_0008C7809E09_.wvu.PrintArea" localSheetId="24" hidden="1">#REF!</definedName>
    <definedName name="Z_179EFE0B_A1B1_11D3_8FA9_0008C7809E09_.wvu.PrintArea" localSheetId="16" hidden="1">#REF!</definedName>
    <definedName name="Z_179EFE0B_A1B1_11D3_8FA9_0008C7809E09_.wvu.PrintArea" localSheetId="17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19" hidden="1">#REF!,#REF!</definedName>
    <definedName name="Z_179EFE0B_A1B1_11D3_8FA9_0008C7809E09_.wvu.PrintTitles" localSheetId="20" hidden="1">#REF!,#REF!</definedName>
    <definedName name="Z_179EFE0B_A1B1_11D3_8FA9_0008C7809E09_.wvu.PrintTitles" localSheetId="21" hidden="1">#REF!,#REF!</definedName>
    <definedName name="Z_179EFE0B_A1B1_11D3_8FA9_0008C7809E09_.wvu.PrintTitles" localSheetId="22" hidden="1">#REF!,#REF!</definedName>
    <definedName name="Z_179EFE0B_A1B1_11D3_8FA9_0008C7809E09_.wvu.PrintTitles" localSheetId="23" hidden="1">#REF!,#REF!</definedName>
    <definedName name="Z_179EFE0B_A1B1_11D3_8FA9_0008C7809E09_.wvu.PrintTitles" localSheetId="24" hidden="1">#REF!,#REF!</definedName>
    <definedName name="Z_179EFE0B_A1B1_11D3_8FA9_0008C7809E09_.wvu.PrintTitles" localSheetId="16" hidden="1">#REF!,#REF!</definedName>
    <definedName name="Z_179EFE0B_A1B1_11D3_8FA9_0008C7809E09_.wvu.PrintTitles" localSheetId="17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19" hidden="1">#REF!</definedName>
    <definedName name="Z_179EFE0C_A1B1_11D3_8FA9_0008C7809E09_.wvu.PrintArea" localSheetId="20" hidden="1">#REF!</definedName>
    <definedName name="Z_179EFE0C_A1B1_11D3_8FA9_0008C7809E09_.wvu.PrintArea" localSheetId="21" hidden="1">#REF!</definedName>
    <definedName name="Z_179EFE0C_A1B1_11D3_8FA9_0008C7809E09_.wvu.PrintArea" localSheetId="22" hidden="1">#REF!</definedName>
    <definedName name="Z_179EFE0C_A1B1_11D3_8FA9_0008C7809E09_.wvu.PrintArea" localSheetId="23" hidden="1">#REF!</definedName>
    <definedName name="Z_179EFE0C_A1B1_11D3_8FA9_0008C7809E09_.wvu.PrintArea" localSheetId="24" hidden="1">#REF!</definedName>
    <definedName name="Z_179EFE0C_A1B1_11D3_8FA9_0008C7809E09_.wvu.PrintArea" localSheetId="16" hidden="1">#REF!</definedName>
    <definedName name="Z_179EFE0C_A1B1_11D3_8FA9_0008C7809E09_.wvu.PrintArea" localSheetId="17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19" hidden="1">#REF!,#REF!</definedName>
    <definedName name="Z_179EFE0C_A1B1_11D3_8FA9_0008C7809E09_.wvu.PrintTitles" localSheetId="20" hidden="1">#REF!,#REF!</definedName>
    <definedName name="Z_179EFE0C_A1B1_11D3_8FA9_0008C7809E09_.wvu.PrintTitles" localSheetId="21" hidden="1">#REF!,#REF!</definedName>
    <definedName name="Z_179EFE0C_A1B1_11D3_8FA9_0008C7809E09_.wvu.PrintTitles" localSheetId="22" hidden="1">#REF!,#REF!</definedName>
    <definedName name="Z_179EFE0C_A1B1_11D3_8FA9_0008C7809E09_.wvu.PrintTitles" localSheetId="23" hidden="1">#REF!,#REF!</definedName>
    <definedName name="Z_179EFE0C_A1B1_11D3_8FA9_0008C7809E09_.wvu.PrintTitles" localSheetId="24" hidden="1">#REF!,#REF!</definedName>
    <definedName name="Z_179EFE0C_A1B1_11D3_8FA9_0008C7809E09_.wvu.PrintTitles" localSheetId="16" hidden="1">#REF!,#REF!</definedName>
    <definedName name="Z_179EFE0C_A1B1_11D3_8FA9_0008C7809E09_.wvu.PrintTitles" localSheetId="17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19" hidden="1">#REF!</definedName>
    <definedName name="Z_179EFE0D_A1B1_11D3_8FA9_0008C7809E09_.wvu.PrintArea" localSheetId="20" hidden="1">#REF!</definedName>
    <definedName name="Z_179EFE0D_A1B1_11D3_8FA9_0008C7809E09_.wvu.PrintArea" localSheetId="21" hidden="1">#REF!</definedName>
    <definedName name="Z_179EFE0D_A1B1_11D3_8FA9_0008C7809E09_.wvu.PrintArea" localSheetId="22" hidden="1">#REF!</definedName>
    <definedName name="Z_179EFE0D_A1B1_11D3_8FA9_0008C7809E09_.wvu.PrintArea" localSheetId="23" hidden="1">#REF!</definedName>
    <definedName name="Z_179EFE0D_A1B1_11D3_8FA9_0008C7809E09_.wvu.PrintArea" localSheetId="24" hidden="1">#REF!</definedName>
    <definedName name="Z_179EFE0D_A1B1_11D3_8FA9_0008C7809E09_.wvu.PrintArea" localSheetId="16" hidden="1">#REF!</definedName>
    <definedName name="Z_179EFE0D_A1B1_11D3_8FA9_0008C7809E09_.wvu.PrintArea" localSheetId="17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19" hidden="1">#REF!,#REF!</definedName>
    <definedName name="Z_179EFE0D_A1B1_11D3_8FA9_0008C7809E09_.wvu.PrintTitles" localSheetId="20" hidden="1">#REF!,#REF!</definedName>
    <definedName name="Z_179EFE0D_A1B1_11D3_8FA9_0008C7809E09_.wvu.PrintTitles" localSheetId="21" hidden="1">#REF!,#REF!</definedName>
    <definedName name="Z_179EFE0D_A1B1_11D3_8FA9_0008C7809E09_.wvu.PrintTitles" localSheetId="22" hidden="1">#REF!,#REF!</definedName>
    <definedName name="Z_179EFE0D_A1B1_11D3_8FA9_0008C7809E09_.wvu.PrintTitles" localSheetId="23" hidden="1">#REF!,#REF!</definedName>
    <definedName name="Z_179EFE0D_A1B1_11D3_8FA9_0008C7809E09_.wvu.PrintTitles" localSheetId="24" hidden="1">#REF!,#REF!</definedName>
    <definedName name="Z_179EFE0D_A1B1_11D3_8FA9_0008C7809E09_.wvu.PrintTitles" localSheetId="16" hidden="1">#REF!,#REF!</definedName>
    <definedName name="Z_179EFE0D_A1B1_11D3_8FA9_0008C7809E09_.wvu.PrintTitles" localSheetId="17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19" hidden="1">#REF!</definedName>
    <definedName name="Z_179EFE0E_A1B1_11D3_8FA9_0008C7809E09_.wvu.PrintArea" localSheetId="20" hidden="1">#REF!</definedName>
    <definedName name="Z_179EFE0E_A1B1_11D3_8FA9_0008C7809E09_.wvu.PrintArea" localSheetId="21" hidden="1">#REF!</definedName>
    <definedName name="Z_179EFE0E_A1B1_11D3_8FA9_0008C7809E09_.wvu.PrintArea" localSheetId="22" hidden="1">#REF!</definedName>
    <definedName name="Z_179EFE0E_A1B1_11D3_8FA9_0008C7809E09_.wvu.PrintArea" localSheetId="23" hidden="1">#REF!</definedName>
    <definedName name="Z_179EFE0E_A1B1_11D3_8FA9_0008C7809E09_.wvu.PrintArea" localSheetId="24" hidden="1">#REF!</definedName>
    <definedName name="Z_179EFE0E_A1B1_11D3_8FA9_0008C7809E09_.wvu.PrintArea" localSheetId="16" hidden="1">#REF!</definedName>
    <definedName name="Z_179EFE0E_A1B1_11D3_8FA9_0008C7809E09_.wvu.PrintArea" localSheetId="17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19" hidden="1">#REF!,#REF!</definedName>
    <definedName name="Z_179EFE0E_A1B1_11D3_8FA9_0008C7809E09_.wvu.PrintTitles" localSheetId="20" hidden="1">#REF!,#REF!</definedName>
    <definedName name="Z_179EFE0E_A1B1_11D3_8FA9_0008C7809E09_.wvu.PrintTitles" localSheetId="21" hidden="1">#REF!,#REF!</definedName>
    <definedName name="Z_179EFE0E_A1B1_11D3_8FA9_0008C7809E09_.wvu.PrintTitles" localSheetId="22" hidden="1">#REF!,#REF!</definedName>
    <definedName name="Z_179EFE0E_A1B1_11D3_8FA9_0008C7809E09_.wvu.PrintTitles" localSheetId="23" hidden="1">#REF!,#REF!</definedName>
    <definedName name="Z_179EFE0E_A1B1_11D3_8FA9_0008C7809E09_.wvu.PrintTitles" localSheetId="24" hidden="1">#REF!,#REF!</definedName>
    <definedName name="Z_179EFE0E_A1B1_11D3_8FA9_0008C7809E09_.wvu.PrintTitles" localSheetId="16" hidden="1">#REF!,#REF!</definedName>
    <definedName name="Z_179EFE0E_A1B1_11D3_8FA9_0008C7809E09_.wvu.PrintTitles" localSheetId="17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19" hidden="1">#REF!</definedName>
    <definedName name="Z_179EFE0F_A1B1_11D3_8FA9_0008C7809E09_.wvu.PrintArea" localSheetId="20" hidden="1">#REF!</definedName>
    <definedName name="Z_179EFE0F_A1B1_11D3_8FA9_0008C7809E09_.wvu.PrintArea" localSheetId="21" hidden="1">#REF!</definedName>
    <definedName name="Z_179EFE0F_A1B1_11D3_8FA9_0008C7809E09_.wvu.PrintArea" localSheetId="22" hidden="1">#REF!</definedName>
    <definedName name="Z_179EFE0F_A1B1_11D3_8FA9_0008C7809E09_.wvu.PrintArea" localSheetId="23" hidden="1">#REF!</definedName>
    <definedName name="Z_179EFE0F_A1B1_11D3_8FA9_0008C7809E09_.wvu.PrintArea" localSheetId="24" hidden="1">#REF!</definedName>
    <definedName name="Z_179EFE0F_A1B1_11D3_8FA9_0008C7809E09_.wvu.PrintArea" localSheetId="16" hidden="1">#REF!</definedName>
    <definedName name="Z_179EFE0F_A1B1_11D3_8FA9_0008C7809E09_.wvu.PrintArea" localSheetId="17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19" hidden="1">#REF!,#REF!</definedName>
    <definedName name="Z_179EFE0F_A1B1_11D3_8FA9_0008C7809E09_.wvu.PrintTitles" localSheetId="20" hidden="1">#REF!,#REF!</definedName>
    <definedName name="Z_179EFE0F_A1B1_11D3_8FA9_0008C7809E09_.wvu.PrintTitles" localSheetId="21" hidden="1">#REF!,#REF!</definedName>
    <definedName name="Z_179EFE0F_A1B1_11D3_8FA9_0008C7809E09_.wvu.PrintTitles" localSheetId="22" hidden="1">#REF!,#REF!</definedName>
    <definedName name="Z_179EFE0F_A1B1_11D3_8FA9_0008C7809E09_.wvu.PrintTitles" localSheetId="23" hidden="1">#REF!,#REF!</definedName>
    <definedName name="Z_179EFE0F_A1B1_11D3_8FA9_0008C7809E09_.wvu.PrintTitles" localSheetId="24" hidden="1">#REF!,#REF!</definedName>
    <definedName name="Z_179EFE0F_A1B1_11D3_8FA9_0008C7809E09_.wvu.PrintTitles" localSheetId="16" hidden="1">#REF!,#REF!</definedName>
    <definedName name="Z_179EFE0F_A1B1_11D3_8FA9_0008C7809E09_.wvu.PrintTitles" localSheetId="17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19" hidden="1">#REF!</definedName>
    <definedName name="Z_179EFE10_A1B1_11D3_8FA9_0008C7809E09_.wvu.PrintArea" localSheetId="20" hidden="1">#REF!</definedName>
    <definedName name="Z_179EFE10_A1B1_11D3_8FA9_0008C7809E09_.wvu.PrintArea" localSheetId="21" hidden="1">#REF!</definedName>
    <definedName name="Z_179EFE10_A1B1_11D3_8FA9_0008C7809E09_.wvu.PrintArea" localSheetId="22" hidden="1">#REF!</definedName>
    <definedName name="Z_179EFE10_A1B1_11D3_8FA9_0008C7809E09_.wvu.PrintArea" localSheetId="23" hidden="1">#REF!</definedName>
    <definedName name="Z_179EFE10_A1B1_11D3_8FA9_0008C7809E09_.wvu.PrintArea" localSheetId="24" hidden="1">#REF!</definedName>
    <definedName name="Z_179EFE10_A1B1_11D3_8FA9_0008C7809E09_.wvu.PrintArea" localSheetId="16" hidden="1">#REF!</definedName>
    <definedName name="Z_179EFE10_A1B1_11D3_8FA9_0008C7809E09_.wvu.PrintArea" localSheetId="17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19" hidden="1">#REF!,#REF!</definedName>
    <definedName name="Z_179EFE10_A1B1_11D3_8FA9_0008C7809E09_.wvu.PrintTitles" localSheetId="20" hidden="1">#REF!,#REF!</definedName>
    <definedName name="Z_179EFE10_A1B1_11D3_8FA9_0008C7809E09_.wvu.PrintTitles" localSheetId="21" hidden="1">#REF!,#REF!</definedName>
    <definedName name="Z_179EFE10_A1B1_11D3_8FA9_0008C7809E09_.wvu.PrintTitles" localSheetId="22" hidden="1">#REF!,#REF!</definedName>
    <definedName name="Z_179EFE10_A1B1_11D3_8FA9_0008C7809E09_.wvu.PrintTitles" localSheetId="23" hidden="1">#REF!,#REF!</definedName>
    <definedName name="Z_179EFE10_A1B1_11D3_8FA9_0008C7809E09_.wvu.PrintTitles" localSheetId="24" hidden="1">#REF!,#REF!</definedName>
    <definedName name="Z_179EFE10_A1B1_11D3_8FA9_0008C7809E09_.wvu.PrintTitles" localSheetId="16" hidden="1">#REF!,#REF!</definedName>
    <definedName name="Z_179EFE10_A1B1_11D3_8FA9_0008C7809E09_.wvu.PrintTitles" localSheetId="17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19" hidden="1">#REF!</definedName>
    <definedName name="Z_179EFE11_A1B1_11D3_8FA9_0008C7809E09_.wvu.PrintArea" localSheetId="20" hidden="1">#REF!</definedName>
    <definedName name="Z_179EFE11_A1B1_11D3_8FA9_0008C7809E09_.wvu.PrintArea" localSheetId="21" hidden="1">#REF!</definedName>
    <definedName name="Z_179EFE11_A1B1_11D3_8FA9_0008C7809E09_.wvu.PrintArea" localSheetId="22" hidden="1">#REF!</definedName>
    <definedName name="Z_179EFE11_A1B1_11D3_8FA9_0008C7809E09_.wvu.PrintArea" localSheetId="23" hidden="1">#REF!</definedName>
    <definedName name="Z_179EFE11_A1B1_11D3_8FA9_0008C7809E09_.wvu.PrintArea" localSheetId="24" hidden="1">#REF!</definedName>
    <definedName name="Z_179EFE11_A1B1_11D3_8FA9_0008C7809E09_.wvu.PrintArea" localSheetId="16" hidden="1">#REF!</definedName>
    <definedName name="Z_179EFE11_A1B1_11D3_8FA9_0008C7809E09_.wvu.PrintArea" localSheetId="17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19" hidden="1">#REF!,#REF!</definedName>
    <definedName name="Z_179EFE11_A1B1_11D3_8FA9_0008C7809E09_.wvu.PrintTitles" localSheetId="20" hidden="1">#REF!,#REF!</definedName>
    <definedName name="Z_179EFE11_A1B1_11D3_8FA9_0008C7809E09_.wvu.PrintTitles" localSheetId="21" hidden="1">#REF!,#REF!</definedName>
    <definedName name="Z_179EFE11_A1B1_11D3_8FA9_0008C7809E09_.wvu.PrintTitles" localSheetId="22" hidden="1">#REF!,#REF!</definedName>
    <definedName name="Z_179EFE11_A1B1_11D3_8FA9_0008C7809E09_.wvu.PrintTitles" localSheetId="23" hidden="1">#REF!,#REF!</definedName>
    <definedName name="Z_179EFE11_A1B1_11D3_8FA9_0008C7809E09_.wvu.PrintTitles" localSheetId="24" hidden="1">#REF!,#REF!</definedName>
    <definedName name="Z_179EFE11_A1B1_11D3_8FA9_0008C7809E09_.wvu.PrintTitles" localSheetId="16" hidden="1">#REF!,#REF!</definedName>
    <definedName name="Z_179EFE11_A1B1_11D3_8FA9_0008C7809E09_.wvu.PrintTitles" localSheetId="17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19" hidden="1">#REF!</definedName>
    <definedName name="Z_179EFE12_A1B1_11D3_8FA9_0008C7809E09_.wvu.PrintArea" localSheetId="20" hidden="1">#REF!</definedName>
    <definedName name="Z_179EFE12_A1B1_11D3_8FA9_0008C7809E09_.wvu.PrintArea" localSheetId="21" hidden="1">#REF!</definedName>
    <definedName name="Z_179EFE12_A1B1_11D3_8FA9_0008C7809E09_.wvu.PrintArea" localSheetId="22" hidden="1">#REF!</definedName>
    <definedName name="Z_179EFE12_A1B1_11D3_8FA9_0008C7809E09_.wvu.PrintArea" localSheetId="23" hidden="1">#REF!</definedName>
    <definedName name="Z_179EFE12_A1B1_11D3_8FA9_0008C7809E09_.wvu.PrintArea" localSheetId="24" hidden="1">#REF!</definedName>
    <definedName name="Z_179EFE12_A1B1_11D3_8FA9_0008C7809E09_.wvu.PrintArea" localSheetId="16" hidden="1">#REF!</definedName>
    <definedName name="Z_179EFE12_A1B1_11D3_8FA9_0008C7809E09_.wvu.PrintArea" localSheetId="17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19" hidden="1">#REF!,#REF!</definedName>
    <definedName name="Z_179EFE12_A1B1_11D3_8FA9_0008C7809E09_.wvu.PrintTitles" localSheetId="20" hidden="1">#REF!,#REF!</definedName>
    <definedName name="Z_179EFE12_A1B1_11D3_8FA9_0008C7809E09_.wvu.PrintTitles" localSheetId="21" hidden="1">#REF!,#REF!</definedName>
    <definedName name="Z_179EFE12_A1B1_11D3_8FA9_0008C7809E09_.wvu.PrintTitles" localSheetId="22" hidden="1">#REF!,#REF!</definedName>
    <definedName name="Z_179EFE12_A1B1_11D3_8FA9_0008C7809E09_.wvu.PrintTitles" localSheetId="23" hidden="1">#REF!,#REF!</definedName>
    <definedName name="Z_179EFE12_A1B1_11D3_8FA9_0008C7809E09_.wvu.PrintTitles" localSheetId="24" hidden="1">#REF!,#REF!</definedName>
    <definedName name="Z_179EFE12_A1B1_11D3_8FA9_0008C7809E09_.wvu.PrintTitles" localSheetId="16" hidden="1">#REF!,#REF!</definedName>
    <definedName name="Z_179EFE12_A1B1_11D3_8FA9_0008C7809E09_.wvu.PrintTitles" localSheetId="17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19" hidden="1">#REF!</definedName>
    <definedName name="Z_179EFE13_A1B1_11D3_8FA9_0008C7809E09_.wvu.PrintArea" localSheetId="20" hidden="1">#REF!</definedName>
    <definedName name="Z_179EFE13_A1B1_11D3_8FA9_0008C7809E09_.wvu.PrintArea" localSheetId="21" hidden="1">#REF!</definedName>
    <definedName name="Z_179EFE13_A1B1_11D3_8FA9_0008C7809E09_.wvu.PrintArea" localSheetId="22" hidden="1">#REF!</definedName>
    <definedName name="Z_179EFE13_A1B1_11D3_8FA9_0008C7809E09_.wvu.PrintArea" localSheetId="23" hidden="1">#REF!</definedName>
    <definedName name="Z_179EFE13_A1B1_11D3_8FA9_0008C7809E09_.wvu.PrintArea" localSheetId="24" hidden="1">#REF!</definedName>
    <definedName name="Z_179EFE13_A1B1_11D3_8FA9_0008C7809E09_.wvu.PrintArea" localSheetId="16" hidden="1">#REF!</definedName>
    <definedName name="Z_179EFE13_A1B1_11D3_8FA9_0008C7809E09_.wvu.PrintArea" localSheetId="17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19" hidden="1">#REF!,#REF!</definedName>
    <definedName name="Z_179EFE13_A1B1_11D3_8FA9_0008C7809E09_.wvu.PrintTitles" localSheetId="20" hidden="1">#REF!,#REF!</definedName>
    <definedName name="Z_179EFE13_A1B1_11D3_8FA9_0008C7809E09_.wvu.PrintTitles" localSheetId="21" hidden="1">#REF!,#REF!</definedName>
    <definedName name="Z_179EFE13_A1B1_11D3_8FA9_0008C7809E09_.wvu.PrintTitles" localSheetId="22" hidden="1">#REF!,#REF!</definedName>
    <definedName name="Z_179EFE13_A1B1_11D3_8FA9_0008C7809E09_.wvu.PrintTitles" localSheetId="23" hidden="1">#REF!,#REF!</definedName>
    <definedName name="Z_179EFE13_A1B1_11D3_8FA9_0008C7809E09_.wvu.PrintTitles" localSheetId="24" hidden="1">#REF!,#REF!</definedName>
    <definedName name="Z_179EFE13_A1B1_11D3_8FA9_0008C7809E09_.wvu.PrintTitles" localSheetId="16" hidden="1">#REF!,#REF!</definedName>
    <definedName name="Z_179EFE13_A1B1_11D3_8FA9_0008C7809E09_.wvu.PrintTitles" localSheetId="17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19" hidden="1">#REF!</definedName>
    <definedName name="Z_179EFE14_A1B1_11D3_8FA9_0008C7809E09_.wvu.PrintArea" localSheetId="20" hidden="1">#REF!</definedName>
    <definedName name="Z_179EFE14_A1B1_11D3_8FA9_0008C7809E09_.wvu.PrintArea" localSheetId="21" hidden="1">#REF!</definedName>
    <definedName name="Z_179EFE14_A1B1_11D3_8FA9_0008C7809E09_.wvu.PrintArea" localSheetId="22" hidden="1">#REF!</definedName>
    <definedName name="Z_179EFE14_A1B1_11D3_8FA9_0008C7809E09_.wvu.PrintArea" localSheetId="23" hidden="1">#REF!</definedName>
    <definedName name="Z_179EFE14_A1B1_11D3_8FA9_0008C7809E09_.wvu.PrintArea" localSheetId="24" hidden="1">#REF!</definedName>
    <definedName name="Z_179EFE14_A1B1_11D3_8FA9_0008C7809E09_.wvu.PrintArea" localSheetId="16" hidden="1">#REF!</definedName>
    <definedName name="Z_179EFE14_A1B1_11D3_8FA9_0008C7809E09_.wvu.PrintArea" localSheetId="17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19" hidden="1">#REF!,#REF!</definedName>
    <definedName name="Z_179EFE14_A1B1_11D3_8FA9_0008C7809E09_.wvu.PrintTitles" localSheetId="20" hidden="1">#REF!,#REF!</definedName>
    <definedName name="Z_179EFE14_A1B1_11D3_8FA9_0008C7809E09_.wvu.PrintTitles" localSheetId="21" hidden="1">#REF!,#REF!</definedName>
    <definedName name="Z_179EFE14_A1B1_11D3_8FA9_0008C7809E09_.wvu.PrintTitles" localSheetId="22" hidden="1">#REF!,#REF!</definedName>
    <definedName name="Z_179EFE14_A1B1_11D3_8FA9_0008C7809E09_.wvu.PrintTitles" localSheetId="23" hidden="1">#REF!,#REF!</definedName>
    <definedName name="Z_179EFE14_A1B1_11D3_8FA9_0008C7809E09_.wvu.PrintTitles" localSheetId="24" hidden="1">#REF!,#REF!</definedName>
    <definedName name="Z_179EFE14_A1B1_11D3_8FA9_0008C7809E09_.wvu.PrintTitles" localSheetId="16" hidden="1">#REF!,#REF!</definedName>
    <definedName name="Z_179EFE14_A1B1_11D3_8FA9_0008C7809E09_.wvu.PrintTitles" localSheetId="17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19" hidden="1">#REF!</definedName>
    <definedName name="Z_179EFE15_A1B1_11D3_8FA9_0008C7809E09_.wvu.PrintArea" localSheetId="20" hidden="1">#REF!</definedName>
    <definedName name="Z_179EFE15_A1B1_11D3_8FA9_0008C7809E09_.wvu.PrintArea" localSheetId="21" hidden="1">#REF!</definedName>
    <definedName name="Z_179EFE15_A1B1_11D3_8FA9_0008C7809E09_.wvu.PrintArea" localSheetId="22" hidden="1">#REF!</definedName>
    <definedName name="Z_179EFE15_A1B1_11D3_8FA9_0008C7809E09_.wvu.PrintArea" localSheetId="23" hidden="1">#REF!</definedName>
    <definedName name="Z_179EFE15_A1B1_11D3_8FA9_0008C7809E09_.wvu.PrintArea" localSheetId="24" hidden="1">#REF!</definedName>
    <definedName name="Z_179EFE15_A1B1_11D3_8FA9_0008C7809E09_.wvu.PrintArea" localSheetId="16" hidden="1">#REF!</definedName>
    <definedName name="Z_179EFE15_A1B1_11D3_8FA9_0008C7809E09_.wvu.PrintArea" localSheetId="17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19" hidden="1">#REF!,#REF!</definedName>
    <definedName name="Z_179EFE15_A1B1_11D3_8FA9_0008C7809E09_.wvu.PrintTitles" localSheetId="20" hidden="1">#REF!,#REF!</definedName>
    <definedName name="Z_179EFE15_A1B1_11D3_8FA9_0008C7809E09_.wvu.PrintTitles" localSheetId="21" hidden="1">#REF!,#REF!</definedName>
    <definedName name="Z_179EFE15_A1B1_11D3_8FA9_0008C7809E09_.wvu.PrintTitles" localSheetId="22" hidden="1">#REF!,#REF!</definedName>
    <definedName name="Z_179EFE15_A1B1_11D3_8FA9_0008C7809E09_.wvu.PrintTitles" localSheetId="23" hidden="1">#REF!,#REF!</definedName>
    <definedName name="Z_179EFE15_A1B1_11D3_8FA9_0008C7809E09_.wvu.PrintTitles" localSheetId="24" hidden="1">#REF!,#REF!</definedName>
    <definedName name="Z_179EFE15_A1B1_11D3_8FA9_0008C7809E09_.wvu.PrintTitles" localSheetId="16" hidden="1">#REF!,#REF!</definedName>
    <definedName name="Z_179EFE15_A1B1_11D3_8FA9_0008C7809E09_.wvu.PrintTitles" localSheetId="17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19" hidden="1">#REF!</definedName>
    <definedName name="Z_179EFE16_A1B1_11D3_8FA9_0008C7809E09_.wvu.PrintArea" localSheetId="20" hidden="1">#REF!</definedName>
    <definedName name="Z_179EFE16_A1B1_11D3_8FA9_0008C7809E09_.wvu.PrintArea" localSheetId="21" hidden="1">#REF!</definedName>
    <definedName name="Z_179EFE16_A1B1_11D3_8FA9_0008C7809E09_.wvu.PrintArea" localSheetId="22" hidden="1">#REF!</definedName>
    <definedName name="Z_179EFE16_A1B1_11D3_8FA9_0008C7809E09_.wvu.PrintArea" localSheetId="23" hidden="1">#REF!</definedName>
    <definedName name="Z_179EFE16_A1B1_11D3_8FA9_0008C7809E09_.wvu.PrintArea" localSheetId="24" hidden="1">#REF!</definedName>
    <definedName name="Z_179EFE16_A1B1_11D3_8FA9_0008C7809E09_.wvu.PrintArea" localSheetId="16" hidden="1">#REF!</definedName>
    <definedName name="Z_179EFE16_A1B1_11D3_8FA9_0008C7809E09_.wvu.PrintArea" localSheetId="17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19" hidden="1">#REF!,#REF!</definedName>
    <definedName name="Z_179EFE16_A1B1_11D3_8FA9_0008C7809E09_.wvu.PrintTitles" localSheetId="20" hidden="1">#REF!,#REF!</definedName>
    <definedName name="Z_179EFE16_A1B1_11D3_8FA9_0008C7809E09_.wvu.PrintTitles" localSheetId="21" hidden="1">#REF!,#REF!</definedName>
    <definedName name="Z_179EFE16_A1B1_11D3_8FA9_0008C7809E09_.wvu.PrintTitles" localSheetId="22" hidden="1">#REF!,#REF!</definedName>
    <definedName name="Z_179EFE16_A1B1_11D3_8FA9_0008C7809E09_.wvu.PrintTitles" localSheetId="23" hidden="1">#REF!,#REF!</definedName>
    <definedName name="Z_179EFE16_A1B1_11D3_8FA9_0008C7809E09_.wvu.PrintTitles" localSheetId="24" hidden="1">#REF!,#REF!</definedName>
    <definedName name="Z_179EFE16_A1B1_11D3_8FA9_0008C7809E09_.wvu.PrintTitles" localSheetId="16" hidden="1">#REF!,#REF!</definedName>
    <definedName name="Z_179EFE16_A1B1_11D3_8FA9_0008C7809E09_.wvu.PrintTitles" localSheetId="17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19" hidden="1">#REF!</definedName>
    <definedName name="Z_179EFE17_A1B1_11D3_8FA9_0008C7809E09_.wvu.PrintArea" localSheetId="20" hidden="1">#REF!</definedName>
    <definedName name="Z_179EFE17_A1B1_11D3_8FA9_0008C7809E09_.wvu.PrintArea" localSheetId="21" hidden="1">#REF!</definedName>
    <definedName name="Z_179EFE17_A1B1_11D3_8FA9_0008C7809E09_.wvu.PrintArea" localSheetId="22" hidden="1">#REF!</definedName>
    <definedName name="Z_179EFE17_A1B1_11D3_8FA9_0008C7809E09_.wvu.PrintArea" localSheetId="23" hidden="1">#REF!</definedName>
    <definedName name="Z_179EFE17_A1B1_11D3_8FA9_0008C7809E09_.wvu.PrintArea" localSheetId="24" hidden="1">#REF!</definedName>
    <definedName name="Z_179EFE17_A1B1_11D3_8FA9_0008C7809E09_.wvu.PrintArea" localSheetId="16" hidden="1">#REF!</definedName>
    <definedName name="Z_179EFE17_A1B1_11D3_8FA9_0008C7809E09_.wvu.PrintArea" localSheetId="17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19" hidden="1">#REF!,#REF!</definedName>
    <definedName name="Z_179EFE17_A1B1_11D3_8FA9_0008C7809E09_.wvu.PrintTitles" localSheetId="20" hidden="1">#REF!,#REF!</definedName>
    <definedName name="Z_179EFE17_A1B1_11D3_8FA9_0008C7809E09_.wvu.PrintTitles" localSheetId="21" hidden="1">#REF!,#REF!</definedName>
    <definedName name="Z_179EFE17_A1B1_11D3_8FA9_0008C7809E09_.wvu.PrintTitles" localSheetId="22" hidden="1">#REF!,#REF!</definedName>
    <definedName name="Z_179EFE17_A1B1_11D3_8FA9_0008C7809E09_.wvu.PrintTitles" localSheetId="23" hidden="1">#REF!,#REF!</definedName>
    <definedName name="Z_179EFE17_A1B1_11D3_8FA9_0008C7809E09_.wvu.PrintTitles" localSheetId="24" hidden="1">#REF!,#REF!</definedName>
    <definedName name="Z_179EFE17_A1B1_11D3_8FA9_0008C7809E09_.wvu.PrintTitles" localSheetId="16" hidden="1">#REF!,#REF!</definedName>
    <definedName name="Z_179EFE17_A1B1_11D3_8FA9_0008C7809E09_.wvu.PrintTitles" localSheetId="17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19" hidden="1">#REF!</definedName>
    <definedName name="Z_179EFE18_A1B1_11D3_8FA9_0008C7809E09_.wvu.PrintArea" localSheetId="20" hidden="1">#REF!</definedName>
    <definedName name="Z_179EFE18_A1B1_11D3_8FA9_0008C7809E09_.wvu.PrintArea" localSheetId="21" hidden="1">#REF!</definedName>
    <definedName name="Z_179EFE18_A1B1_11D3_8FA9_0008C7809E09_.wvu.PrintArea" localSheetId="22" hidden="1">#REF!</definedName>
    <definedName name="Z_179EFE18_A1B1_11D3_8FA9_0008C7809E09_.wvu.PrintArea" localSheetId="23" hidden="1">#REF!</definedName>
    <definedName name="Z_179EFE18_A1B1_11D3_8FA9_0008C7809E09_.wvu.PrintArea" localSheetId="24" hidden="1">#REF!</definedName>
    <definedName name="Z_179EFE18_A1B1_11D3_8FA9_0008C7809E09_.wvu.PrintArea" localSheetId="16" hidden="1">#REF!</definedName>
    <definedName name="Z_179EFE18_A1B1_11D3_8FA9_0008C7809E09_.wvu.PrintArea" localSheetId="17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19" hidden="1">#REF!,#REF!</definedName>
    <definedName name="Z_179EFE18_A1B1_11D3_8FA9_0008C7809E09_.wvu.PrintTitles" localSheetId="20" hidden="1">#REF!,#REF!</definedName>
    <definedName name="Z_179EFE18_A1B1_11D3_8FA9_0008C7809E09_.wvu.PrintTitles" localSheetId="21" hidden="1">#REF!,#REF!</definedName>
    <definedName name="Z_179EFE18_A1B1_11D3_8FA9_0008C7809E09_.wvu.PrintTitles" localSheetId="22" hidden="1">#REF!,#REF!</definedName>
    <definedName name="Z_179EFE18_A1B1_11D3_8FA9_0008C7809E09_.wvu.PrintTitles" localSheetId="23" hidden="1">#REF!,#REF!</definedName>
    <definedName name="Z_179EFE18_A1B1_11D3_8FA9_0008C7809E09_.wvu.PrintTitles" localSheetId="24" hidden="1">#REF!,#REF!</definedName>
    <definedName name="Z_179EFE18_A1B1_11D3_8FA9_0008C7809E09_.wvu.PrintTitles" localSheetId="16" hidden="1">#REF!,#REF!</definedName>
    <definedName name="Z_179EFE18_A1B1_11D3_8FA9_0008C7809E09_.wvu.PrintTitles" localSheetId="17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19" hidden="1">#REF!</definedName>
    <definedName name="Z_179EFE19_A1B1_11D3_8FA9_0008C7809E09_.wvu.PrintArea" localSheetId="20" hidden="1">#REF!</definedName>
    <definedName name="Z_179EFE19_A1B1_11D3_8FA9_0008C7809E09_.wvu.PrintArea" localSheetId="21" hidden="1">#REF!</definedName>
    <definedName name="Z_179EFE19_A1B1_11D3_8FA9_0008C7809E09_.wvu.PrintArea" localSheetId="22" hidden="1">#REF!</definedName>
    <definedName name="Z_179EFE19_A1B1_11D3_8FA9_0008C7809E09_.wvu.PrintArea" localSheetId="23" hidden="1">#REF!</definedName>
    <definedName name="Z_179EFE19_A1B1_11D3_8FA9_0008C7809E09_.wvu.PrintArea" localSheetId="24" hidden="1">#REF!</definedName>
    <definedName name="Z_179EFE19_A1B1_11D3_8FA9_0008C7809E09_.wvu.PrintArea" localSheetId="16" hidden="1">#REF!</definedName>
    <definedName name="Z_179EFE19_A1B1_11D3_8FA9_0008C7809E09_.wvu.PrintArea" localSheetId="17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19" hidden="1">#REF!,#REF!</definedName>
    <definedName name="Z_179EFE19_A1B1_11D3_8FA9_0008C7809E09_.wvu.PrintTitles" localSheetId="20" hidden="1">#REF!,#REF!</definedName>
    <definedName name="Z_179EFE19_A1B1_11D3_8FA9_0008C7809E09_.wvu.PrintTitles" localSheetId="21" hidden="1">#REF!,#REF!</definedName>
    <definedName name="Z_179EFE19_A1B1_11D3_8FA9_0008C7809E09_.wvu.PrintTitles" localSheetId="22" hidden="1">#REF!,#REF!</definedName>
    <definedName name="Z_179EFE19_A1B1_11D3_8FA9_0008C7809E09_.wvu.PrintTitles" localSheetId="23" hidden="1">#REF!,#REF!</definedName>
    <definedName name="Z_179EFE19_A1B1_11D3_8FA9_0008C7809E09_.wvu.PrintTitles" localSheetId="24" hidden="1">#REF!,#REF!</definedName>
    <definedName name="Z_179EFE19_A1B1_11D3_8FA9_0008C7809E09_.wvu.PrintTitles" localSheetId="16" hidden="1">#REF!,#REF!</definedName>
    <definedName name="Z_179EFE19_A1B1_11D3_8FA9_0008C7809E09_.wvu.PrintTitles" localSheetId="17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19" hidden="1">#REF!</definedName>
    <definedName name="Z_179EFE1A_A1B1_11D3_8FA9_0008C7809E09_.wvu.PrintArea" localSheetId="20" hidden="1">#REF!</definedName>
    <definedName name="Z_179EFE1A_A1B1_11D3_8FA9_0008C7809E09_.wvu.PrintArea" localSheetId="21" hidden="1">#REF!</definedName>
    <definedName name="Z_179EFE1A_A1B1_11D3_8FA9_0008C7809E09_.wvu.PrintArea" localSheetId="22" hidden="1">#REF!</definedName>
    <definedName name="Z_179EFE1A_A1B1_11D3_8FA9_0008C7809E09_.wvu.PrintArea" localSheetId="23" hidden="1">#REF!</definedName>
    <definedName name="Z_179EFE1A_A1B1_11D3_8FA9_0008C7809E09_.wvu.PrintArea" localSheetId="24" hidden="1">#REF!</definedName>
    <definedName name="Z_179EFE1A_A1B1_11D3_8FA9_0008C7809E09_.wvu.PrintArea" localSheetId="16" hidden="1">#REF!</definedName>
    <definedName name="Z_179EFE1A_A1B1_11D3_8FA9_0008C7809E09_.wvu.PrintArea" localSheetId="17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19" hidden="1">#REF!,#REF!</definedName>
    <definedName name="Z_179EFE1A_A1B1_11D3_8FA9_0008C7809E09_.wvu.PrintTitles" localSheetId="20" hidden="1">#REF!,#REF!</definedName>
    <definedName name="Z_179EFE1A_A1B1_11D3_8FA9_0008C7809E09_.wvu.PrintTitles" localSheetId="21" hidden="1">#REF!,#REF!</definedName>
    <definedName name="Z_179EFE1A_A1B1_11D3_8FA9_0008C7809E09_.wvu.PrintTitles" localSheetId="22" hidden="1">#REF!,#REF!</definedName>
    <definedName name="Z_179EFE1A_A1B1_11D3_8FA9_0008C7809E09_.wvu.PrintTitles" localSheetId="23" hidden="1">#REF!,#REF!</definedName>
    <definedName name="Z_179EFE1A_A1B1_11D3_8FA9_0008C7809E09_.wvu.PrintTitles" localSheetId="24" hidden="1">#REF!,#REF!</definedName>
    <definedName name="Z_179EFE1A_A1B1_11D3_8FA9_0008C7809E09_.wvu.PrintTitles" localSheetId="16" hidden="1">#REF!,#REF!</definedName>
    <definedName name="Z_179EFE1A_A1B1_11D3_8FA9_0008C7809E09_.wvu.PrintTitles" localSheetId="17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19" hidden="1">#REF!</definedName>
    <definedName name="Z_179EFE1B_A1B1_11D3_8FA9_0008C7809E09_.wvu.PrintArea" localSheetId="20" hidden="1">#REF!</definedName>
    <definedName name="Z_179EFE1B_A1B1_11D3_8FA9_0008C7809E09_.wvu.PrintArea" localSheetId="21" hidden="1">#REF!</definedName>
    <definedName name="Z_179EFE1B_A1B1_11D3_8FA9_0008C7809E09_.wvu.PrintArea" localSheetId="22" hidden="1">#REF!</definedName>
    <definedName name="Z_179EFE1B_A1B1_11D3_8FA9_0008C7809E09_.wvu.PrintArea" localSheetId="23" hidden="1">#REF!</definedName>
    <definedName name="Z_179EFE1B_A1B1_11D3_8FA9_0008C7809E09_.wvu.PrintArea" localSheetId="24" hidden="1">#REF!</definedName>
    <definedName name="Z_179EFE1B_A1B1_11D3_8FA9_0008C7809E09_.wvu.PrintArea" localSheetId="16" hidden="1">#REF!</definedName>
    <definedName name="Z_179EFE1B_A1B1_11D3_8FA9_0008C7809E09_.wvu.PrintArea" localSheetId="17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19" hidden="1">#REF!,#REF!</definedName>
    <definedName name="Z_179EFE1B_A1B1_11D3_8FA9_0008C7809E09_.wvu.PrintTitles" localSheetId="20" hidden="1">#REF!,#REF!</definedName>
    <definedName name="Z_179EFE1B_A1B1_11D3_8FA9_0008C7809E09_.wvu.PrintTitles" localSheetId="21" hidden="1">#REF!,#REF!</definedName>
    <definedName name="Z_179EFE1B_A1B1_11D3_8FA9_0008C7809E09_.wvu.PrintTitles" localSheetId="22" hidden="1">#REF!,#REF!</definedName>
    <definedName name="Z_179EFE1B_A1B1_11D3_8FA9_0008C7809E09_.wvu.PrintTitles" localSheetId="23" hidden="1">#REF!,#REF!</definedName>
    <definedName name="Z_179EFE1B_A1B1_11D3_8FA9_0008C7809E09_.wvu.PrintTitles" localSheetId="24" hidden="1">#REF!,#REF!</definedName>
    <definedName name="Z_179EFE1B_A1B1_11D3_8FA9_0008C7809E09_.wvu.PrintTitles" localSheetId="16" hidden="1">#REF!,#REF!</definedName>
    <definedName name="Z_179EFE1B_A1B1_11D3_8FA9_0008C7809E09_.wvu.PrintTitles" localSheetId="17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19" hidden="1">#REF!</definedName>
    <definedName name="Z_179EFE1C_A1B1_11D3_8FA9_0008C7809E09_.wvu.PrintArea" localSheetId="20" hidden="1">#REF!</definedName>
    <definedName name="Z_179EFE1C_A1B1_11D3_8FA9_0008C7809E09_.wvu.PrintArea" localSheetId="21" hidden="1">#REF!</definedName>
    <definedName name="Z_179EFE1C_A1B1_11D3_8FA9_0008C7809E09_.wvu.PrintArea" localSheetId="22" hidden="1">#REF!</definedName>
    <definedName name="Z_179EFE1C_A1B1_11D3_8FA9_0008C7809E09_.wvu.PrintArea" localSheetId="23" hidden="1">#REF!</definedName>
    <definedName name="Z_179EFE1C_A1B1_11D3_8FA9_0008C7809E09_.wvu.PrintArea" localSheetId="24" hidden="1">#REF!</definedName>
    <definedName name="Z_179EFE1C_A1B1_11D3_8FA9_0008C7809E09_.wvu.PrintArea" localSheetId="16" hidden="1">#REF!</definedName>
    <definedName name="Z_179EFE1C_A1B1_11D3_8FA9_0008C7809E09_.wvu.PrintArea" localSheetId="17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19" hidden="1">#REF!,#REF!</definedName>
    <definedName name="Z_179EFE1C_A1B1_11D3_8FA9_0008C7809E09_.wvu.PrintTitles" localSheetId="20" hidden="1">#REF!,#REF!</definedName>
    <definedName name="Z_179EFE1C_A1B1_11D3_8FA9_0008C7809E09_.wvu.PrintTitles" localSheetId="21" hidden="1">#REF!,#REF!</definedName>
    <definedName name="Z_179EFE1C_A1B1_11D3_8FA9_0008C7809E09_.wvu.PrintTitles" localSheetId="22" hidden="1">#REF!,#REF!</definedName>
    <definedName name="Z_179EFE1C_A1B1_11D3_8FA9_0008C7809E09_.wvu.PrintTitles" localSheetId="23" hidden="1">#REF!,#REF!</definedName>
    <definedName name="Z_179EFE1C_A1B1_11D3_8FA9_0008C7809E09_.wvu.PrintTitles" localSheetId="24" hidden="1">#REF!,#REF!</definedName>
    <definedName name="Z_179EFE1C_A1B1_11D3_8FA9_0008C7809E09_.wvu.PrintTitles" localSheetId="16" hidden="1">#REF!,#REF!</definedName>
    <definedName name="Z_179EFE1C_A1B1_11D3_8FA9_0008C7809E09_.wvu.PrintTitles" localSheetId="17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19" hidden="1">#REF!</definedName>
    <definedName name="Z_179EFE1D_A1B1_11D3_8FA9_0008C7809E09_.wvu.PrintArea" localSheetId="20" hidden="1">#REF!</definedName>
    <definedName name="Z_179EFE1D_A1B1_11D3_8FA9_0008C7809E09_.wvu.PrintArea" localSheetId="21" hidden="1">#REF!</definedName>
    <definedName name="Z_179EFE1D_A1B1_11D3_8FA9_0008C7809E09_.wvu.PrintArea" localSheetId="22" hidden="1">#REF!</definedName>
    <definedName name="Z_179EFE1D_A1B1_11D3_8FA9_0008C7809E09_.wvu.PrintArea" localSheetId="23" hidden="1">#REF!</definedName>
    <definedName name="Z_179EFE1D_A1B1_11D3_8FA9_0008C7809E09_.wvu.PrintArea" localSheetId="24" hidden="1">#REF!</definedName>
    <definedName name="Z_179EFE1D_A1B1_11D3_8FA9_0008C7809E09_.wvu.PrintArea" localSheetId="16" hidden="1">#REF!</definedName>
    <definedName name="Z_179EFE1D_A1B1_11D3_8FA9_0008C7809E09_.wvu.PrintArea" localSheetId="17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19" hidden="1">#REF!,#REF!</definedName>
    <definedName name="Z_179EFE1D_A1B1_11D3_8FA9_0008C7809E09_.wvu.PrintTitles" localSheetId="20" hidden="1">#REF!,#REF!</definedName>
    <definedName name="Z_179EFE1D_A1B1_11D3_8FA9_0008C7809E09_.wvu.PrintTitles" localSheetId="21" hidden="1">#REF!,#REF!</definedName>
    <definedName name="Z_179EFE1D_A1B1_11D3_8FA9_0008C7809E09_.wvu.PrintTitles" localSheetId="22" hidden="1">#REF!,#REF!</definedName>
    <definedName name="Z_179EFE1D_A1B1_11D3_8FA9_0008C7809E09_.wvu.PrintTitles" localSheetId="23" hidden="1">#REF!,#REF!</definedName>
    <definedName name="Z_179EFE1D_A1B1_11D3_8FA9_0008C7809E09_.wvu.PrintTitles" localSheetId="24" hidden="1">#REF!,#REF!</definedName>
    <definedName name="Z_179EFE1D_A1B1_11D3_8FA9_0008C7809E09_.wvu.PrintTitles" localSheetId="16" hidden="1">#REF!,#REF!</definedName>
    <definedName name="Z_179EFE1D_A1B1_11D3_8FA9_0008C7809E09_.wvu.PrintTitles" localSheetId="17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19" hidden="1">#REF!</definedName>
    <definedName name="Z_179EFE1E_A1B1_11D3_8FA9_0008C7809E09_.wvu.PrintArea" localSheetId="20" hidden="1">#REF!</definedName>
    <definedName name="Z_179EFE1E_A1B1_11D3_8FA9_0008C7809E09_.wvu.PrintArea" localSheetId="21" hidden="1">#REF!</definedName>
    <definedName name="Z_179EFE1E_A1B1_11D3_8FA9_0008C7809E09_.wvu.PrintArea" localSheetId="22" hidden="1">#REF!</definedName>
    <definedName name="Z_179EFE1E_A1B1_11D3_8FA9_0008C7809E09_.wvu.PrintArea" localSheetId="23" hidden="1">#REF!</definedName>
    <definedName name="Z_179EFE1E_A1B1_11D3_8FA9_0008C7809E09_.wvu.PrintArea" localSheetId="24" hidden="1">#REF!</definedName>
    <definedName name="Z_179EFE1E_A1B1_11D3_8FA9_0008C7809E09_.wvu.PrintArea" localSheetId="16" hidden="1">#REF!</definedName>
    <definedName name="Z_179EFE1E_A1B1_11D3_8FA9_0008C7809E09_.wvu.PrintArea" localSheetId="17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19" hidden="1">#REF!,#REF!</definedName>
    <definedName name="Z_179EFE1E_A1B1_11D3_8FA9_0008C7809E09_.wvu.PrintTitles" localSheetId="20" hidden="1">#REF!,#REF!</definedName>
    <definedName name="Z_179EFE1E_A1B1_11D3_8FA9_0008C7809E09_.wvu.PrintTitles" localSheetId="21" hidden="1">#REF!,#REF!</definedName>
    <definedName name="Z_179EFE1E_A1B1_11D3_8FA9_0008C7809E09_.wvu.PrintTitles" localSheetId="22" hidden="1">#REF!,#REF!</definedName>
    <definedName name="Z_179EFE1E_A1B1_11D3_8FA9_0008C7809E09_.wvu.PrintTitles" localSheetId="23" hidden="1">#REF!,#REF!</definedName>
    <definedName name="Z_179EFE1E_A1B1_11D3_8FA9_0008C7809E09_.wvu.PrintTitles" localSheetId="24" hidden="1">#REF!,#REF!</definedName>
    <definedName name="Z_179EFE1E_A1B1_11D3_8FA9_0008C7809E09_.wvu.PrintTitles" localSheetId="16" hidden="1">#REF!,#REF!</definedName>
    <definedName name="Z_179EFE1E_A1B1_11D3_8FA9_0008C7809E09_.wvu.PrintTitles" localSheetId="17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19" hidden="1">#REF!</definedName>
    <definedName name="Z_179EFE1F_A1B1_11D3_8FA9_0008C7809E09_.wvu.PrintArea" localSheetId="20" hidden="1">#REF!</definedName>
    <definedName name="Z_179EFE1F_A1B1_11D3_8FA9_0008C7809E09_.wvu.PrintArea" localSheetId="21" hidden="1">#REF!</definedName>
    <definedName name="Z_179EFE1F_A1B1_11D3_8FA9_0008C7809E09_.wvu.PrintArea" localSheetId="22" hidden="1">#REF!</definedName>
    <definedName name="Z_179EFE1F_A1B1_11D3_8FA9_0008C7809E09_.wvu.PrintArea" localSheetId="23" hidden="1">#REF!</definedName>
    <definedName name="Z_179EFE1F_A1B1_11D3_8FA9_0008C7809E09_.wvu.PrintArea" localSheetId="24" hidden="1">#REF!</definedName>
    <definedName name="Z_179EFE1F_A1B1_11D3_8FA9_0008C7809E09_.wvu.PrintArea" localSheetId="16" hidden="1">#REF!</definedName>
    <definedName name="Z_179EFE1F_A1B1_11D3_8FA9_0008C7809E09_.wvu.PrintArea" localSheetId="17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19" hidden="1">#REF!,#REF!</definedName>
    <definedName name="Z_179EFE1F_A1B1_11D3_8FA9_0008C7809E09_.wvu.PrintTitles" localSheetId="20" hidden="1">#REF!,#REF!</definedName>
    <definedName name="Z_179EFE1F_A1B1_11D3_8FA9_0008C7809E09_.wvu.PrintTitles" localSheetId="21" hidden="1">#REF!,#REF!</definedName>
    <definedName name="Z_179EFE1F_A1B1_11D3_8FA9_0008C7809E09_.wvu.PrintTitles" localSheetId="22" hidden="1">#REF!,#REF!</definedName>
    <definedName name="Z_179EFE1F_A1B1_11D3_8FA9_0008C7809E09_.wvu.PrintTitles" localSheetId="23" hidden="1">#REF!,#REF!</definedName>
    <definedName name="Z_179EFE1F_A1B1_11D3_8FA9_0008C7809E09_.wvu.PrintTitles" localSheetId="24" hidden="1">#REF!,#REF!</definedName>
    <definedName name="Z_179EFE1F_A1B1_11D3_8FA9_0008C7809E09_.wvu.PrintTitles" localSheetId="16" hidden="1">#REF!,#REF!</definedName>
    <definedName name="Z_179EFE1F_A1B1_11D3_8FA9_0008C7809E09_.wvu.PrintTitles" localSheetId="17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19" hidden="1">#REF!</definedName>
    <definedName name="Z_179EFE20_A1B1_11D3_8FA9_0008C7809E09_.wvu.PrintArea" localSheetId="20" hidden="1">#REF!</definedName>
    <definedName name="Z_179EFE20_A1B1_11D3_8FA9_0008C7809E09_.wvu.PrintArea" localSheetId="21" hidden="1">#REF!</definedName>
    <definedName name="Z_179EFE20_A1B1_11D3_8FA9_0008C7809E09_.wvu.PrintArea" localSheetId="22" hidden="1">#REF!</definedName>
    <definedName name="Z_179EFE20_A1B1_11D3_8FA9_0008C7809E09_.wvu.PrintArea" localSheetId="23" hidden="1">#REF!</definedName>
    <definedName name="Z_179EFE20_A1B1_11D3_8FA9_0008C7809E09_.wvu.PrintArea" localSheetId="24" hidden="1">#REF!</definedName>
    <definedName name="Z_179EFE20_A1B1_11D3_8FA9_0008C7809E09_.wvu.PrintArea" localSheetId="16" hidden="1">#REF!</definedName>
    <definedName name="Z_179EFE20_A1B1_11D3_8FA9_0008C7809E09_.wvu.PrintArea" localSheetId="17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19" hidden="1">#REF!,#REF!</definedName>
    <definedName name="Z_179EFE20_A1B1_11D3_8FA9_0008C7809E09_.wvu.PrintTitles" localSheetId="20" hidden="1">#REF!,#REF!</definedName>
    <definedName name="Z_179EFE20_A1B1_11D3_8FA9_0008C7809E09_.wvu.PrintTitles" localSheetId="21" hidden="1">#REF!,#REF!</definedName>
    <definedName name="Z_179EFE20_A1B1_11D3_8FA9_0008C7809E09_.wvu.PrintTitles" localSheetId="22" hidden="1">#REF!,#REF!</definedName>
    <definedName name="Z_179EFE20_A1B1_11D3_8FA9_0008C7809E09_.wvu.PrintTitles" localSheetId="23" hidden="1">#REF!,#REF!</definedName>
    <definedName name="Z_179EFE20_A1B1_11D3_8FA9_0008C7809E09_.wvu.PrintTitles" localSheetId="24" hidden="1">#REF!,#REF!</definedName>
    <definedName name="Z_179EFE20_A1B1_11D3_8FA9_0008C7809E09_.wvu.PrintTitles" localSheetId="16" hidden="1">#REF!,#REF!</definedName>
    <definedName name="Z_179EFE20_A1B1_11D3_8FA9_0008C7809E09_.wvu.PrintTitles" localSheetId="17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19" hidden="1">#REF!</definedName>
    <definedName name="Z_179EFE21_A1B1_11D3_8FA9_0008C7809E09_.wvu.PrintArea" localSheetId="20" hidden="1">#REF!</definedName>
    <definedName name="Z_179EFE21_A1B1_11D3_8FA9_0008C7809E09_.wvu.PrintArea" localSheetId="21" hidden="1">#REF!</definedName>
    <definedName name="Z_179EFE21_A1B1_11D3_8FA9_0008C7809E09_.wvu.PrintArea" localSheetId="22" hidden="1">#REF!</definedName>
    <definedName name="Z_179EFE21_A1B1_11D3_8FA9_0008C7809E09_.wvu.PrintArea" localSheetId="23" hidden="1">#REF!</definedName>
    <definedName name="Z_179EFE21_A1B1_11D3_8FA9_0008C7809E09_.wvu.PrintArea" localSheetId="24" hidden="1">#REF!</definedName>
    <definedName name="Z_179EFE21_A1B1_11D3_8FA9_0008C7809E09_.wvu.PrintArea" localSheetId="16" hidden="1">#REF!</definedName>
    <definedName name="Z_179EFE21_A1B1_11D3_8FA9_0008C7809E09_.wvu.PrintArea" localSheetId="17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19" hidden="1">#REF!,#REF!</definedName>
    <definedName name="Z_179EFE21_A1B1_11D3_8FA9_0008C7809E09_.wvu.PrintTitles" localSheetId="20" hidden="1">#REF!,#REF!</definedName>
    <definedName name="Z_179EFE21_A1B1_11D3_8FA9_0008C7809E09_.wvu.PrintTitles" localSheetId="21" hidden="1">#REF!,#REF!</definedName>
    <definedName name="Z_179EFE21_A1B1_11D3_8FA9_0008C7809E09_.wvu.PrintTitles" localSheetId="22" hidden="1">#REF!,#REF!</definedName>
    <definedName name="Z_179EFE21_A1B1_11D3_8FA9_0008C7809E09_.wvu.PrintTitles" localSheetId="23" hidden="1">#REF!,#REF!</definedName>
    <definedName name="Z_179EFE21_A1B1_11D3_8FA9_0008C7809E09_.wvu.PrintTitles" localSheetId="24" hidden="1">#REF!,#REF!</definedName>
    <definedName name="Z_179EFE21_A1B1_11D3_8FA9_0008C7809E09_.wvu.PrintTitles" localSheetId="16" hidden="1">#REF!,#REF!</definedName>
    <definedName name="Z_179EFE21_A1B1_11D3_8FA9_0008C7809E09_.wvu.PrintTitles" localSheetId="17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19" hidden="1">#REF!</definedName>
    <definedName name="Z_179EFE22_A1B1_11D3_8FA9_0008C7809E09_.wvu.PrintArea" localSheetId="20" hidden="1">#REF!</definedName>
    <definedName name="Z_179EFE22_A1B1_11D3_8FA9_0008C7809E09_.wvu.PrintArea" localSheetId="21" hidden="1">#REF!</definedName>
    <definedName name="Z_179EFE22_A1B1_11D3_8FA9_0008C7809E09_.wvu.PrintArea" localSheetId="22" hidden="1">#REF!</definedName>
    <definedName name="Z_179EFE22_A1B1_11D3_8FA9_0008C7809E09_.wvu.PrintArea" localSheetId="23" hidden="1">#REF!</definedName>
    <definedName name="Z_179EFE22_A1B1_11D3_8FA9_0008C7809E09_.wvu.PrintArea" localSheetId="24" hidden="1">#REF!</definedName>
    <definedName name="Z_179EFE22_A1B1_11D3_8FA9_0008C7809E09_.wvu.PrintArea" localSheetId="16" hidden="1">#REF!</definedName>
    <definedName name="Z_179EFE22_A1B1_11D3_8FA9_0008C7809E09_.wvu.PrintArea" localSheetId="17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19" hidden="1">#REF!,#REF!</definedName>
    <definedName name="Z_179EFE22_A1B1_11D3_8FA9_0008C7809E09_.wvu.PrintTitles" localSheetId="20" hidden="1">#REF!,#REF!</definedName>
    <definedName name="Z_179EFE22_A1B1_11D3_8FA9_0008C7809E09_.wvu.PrintTitles" localSheetId="21" hidden="1">#REF!,#REF!</definedName>
    <definedName name="Z_179EFE22_A1B1_11D3_8FA9_0008C7809E09_.wvu.PrintTitles" localSheetId="22" hidden="1">#REF!,#REF!</definedName>
    <definedName name="Z_179EFE22_A1B1_11D3_8FA9_0008C7809E09_.wvu.PrintTitles" localSheetId="23" hidden="1">#REF!,#REF!</definedName>
    <definedName name="Z_179EFE22_A1B1_11D3_8FA9_0008C7809E09_.wvu.PrintTitles" localSheetId="24" hidden="1">#REF!,#REF!</definedName>
    <definedName name="Z_179EFE22_A1B1_11D3_8FA9_0008C7809E09_.wvu.PrintTitles" localSheetId="16" hidden="1">#REF!,#REF!</definedName>
    <definedName name="Z_179EFE22_A1B1_11D3_8FA9_0008C7809E09_.wvu.PrintTitles" localSheetId="17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19" hidden="1">#REF!</definedName>
    <definedName name="Z_179EFE23_A1B1_11D3_8FA9_0008C7809E09_.wvu.PrintArea" localSheetId="20" hidden="1">#REF!</definedName>
    <definedName name="Z_179EFE23_A1B1_11D3_8FA9_0008C7809E09_.wvu.PrintArea" localSheetId="21" hidden="1">#REF!</definedName>
    <definedName name="Z_179EFE23_A1B1_11D3_8FA9_0008C7809E09_.wvu.PrintArea" localSheetId="22" hidden="1">#REF!</definedName>
    <definedName name="Z_179EFE23_A1B1_11D3_8FA9_0008C7809E09_.wvu.PrintArea" localSheetId="23" hidden="1">#REF!</definedName>
    <definedName name="Z_179EFE23_A1B1_11D3_8FA9_0008C7809E09_.wvu.PrintArea" localSheetId="24" hidden="1">#REF!</definedName>
    <definedName name="Z_179EFE23_A1B1_11D3_8FA9_0008C7809E09_.wvu.PrintArea" localSheetId="16" hidden="1">#REF!</definedName>
    <definedName name="Z_179EFE23_A1B1_11D3_8FA9_0008C7809E09_.wvu.PrintArea" localSheetId="17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19" hidden="1">#REF!,#REF!</definedName>
    <definedName name="Z_179EFE23_A1B1_11D3_8FA9_0008C7809E09_.wvu.PrintTitles" localSheetId="20" hidden="1">#REF!,#REF!</definedName>
    <definedName name="Z_179EFE23_A1B1_11D3_8FA9_0008C7809E09_.wvu.PrintTitles" localSheetId="21" hidden="1">#REF!,#REF!</definedName>
    <definedName name="Z_179EFE23_A1B1_11D3_8FA9_0008C7809E09_.wvu.PrintTitles" localSheetId="22" hidden="1">#REF!,#REF!</definedName>
    <definedName name="Z_179EFE23_A1B1_11D3_8FA9_0008C7809E09_.wvu.PrintTitles" localSheetId="23" hidden="1">#REF!,#REF!</definedName>
    <definedName name="Z_179EFE23_A1B1_11D3_8FA9_0008C7809E09_.wvu.PrintTitles" localSheetId="24" hidden="1">#REF!,#REF!</definedName>
    <definedName name="Z_179EFE23_A1B1_11D3_8FA9_0008C7809E09_.wvu.PrintTitles" localSheetId="16" hidden="1">#REF!,#REF!</definedName>
    <definedName name="Z_179EFE23_A1B1_11D3_8FA9_0008C7809E09_.wvu.PrintTitles" localSheetId="17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19" hidden="1">#REF!</definedName>
    <definedName name="Z_179EFE24_A1B1_11D3_8FA9_0008C7809E09_.wvu.PrintArea" localSheetId="20" hidden="1">#REF!</definedName>
    <definedName name="Z_179EFE24_A1B1_11D3_8FA9_0008C7809E09_.wvu.PrintArea" localSheetId="21" hidden="1">#REF!</definedName>
    <definedName name="Z_179EFE24_A1B1_11D3_8FA9_0008C7809E09_.wvu.PrintArea" localSheetId="22" hidden="1">#REF!</definedName>
    <definedName name="Z_179EFE24_A1B1_11D3_8FA9_0008C7809E09_.wvu.PrintArea" localSheetId="23" hidden="1">#REF!</definedName>
    <definedName name="Z_179EFE24_A1B1_11D3_8FA9_0008C7809E09_.wvu.PrintArea" localSheetId="24" hidden="1">#REF!</definedName>
    <definedName name="Z_179EFE24_A1B1_11D3_8FA9_0008C7809E09_.wvu.PrintArea" localSheetId="16" hidden="1">#REF!</definedName>
    <definedName name="Z_179EFE24_A1B1_11D3_8FA9_0008C7809E09_.wvu.PrintArea" localSheetId="17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19" hidden="1">#REF!,#REF!</definedName>
    <definedName name="Z_179EFE24_A1B1_11D3_8FA9_0008C7809E09_.wvu.PrintTitles" localSheetId="20" hidden="1">#REF!,#REF!</definedName>
    <definedName name="Z_179EFE24_A1B1_11D3_8FA9_0008C7809E09_.wvu.PrintTitles" localSheetId="21" hidden="1">#REF!,#REF!</definedName>
    <definedName name="Z_179EFE24_A1B1_11D3_8FA9_0008C7809E09_.wvu.PrintTitles" localSheetId="22" hidden="1">#REF!,#REF!</definedName>
    <definedName name="Z_179EFE24_A1B1_11D3_8FA9_0008C7809E09_.wvu.PrintTitles" localSheetId="23" hidden="1">#REF!,#REF!</definedName>
    <definedName name="Z_179EFE24_A1B1_11D3_8FA9_0008C7809E09_.wvu.PrintTitles" localSheetId="24" hidden="1">#REF!,#REF!</definedName>
    <definedName name="Z_179EFE24_A1B1_11D3_8FA9_0008C7809E09_.wvu.PrintTitles" localSheetId="16" hidden="1">#REF!,#REF!</definedName>
    <definedName name="Z_179EFE24_A1B1_11D3_8FA9_0008C7809E09_.wvu.PrintTitles" localSheetId="17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19" hidden="1">#REF!</definedName>
    <definedName name="Z_179EFE25_A1B1_11D3_8FA9_0008C7809E09_.wvu.PrintArea" localSheetId="20" hidden="1">#REF!</definedName>
    <definedName name="Z_179EFE25_A1B1_11D3_8FA9_0008C7809E09_.wvu.PrintArea" localSheetId="21" hidden="1">#REF!</definedName>
    <definedName name="Z_179EFE25_A1B1_11D3_8FA9_0008C7809E09_.wvu.PrintArea" localSheetId="22" hidden="1">#REF!</definedName>
    <definedName name="Z_179EFE25_A1B1_11D3_8FA9_0008C7809E09_.wvu.PrintArea" localSheetId="23" hidden="1">#REF!</definedName>
    <definedName name="Z_179EFE25_A1B1_11D3_8FA9_0008C7809E09_.wvu.PrintArea" localSheetId="24" hidden="1">#REF!</definedName>
    <definedName name="Z_179EFE25_A1B1_11D3_8FA9_0008C7809E09_.wvu.PrintArea" localSheetId="16" hidden="1">#REF!</definedName>
    <definedName name="Z_179EFE25_A1B1_11D3_8FA9_0008C7809E09_.wvu.PrintArea" localSheetId="17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19" hidden="1">#REF!,#REF!</definedName>
    <definedName name="Z_179EFE25_A1B1_11D3_8FA9_0008C7809E09_.wvu.PrintTitles" localSheetId="20" hidden="1">#REF!,#REF!</definedName>
    <definedName name="Z_179EFE25_A1B1_11D3_8FA9_0008C7809E09_.wvu.PrintTitles" localSheetId="21" hidden="1">#REF!,#REF!</definedName>
    <definedName name="Z_179EFE25_A1B1_11D3_8FA9_0008C7809E09_.wvu.PrintTitles" localSheetId="22" hidden="1">#REF!,#REF!</definedName>
    <definedName name="Z_179EFE25_A1B1_11D3_8FA9_0008C7809E09_.wvu.PrintTitles" localSheetId="23" hidden="1">#REF!,#REF!</definedName>
    <definedName name="Z_179EFE25_A1B1_11D3_8FA9_0008C7809E09_.wvu.PrintTitles" localSheetId="24" hidden="1">#REF!,#REF!</definedName>
    <definedName name="Z_179EFE25_A1B1_11D3_8FA9_0008C7809E09_.wvu.PrintTitles" localSheetId="16" hidden="1">#REF!,#REF!</definedName>
    <definedName name="Z_179EFE25_A1B1_11D3_8FA9_0008C7809E09_.wvu.PrintTitles" localSheetId="17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19" hidden="1">#REF!</definedName>
    <definedName name="Z_179EFE26_A1B1_11D3_8FA9_0008C7809E09_.wvu.PrintArea" localSheetId="20" hidden="1">#REF!</definedName>
    <definedName name="Z_179EFE26_A1B1_11D3_8FA9_0008C7809E09_.wvu.PrintArea" localSheetId="21" hidden="1">#REF!</definedName>
    <definedName name="Z_179EFE26_A1B1_11D3_8FA9_0008C7809E09_.wvu.PrintArea" localSheetId="22" hidden="1">#REF!</definedName>
    <definedName name="Z_179EFE26_A1B1_11D3_8FA9_0008C7809E09_.wvu.PrintArea" localSheetId="23" hidden="1">#REF!</definedName>
    <definedName name="Z_179EFE26_A1B1_11D3_8FA9_0008C7809E09_.wvu.PrintArea" localSheetId="24" hidden="1">#REF!</definedName>
    <definedName name="Z_179EFE26_A1B1_11D3_8FA9_0008C7809E09_.wvu.PrintArea" localSheetId="16" hidden="1">#REF!</definedName>
    <definedName name="Z_179EFE26_A1B1_11D3_8FA9_0008C7809E09_.wvu.PrintArea" localSheetId="17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19" hidden="1">#REF!,#REF!</definedName>
    <definedName name="Z_179EFE26_A1B1_11D3_8FA9_0008C7809E09_.wvu.PrintTitles" localSheetId="20" hidden="1">#REF!,#REF!</definedName>
    <definedName name="Z_179EFE26_A1B1_11D3_8FA9_0008C7809E09_.wvu.PrintTitles" localSheetId="21" hidden="1">#REF!,#REF!</definedName>
    <definedName name="Z_179EFE26_A1B1_11D3_8FA9_0008C7809E09_.wvu.PrintTitles" localSheetId="22" hidden="1">#REF!,#REF!</definedName>
    <definedName name="Z_179EFE26_A1B1_11D3_8FA9_0008C7809E09_.wvu.PrintTitles" localSheetId="23" hidden="1">#REF!,#REF!</definedName>
    <definedName name="Z_179EFE26_A1B1_11D3_8FA9_0008C7809E09_.wvu.PrintTitles" localSheetId="24" hidden="1">#REF!,#REF!</definedName>
    <definedName name="Z_179EFE26_A1B1_11D3_8FA9_0008C7809E09_.wvu.PrintTitles" localSheetId="16" hidden="1">#REF!,#REF!</definedName>
    <definedName name="Z_179EFE26_A1B1_11D3_8FA9_0008C7809E09_.wvu.PrintTitles" localSheetId="17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19" hidden="1">#REF!</definedName>
    <definedName name="Z_179EFE27_A1B1_11D3_8FA9_0008C7809E09_.wvu.PrintArea" localSheetId="20" hidden="1">#REF!</definedName>
    <definedName name="Z_179EFE27_A1B1_11D3_8FA9_0008C7809E09_.wvu.PrintArea" localSheetId="21" hidden="1">#REF!</definedName>
    <definedName name="Z_179EFE27_A1B1_11D3_8FA9_0008C7809E09_.wvu.PrintArea" localSheetId="22" hidden="1">#REF!</definedName>
    <definedName name="Z_179EFE27_A1B1_11D3_8FA9_0008C7809E09_.wvu.PrintArea" localSheetId="23" hidden="1">#REF!</definedName>
    <definedName name="Z_179EFE27_A1B1_11D3_8FA9_0008C7809E09_.wvu.PrintArea" localSheetId="24" hidden="1">#REF!</definedName>
    <definedName name="Z_179EFE27_A1B1_11D3_8FA9_0008C7809E09_.wvu.PrintArea" localSheetId="16" hidden="1">#REF!</definedName>
    <definedName name="Z_179EFE27_A1B1_11D3_8FA9_0008C7809E09_.wvu.PrintArea" localSheetId="17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19" hidden="1">#REF!,#REF!</definedName>
    <definedName name="Z_179EFE27_A1B1_11D3_8FA9_0008C7809E09_.wvu.PrintTitles" localSheetId="20" hidden="1">#REF!,#REF!</definedName>
    <definedName name="Z_179EFE27_A1B1_11D3_8FA9_0008C7809E09_.wvu.PrintTitles" localSheetId="21" hidden="1">#REF!,#REF!</definedName>
    <definedName name="Z_179EFE27_A1B1_11D3_8FA9_0008C7809E09_.wvu.PrintTitles" localSheetId="22" hidden="1">#REF!,#REF!</definedName>
    <definedName name="Z_179EFE27_A1B1_11D3_8FA9_0008C7809E09_.wvu.PrintTitles" localSheetId="23" hidden="1">#REF!,#REF!</definedName>
    <definedName name="Z_179EFE27_A1B1_11D3_8FA9_0008C7809E09_.wvu.PrintTitles" localSheetId="24" hidden="1">#REF!,#REF!</definedName>
    <definedName name="Z_179EFE27_A1B1_11D3_8FA9_0008C7809E09_.wvu.PrintTitles" localSheetId="16" hidden="1">#REF!,#REF!</definedName>
    <definedName name="Z_179EFE27_A1B1_11D3_8FA9_0008C7809E09_.wvu.PrintTitles" localSheetId="17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19" hidden="1">#REF!</definedName>
    <definedName name="Z_179EFE28_A1B1_11D3_8FA9_0008C7809E09_.wvu.PrintArea" localSheetId="20" hidden="1">#REF!</definedName>
    <definedName name="Z_179EFE28_A1B1_11D3_8FA9_0008C7809E09_.wvu.PrintArea" localSheetId="21" hidden="1">#REF!</definedName>
    <definedName name="Z_179EFE28_A1B1_11D3_8FA9_0008C7809E09_.wvu.PrintArea" localSheetId="22" hidden="1">#REF!</definedName>
    <definedName name="Z_179EFE28_A1B1_11D3_8FA9_0008C7809E09_.wvu.PrintArea" localSheetId="23" hidden="1">#REF!</definedName>
    <definedName name="Z_179EFE28_A1B1_11D3_8FA9_0008C7809E09_.wvu.PrintArea" localSheetId="24" hidden="1">#REF!</definedName>
    <definedName name="Z_179EFE28_A1B1_11D3_8FA9_0008C7809E09_.wvu.PrintArea" localSheetId="16" hidden="1">#REF!</definedName>
    <definedName name="Z_179EFE28_A1B1_11D3_8FA9_0008C7809E09_.wvu.PrintArea" localSheetId="17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19" hidden="1">#REF!,#REF!</definedName>
    <definedName name="Z_179EFE28_A1B1_11D3_8FA9_0008C7809E09_.wvu.PrintTitles" localSheetId="20" hidden="1">#REF!,#REF!</definedName>
    <definedName name="Z_179EFE28_A1B1_11D3_8FA9_0008C7809E09_.wvu.PrintTitles" localSheetId="21" hidden="1">#REF!,#REF!</definedName>
    <definedName name="Z_179EFE28_A1B1_11D3_8FA9_0008C7809E09_.wvu.PrintTitles" localSheetId="22" hidden="1">#REF!,#REF!</definedName>
    <definedName name="Z_179EFE28_A1B1_11D3_8FA9_0008C7809E09_.wvu.PrintTitles" localSheetId="23" hidden="1">#REF!,#REF!</definedName>
    <definedName name="Z_179EFE28_A1B1_11D3_8FA9_0008C7809E09_.wvu.PrintTitles" localSheetId="24" hidden="1">#REF!,#REF!</definedName>
    <definedName name="Z_179EFE28_A1B1_11D3_8FA9_0008C7809E09_.wvu.PrintTitles" localSheetId="16" hidden="1">#REF!,#REF!</definedName>
    <definedName name="Z_179EFE28_A1B1_11D3_8FA9_0008C7809E09_.wvu.PrintTitles" localSheetId="17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19" hidden="1">#REF!</definedName>
    <definedName name="Z_179EFE29_A1B1_11D3_8FA9_0008C7809E09_.wvu.PrintArea" localSheetId="20" hidden="1">#REF!</definedName>
    <definedName name="Z_179EFE29_A1B1_11D3_8FA9_0008C7809E09_.wvu.PrintArea" localSheetId="21" hidden="1">#REF!</definedName>
    <definedName name="Z_179EFE29_A1B1_11D3_8FA9_0008C7809E09_.wvu.PrintArea" localSheetId="22" hidden="1">#REF!</definedName>
    <definedName name="Z_179EFE29_A1B1_11D3_8FA9_0008C7809E09_.wvu.PrintArea" localSheetId="23" hidden="1">#REF!</definedName>
    <definedName name="Z_179EFE29_A1B1_11D3_8FA9_0008C7809E09_.wvu.PrintArea" localSheetId="24" hidden="1">#REF!</definedName>
    <definedName name="Z_179EFE29_A1B1_11D3_8FA9_0008C7809E09_.wvu.PrintArea" localSheetId="16" hidden="1">#REF!</definedName>
    <definedName name="Z_179EFE29_A1B1_11D3_8FA9_0008C7809E09_.wvu.PrintArea" localSheetId="17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19" hidden="1">#REF!,#REF!</definedName>
    <definedName name="Z_179EFE29_A1B1_11D3_8FA9_0008C7809E09_.wvu.PrintTitles" localSheetId="20" hidden="1">#REF!,#REF!</definedName>
    <definedName name="Z_179EFE29_A1B1_11D3_8FA9_0008C7809E09_.wvu.PrintTitles" localSheetId="21" hidden="1">#REF!,#REF!</definedName>
    <definedName name="Z_179EFE29_A1B1_11D3_8FA9_0008C7809E09_.wvu.PrintTitles" localSheetId="22" hidden="1">#REF!,#REF!</definedName>
    <definedName name="Z_179EFE29_A1B1_11D3_8FA9_0008C7809E09_.wvu.PrintTitles" localSheetId="23" hidden="1">#REF!,#REF!</definedName>
    <definedName name="Z_179EFE29_A1B1_11D3_8FA9_0008C7809E09_.wvu.PrintTitles" localSheetId="24" hidden="1">#REF!,#REF!</definedName>
    <definedName name="Z_179EFE29_A1B1_11D3_8FA9_0008C7809E09_.wvu.PrintTitles" localSheetId="16" hidden="1">#REF!,#REF!</definedName>
    <definedName name="Z_179EFE29_A1B1_11D3_8FA9_0008C7809E09_.wvu.PrintTitles" localSheetId="17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19" hidden="1">#REF!</definedName>
    <definedName name="Z_179EFE2A_A1B1_11D3_8FA9_0008C7809E09_.wvu.PrintArea" localSheetId="20" hidden="1">#REF!</definedName>
    <definedName name="Z_179EFE2A_A1B1_11D3_8FA9_0008C7809E09_.wvu.PrintArea" localSheetId="21" hidden="1">#REF!</definedName>
    <definedName name="Z_179EFE2A_A1B1_11D3_8FA9_0008C7809E09_.wvu.PrintArea" localSheetId="22" hidden="1">#REF!</definedName>
    <definedName name="Z_179EFE2A_A1B1_11D3_8FA9_0008C7809E09_.wvu.PrintArea" localSheetId="23" hidden="1">#REF!</definedName>
    <definedName name="Z_179EFE2A_A1B1_11D3_8FA9_0008C7809E09_.wvu.PrintArea" localSheetId="24" hidden="1">#REF!</definedName>
    <definedName name="Z_179EFE2A_A1B1_11D3_8FA9_0008C7809E09_.wvu.PrintArea" localSheetId="16" hidden="1">#REF!</definedName>
    <definedName name="Z_179EFE2A_A1B1_11D3_8FA9_0008C7809E09_.wvu.PrintArea" localSheetId="17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19" hidden="1">#REF!,#REF!</definedName>
    <definedName name="Z_179EFE2A_A1B1_11D3_8FA9_0008C7809E09_.wvu.PrintTitles" localSheetId="20" hidden="1">#REF!,#REF!</definedName>
    <definedName name="Z_179EFE2A_A1B1_11D3_8FA9_0008C7809E09_.wvu.PrintTitles" localSheetId="21" hidden="1">#REF!,#REF!</definedName>
    <definedName name="Z_179EFE2A_A1B1_11D3_8FA9_0008C7809E09_.wvu.PrintTitles" localSheetId="22" hidden="1">#REF!,#REF!</definedName>
    <definedName name="Z_179EFE2A_A1B1_11D3_8FA9_0008C7809E09_.wvu.PrintTitles" localSheetId="23" hidden="1">#REF!,#REF!</definedName>
    <definedName name="Z_179EFE2A_A1B1_11D3_8FA9_0008C7809E09_.wvu.PrintTitles" localSheetId="24" hidden="1">#REF!,#REF!</definedName>
    <definedName name="Z_179EFE2A_A1B1_11D3_8FA9_0008C7809E09_.wvu.PrintTitles" localSheetId="16" hidden="1">#REF!,#REF!</definedName>
    <definedName name="Z_179EFE2A_A1B1_11D3_8FA9_0008C7809E09_.wvu.PrintTitles" localSheetId="17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19" hidden="1">#REF!</definedName>
    <definedName name="Z_179EFE2B_A1B1_11D3_8FA9_0008C7809E09_.wvu.PrintArea" localSheetId="20" hidden="1">#REF!</definedName>
    <definedName name="Z_179EFE2B_A1B1_11D3_8FA9_0008C7809E09_.wvu.PrintArea" localSheetId="21" hidden="1">#REF!</definedName>
    <definedName name="Z_179EFE2B_A1B1_11D3_8FA9_0008C7809E09_.wvu.PrintArea" localSheetId="22" hidden="1">#REF!</definedName>
    <definedName name="Z_179EFE2B_A1B1_11D3_8FA9_0008C7809E09_.wvu.PrintArea" localSheetId="23" hidden="1">#REF!</definedName>
    <definedName name="Z_179EFE2B_A1B1_11D3_8FA9_0008C7809E09_.wvu.PrintArea" localSheetId="24" hidden="1">#REF!</definedName>
    <definedName name="Z_179EFE2B_A1B1_11D3_8FA9_0008C7809E09_.wvu.PrintArea" localSheetId="16" hidden="1">#REF!</definedName>
    <definedName name="Z_179EFE2B_A1B1_11D3_8FA9_0008C7809E09_.wvu.PrintArea" localSheetId="17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19" hidden="1">#REF!,#REF!</definedName>
    <definedName name="Z_179EFE2B_A1B1_11D3_8FA9_0008C7809E09_.wvu.PrintTitles" localSheetId="20" hidden="1">#REF!,#REF!</definedName>
    <definedName name="Z_179EFE2B_A1B1_11D3_8FA9_0008C7809E09_.wvu.PrintTitles" localSheetId="21" hidden="1">#REF!,#REF!</definedName>
    <definedName name="Z_179EFE2B_A1B1_11D3_8FA9_0008C7809E09_.wvu.PrintTitles" localSheetId="22" hidden="1">#REF!,#REF!</definedName>
    <definedName name="Z_179EFE2B_A1B1_11D3_8FA9_0008C7809E09_.wvu.PrintTitles" localSheetId="23" hidden="1">#REF!,#REF!</definedName>
    <definedName name="Z_179EFE2B_A1B1_11D3_8FA9_0008C7809E09_.wvu.PrintTitles" localSheetId="24" hidden="1">#REF!,#REF!</definedName>
    <definedName name="Z_179EFE2B_A1B1_11D3_8FA9_0008C7809E09_.wvu.PrintTitles" localSheetId="16" hidden="1">#REF!,#REF!</definedName>
    <definedName name="Z_179EFE2B_A1B1_11D3_8FA9_0008C7809E09_.wvu.PrintTitles" localSheetId="17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19" hidden="1">#REF!</definedName>
    <definedName name="Z_179EFE2C_A1B1_11D3_8FA9_0008C7809E09_.wvu.PrintArea" localSheetId="20" hidden="1">#REF!</definedName>
    <definedName name="Z_179EFE2C_A1B1_11D3_8FA9_0008C7809E09_.wvu.PrintArea" localSheetId="21" hidden="1">#REF!</definedName>
    <definedName name="Z_179EFE2C_A1B1_11D3_8FA9_0008C7809E09_.wvu.PrintArea" localSheetId="22" hidden="1">#REF!</definedName>
    <definedName name="Z_179EFE2C_A1B1_11D3_8FA9_0008C7809E09_.wvu.PrintArea" localSheetId="23" hidden="1">#REF!</definedName>
    <definedName name="Z_179EFE2C_A1B1_11D3_8FA9_0008C7809E09_.wvu.PrintArea" localSheetId="24" hidden="1">#REF!</definedName>
    <definedName name="Z_179EFE2C_A1B1_11D3_8FA9_0008C7809E09_.wvu.PrintArea" localSheetId="16" hidden="1">#REF!</definedName>
    <definedName name="Z_179EFE2C_A1B1_11D3_8FA9_0008C7809E09_.wvu.PrintArea" localSheetId="17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19" hidden="1">#REF!,#REF!</definedName>
    <definedName name="Z_179EFE2C_A1B1_11D3_8FA9_0008C7809E09_.wvu.PrintTitles" localSheetId="20" hidden="1">#REF!,#REF!</definedName>
    <definedName name="Z_179EFE2C_A1B1_11D3_8FA9_0008C7809E09_.wvu.PrintTitles" localSheetId="21" hidden="1">#REF!,#REF!</definedName>
    <definedName name="Z_179EFE2C_A1B1_11D3_8FA9_0008C7809E09_.wvu.PrintTitles" localSheetId="22" hidden="1">#REF!,#REF!</definedName>
    <definedName name="Z_179EFE2C_A1B1_11D3_8FA9_0008C7809E09_.wvu.PrintTitles" localSheetId="23" hidden="1">#REF!,#REF!</definedName>
    <definedName name="Z_179EFE2C_A1B1_11D3_8FA9_0008C7809E09_.wvu.PrintTitles" localSheetId="24" hidden="1">#REF!,#REF!</definedName>
    <definedName name="Z_179EFE2C_A1B1_11D3_8FA9_0008C7809E09_.wvu.PrintTitles" localSheetId="16" hidden="1">#REF!,#REF!</definedName>
    <definedName name="Z_179EFE2C_A1B1_11D3_8FA9_0008C7809E09_.wvu.PrintTitles" localSheetId="17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19" hidden="1">#REF!</definedName>
    <definedName name="Z_179EFE2D_A1B1_11D3_8FA9_0008C7809E09_.wvu.PrintArea" localSheetId="20" hidden="1">#REF!</definedName>
    <definedName name="Z_179EFE2D_A1B1_11D3_8FA9_0008C7809E09_.wvu.PrintArea" localSheetId="21" hidden="1">#REF!</definedName>
    <definedName name="Z_179EFE2D_A1B1_11D3_8FA9_0008C7809E09_.wvu.PrintArea" localSheetId="22" hidden="1">#REF!</definedName>
    <definedName name="Z_179EFE2D_A1B1_11D3_8FA9_0008C7809E09_.wvu.PrintArea" localSheetId="23" hidden="1">#REF!</definedName>
    <definedName name="Z_179EFE2D_A1B1_11D3_8FA9_0008C7809E09_.wvu.PrintArea" localSheetId="24" hidden="1">#REF!</definedName>
    <definedName name="Z_179EFE2D_A1B1_11D3_8FA9_0008C7809E09_.wvu.PrintArea" localSheetId="16" hidden="1">#REF!</definedName>
    <definedName name="Z_179EFE2D_A1B1_11D3_8FA9_0008C7809E09_.wvu.PrintArea" localSheetId="17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19" hidden="1">#REF!,#REF!</definedName>
    <definedName name="Z_179EFE2D_A1B1_11D3_8FA9_0008C7809E09_.wvu.PrintTitles" localSheetId="20" hidden="1">#REF!,#REF!</definedName>
    <definedName name="Z_179EFE2D_A1B1_11D3_8FA9_0008C7809E09_.wvu.PrintTitles" localSheetId="21" hidden="1">#REF!,#REF!</definedName>
    <definedName name="Z_179EFE2D_A1B1_11D3_8FA9_0008C7809E09_.wvu.PrintTitles" localSheetId="22" hidden="1">#REF!,#REF!</definedName>
    <definedName name="Z_179EFE2D_A1B1_11D3_8FA9_0008C7809E09_.wvu.PrintTitles" localSheetId="23" hidden="1">#REF!,#REF!</definedName>
    <definedName name="Z_179EFE2D_A1B1_11D3_8FA9_0008C7809E09_.wvu.PrintTitles" localSheetId="24" hidden="1">#REF!,#REF!</definedName>
    <definedName name="Z_179EFE2D_A1B1_11D3_8FA9_0008C7809E09_.wvu.PrintTitles" localSheetId="16" hidden="1">#REF!,#REF!</definedName>
    <definedName name="Z_179EFE2D_A1B1_11D3_8FA9_0008C7809E09_.wvu.PrintTitles" localSheetId="17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19" hidden="1">#REF!</definedName>
    <definedName name="Z_179EFE2E_A1B1_11D3_8FA9_0008C7809E09_.wvu.PrintArea" localSheetId="20" hidden="1">#REF!</definedName>
    <definedName name="Z_179EFE2E_A1B1_11D3_8FA9_0008C7809E09_.wvu.PrintArea" localSheetId="21" hidden="1">#REF!</definedName>
    <definedName name="Z_179EFE2E_A1B1_11D3_8FA9_0008C7809E09_.wvu.PrintArea" localSheetId="22" hidden="1">#REF!</definedName>
    <definedName name="Z_179EFE2E_A1B1_11D3_8FA9_0008C7809E09_.wvu.PrintArea" localSheetId="23" hidden="1">#REF!</definedName>
    <definedName name="Z_179EFE2E_A1B1_11D3_8FA9_0008C7809E09_.wvu.PrintArea" localSheetId="24" hidden="1">#REF!</definedName>
    <definedName name="Z_179EFE2E_A1B1_11D3_8FA9_0008C7809E09_.wvu.PrintArea" localSheetId="16" hidden="1">#REF!</definedName>
    <definedName name="Z_179EFE2E_A1B1_11D3_8FA9_0008C7809E09_.wvu.PrintArea" localSheetId="17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19" hidden="1">#REF!,#REF!</definedName>
    <definedName name="Z_179EFE2E_A1B1_11D3_8FA9_0008C7809E09_.wvu.PrintTitles" localSheetId="20" hidden="1">#REF!,#REF!</definedName>
    <definedName name="Z_179EFE2E_A1B1_11D3_8FA9_0008C7809E09_.wvu.PrintTitles" localSheetId="21" hidden="1">#REF!,#REF!</definedName>
    <definedName name="Z_179EFE2E_A1B1_11D3_8FA9_0008C7809E09_.wvu.PrintTitles" localSheetId="22" hidden="1">#REF!,#REF!</definedName>
    <definedName name="Z_179EFE2E_A1B1_11D3_8FA9_0008C7809E09_.wvu.PrintTitles" localSheetId="23" hidden="1">#REF!,#REF!</definedName>
    <definedName name="Z_179EFE2E_A1B1_11D3_8FA9_0008C7809E09_.wvu.PrintTitles" localSheetId="24" hidden="1">#REF!,#REF!</definedName>
    <definedName name="Z_179EFE2E_A1B1_11D3_8FA9_0008C7809E09_.wvu.PrintTitles" localSheetId="16" hidden="1">#REF!,#REF!</definedName>
    <definedName name="Z_179EFE2E_A1B1_11D3_8FA9_0008C7809E09_.wvu.PrintTitles" localSheetId="17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19" hidden="1">#REF!</definedName>
    <definedName name="Z_179EFE2F_A1B1_11D3_8FA9_0008C7809E09_.wvu.PrintArea" localSheetId="20" hidden="1">#REF!</definedName>
    <definedName name="Z_179EFE2F_A1B1_11D3_8FA9_0008C7809E09_.wvu.PrintArea" localSheetId="21" hidden="1">#REF!</definedName>
    <definedName name="Z_179EFE2F_A1B1_11D3_8FA9_0008C7809E09_.wvu.PrintArea" localSheetId="22" hidden="1">#REF!</definedName>
    <definedName name="Z_179EFE2F_A1B1_11D3_8FA9_0008C7809E09_.wvu.PrintArea" localSheetId="23" hidden="1">#REF!</definedName>
    <definedName name="Z_179EFE2F_A1B1_11D3_8FA9_0008C7809E09_.wvu.PrintArea" localSheetId="24" hidden="1">#REF!</definedName>
    <definedName name="Z_179EFE2F_A1B1_11D3_8FA9_0008C7809E09_.wvu.PrintArea" localSheetId="16" hidden="1">#REF!</definedName>
    <definedName name="Z_179EFE2F_A1B1_11D3_8FA9_0008C7809E09_.wvu.PrintArea" localSheetId="17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19" hidden="1">#REF!</definedName>
    <definedName name="Z_179EFE2F_A1B1_11D3_8FA9_0008C7809E09_.wvu.PrintTitles" localSheetId="20" hidden="1">#REF!</definedName>
    <definedName name="Z_179EFE2F_A1B1_11D3_8FA9_0008C7809E09_.wvu.PrintTitles" localSheetId="21" hidden="1">#REF!</definedName>
    <definedName name="Z_179EFE2F_A1B1_11D3_8FA9_0008C7809E09_.wvu.PrintTitles" localSheetId="22" hidden="1">#REF!</definedName>
    <definedName name="Z_179EFE2F_A1B1_11D3_8FA9_0008C7809E09_.wvu.PrintTitles" localSheetId="23" hidden="1">#REF!</definedName>
    <definedName name="Z_179EFE2F_A1B1_11D3_8FA9_0008C7809E09_.wvu.PrintTitles" localSheetId="24" hidden="1">#REF!</definedName>
    <definedName name="Z_179EFE2F_A1B1_11D3_8FA9_0008C7809E09_.wvu.PrintTitles" localSheetId="16" hidden="1">#REF!</definedName>
    <definedName name="Z_179EFE2F_A1B1_11D3_8FA9_0008C7809E09_.wvu.PrintTitles" localSheetId="17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19" hidden="1">#REF!</definedName>
    <definedName name="Z_179EFE30_A1B1_11D3_8FA9_0008C7809E09_.wvu.PrintArea" localSheetId="20" hidden="1">#REF!</definedName>
    <definedName name="Z_179EFE30_A1B1_11D3_8FA9_0008C7809E09_.wvu.PrintArea" localSheetId="21" hidden="1">#REF!</definedName>
    <definedName name="Z_179EFE30_A1B1_11D3_8FA9_0008C7809E09_.wvu.PrintArea" localSheetId="22" hidden="1">#REF!</definedName>
    <definedName name="Z_179EFE30_A1B1_11D3_8FA9_0008C7809E09_.wvu.PrintArea" localSheetId="23" hidden="1">#REF!</definedName>
    <definedName name="Z_179EFE30_A1B1_11D3_8FA9_0008C7809E09_.wvu.PrintArea" localSheetId="24" hidden="1">#REF!</definedName>
    <definedName name="Z_179EFE30_A1B1_11D3_8FA9_0008C7809E09_.wvu.PrintArea" localSheetId="16" hidden="1">#REF!</definedName>
    <definedName name="Z_179EFE30_A1B1_11D3_8FA9_0008C7809E09_.wvu.PrintArea" localSheetId="17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19" hidden="1">#REF!</definedName>
    <definedName name="Z_179EFE30_A1B1_11D3_8FA9_0008C7809E09_.wvu.PrintTitles" localSheetId="20" hidden="1">#REF!</definedName>
    <definedName name="Z_179EFE30_A1B1_11D3_8FA9_0008C7809E09_.wvu.PrintTitles" localSheetId="21" hidden="1">#REF!</definedName>
    <definedName name="Z_179EFE30_A1B1_11D3_8FA9_0008C7809E09_.wvu.PrintTitles" localSheetId="22" hidden="1">#REF!</definedName>
    <definedName name="Z_179EFE30_A1B1_11D3_8FA9_0008C7809E09_.wvu.PrintTitles" localSheetId="23" hidden="1">#REF!</definedName>
    <definedName name="Z_179EFE30_A1B1_11D3_8FA9_0008C7809E09_.wvu.PrintTitles" localSheetId="24" hidden="1">#REF!</definedName>
    <definedName name="Z_179EFE30_A1B1_11D3_8FA9_0008C7809E09_.wvu.PrintTitles" localSheetId="16" hidden="1">#REF!</definedName>
    <definedName name="Z_179EFE30_A1B1_11D3_8FA9_0008C7809E09_.wvu.PrintTitles" localSheetId="17" hidden="1">#REF!</definedName>
    <definedName name="Z_179EFE30_A1B1_11D3_8FA9_0008C7809E09_.wvu.PrintTitles" hidden="1">#REF!</definedName>
    <definedName name="Z_179EFE31_A1B1_11D3_8FA9_0008C7809E09_.wvu.PrintArea" localSheetId="19" hidden="1">#REF!</definedName>
    <definedName name="Z_179EFE31_A1B1_11D3_8FA9_0008C7809E09_.wvu.PrintArea" localSheetId="20" hidden="1">#REF!</definedName>
    <definedName name="Z_179EFE31_A1B1_11D3_8FA9_0008C7809E09_.wvu.PrintArea" localSheetId="21" hidden="1">#REF!</definedName>
    <definedName name="Z_179EFE31_A1B1_11D3_8FA9_0008C7809E09_.wvu.PrintArea" localSheetId="22" hidden="1">#REF!</definedName>
    <definedName name="Z_179EFE31_A1B1_11D3_8FA9_0008C7809E09_.wvu.PrintArea" localSheetId="23" hidden="1">#REF!</definedName>
    <definedName name="Z_179EFE31_A1B1_11D3_8FA9_0008C7809E09_.wvu.PrintArea" localSheetId="24" hidden="1">#REF!</definedName>
    <definedName name="Z_179EFE31_A1B1_11D3_8FA9_0008C7809E09_.wvu.PrintArea" localSheetId="16" hidden="1">#REF!</definedName>
    <definedName name="Z_179EFE31_A1B1_11D3_8FA9_0008C7809E09_.wvu.PrintArea" localSheetId="17" hidden="1">#REF!</definedName>
    <definedName name="Z_179EFE31_A1B1_11D3_8FA9_0008C7809E09_.wvu.PrintArea" hidden="1">#REF!</definedName>
    <definedName name="Z_179EFE31_A1B1_11D3_8FA9_0008C7809E09_.wvu.PrintTitles" localSheetId="19" hidden="1">#REF!</definedName>
    <definedName name="Z_179EFE31_A1B1_11D3_8FA9_0008C7809E09_.wvu.PrintTitles" localSheetId="20" hidden="1">#REF!</definedName>
    <definedName name="Z_179EFE31_A1B1_11D3_8FA9_0008C7809E09_.wvu.PrintTitles" localSheetId="21" hidden="1">#REF!</definedName>
    <definedName name="Z_179EFE31_A1B1_11D3_8FA9_0008C7809E09_.wvu.PrintTitles" localSheetId="22" hidden="1">#REF!</definedName>
    <definedName name="Z_179EFE31_A1B1_11D3_8FA9_0008C7809E09_.wvu.PrintTitles" localSheetId="23" hidden="1">#REF!</definedName>
    <definedName name="Z_179EFE31_A1B1_11D3_8FA9_0008C7809E09_.wvu.PrintTitles" localSheetId="24" hidden="1">#REF!</definedName>
    <definedName name="Z_179EFE31_A1B1_11D3_8FA9_0008C7809E09_.wvu.PrintTitles" localSheetId="16" hidden="1">#REF!</definedName>
    <definedName name="Z_179EFE31_A1B1_11D3_8FA9_0008C7809E09_.wvu.PrintTitles" localSheetId="17" hidden="1">#REF!</definedName>
    <definedName name="Z_179EFE31_A1B1_11D3_8FA9_0008C7809E09_.wvu.PrintTitles" hidden="1">#REF!</definedName>
    <definedName name="Z_179EFE32_A1B1_11D3_8FA9_0008C7809E09_.wvu.PrintArea" localSheetId="19" hidden="1">#REF!</definedName>
    <definedName name="Z_179EFE32_A1B1_11D3_8FA9_0008C7809E09_.wvu.PrintArea" localSheetId="20" hidden="1">#REF!</definedName>
    <definedName name="Z_179EFE32_A1B1_11D3_8FA9_0008C7809E09_.wvu.PrintArea" localSheetId="21" hidden="1">#REF!</definedName>
    <definedName name="Z_179EFE32_A1B1_11D3_8FA9_0008C7809E09_.wvu.PrintArea" localSheetId="22" hidden="1">#REF!</definedName>
    <definedName name="Z_179EFE32_A1B1_11D3_8FA9_0008C7809E09_.wvu.PrintArea" localSheetId="23" hidden="1">#REF!</definedName>
    <definedName name="Z_179EFE32_A1B1_11D3_8FA9_0008C7809E09_.wvu.PrintArea" localSheetId="24" hidden="1">#REF!</definedName>
    <definedName name="Z_179EFE32_A1B1_11D3_8FA9_0008C7809E09_.wvu.PrintArea" localSheetId="16" hidden="1">#REF!</definedName>
    <definedName name="Z_179EFE32_A1B1_11D3_8FA9_0008C7809E09_.wvu.PrintArea" localSheetId="17" hidden="1">#REF!</definedName>
    <definedName name="Z_179EFE32_A1B1_11D3_8FA9_0008C7809E09_.wvu.PrintArea" hidden="1">#REF!</definedName>
    <definedName name="Z_179EFE32_A1B1_11D3_8FA9_0008C7809E09_.wvu.PrintTitles" localSheetId="19" hidden="1">#REF!</definedName>
    <definedName name="Z_179EFE32_A1B1_11D3_8FA9_0008C7809E09_.wvu.PrintTitles" localSheetId="20" hidden="1">#REF!</definedName>
    <definedName name="Z_179EFE32_A1B1_11D3_8FA9_0008C7809E09_.wvu.PrintTitles" localSheetId="21" hidden="1">#REF!</definedName>
    <definedName name="Z_179EFE32_A1B1_11D3_8FA9_0008C7809E09_.wvu.PrintTitles" localSheetId="22" hidden="1">#REF!</definedName>
    <definedName name="Z_179EFE32_A1B1_11D3_8FA9_0008C7809E09_.wvu.PrintTitles" localSheetId="23" hidden="1">#REF!</definedName>
    <definedName name="Z_179EFE32_A1B1_11D3_8FA9_0008C7809E09_.wvu.PrintTitles" localSheetId="24" hidden="1">#REF!</definedName>
    <definedName name="Z_179EFE32_A1B1_11D3_8FA9_0008C7809E09_.wvu.PrintTitles" localSheetId="16" hidden="1">#REF!</definedName>
    <definedName name="Z_179EFE32_A1B1_11D3_8FA9_0008C7809E09_.wvu.PrintTitles" localSheetId="17" hidden="1">#REF!</definedName>
    <definedName name="Z_179EFE32_A1B1_11D3_8FA9_0008C7809E09_.wvu.PrintTitles" hidden="1">#REF!</definedName>
    <definedName name="Z_179EFE33_A1B1_11D3_8FA9_0008C7809E09_.wvu.PrintArea" localSheetId="19" hidden="1">#REF!</definedName>
    <definedName name="Z_179EFE33_A1B1_11D3_8FA9_0008C7809E09_.wvu.PrintArea" localSheetId="20" hidden="1">#REF!</definedName>
    <definedName name="Z_179EFE33_A1B1_11D3_8FA9_0008C7809E09_.wvu.PrintArea" localSheetId="21" hidden="1">#REF!</definedName>
    <definedName name="Z_179EFE33_A1B1_11D3_8FA9_0008C7809E09_.wvu.PrintArea" localSheetId="22" hidden="1">#REF!</definedName>
    <definedName name="Z_179EFE33_A1B1_11D3_8FA9_0008C7809E09_.wvu.PrintArea" localSheetId="23" hidden="1">#REF!</definedName>
    <definedName name="Z_179EFE33_A1B1_11D3_8FA9_0008C7809E09_.wvu.PrintArea" localSheetId="24" hidden="1">#REF!</definedName>
    <definedName name="Z_179EFE33_A1B1_11D3_8FA9_0008C7809E09_.wvu.PrintArea" localSheetId="16" hidden="1">#REF!</definedName>
    <definedName name="Z_179EFE33_A1B1_11D3_8FA9_0008C7809E09_.wvu.PrintArea" localSheetId="17" hidden="1">#REF!</definedName>
    <definedName name="Z_179EFE33_A1B1_11D3_8FA9_0008C7809E09_.wvu.PrintArea" hidden="1">#REF!</definedName>
    <definedName name="Z_179EFE33_A1B1_11D3_8FA9_0008C7809E09_.wvu.PrintTitles" localSheetId="19" hidden="1">#REF!</definedName>
    <definedName name="Z_179EFE33_A1B1_11D3_8FA9_0008C7809E09_.wvu.PrintTitles" localSheetId="20" hidden="1">#REF!</definedName>
    <definedName name="Z_179EFE33_A1B1_11D3_8FA9_0008C7809E09_.wvu.PrintTitles" localSheetId="21" hidden="1">#REF!</definedName>
    <definedName name="Z_179EFE33_A1B1_11D3_8FA9_0008C7809E09_.wvu.PrintTitles" localSheetId="22" hidden="1">#REF!</definedName>
    <definedName name="Z_179EFE33_A1B1_11D3_8FA9_0008C7809E09_.wvu.PrintTitles" localSheetId="23" hidden="1">#REF!</definedName>
    <definedName name="Z_179EFE33_A1B1_11D3_8FA9_0008C7809E09_.wvu.PrintTitles" localSheetId="24" hidden="1">#REF!</definedName>
    <definedName name="Z_179EFE33_A1B1_11D3_8FA9_0008C7809E09_.wvu.PrintTitles" localSheetId="16" hidden="1">#REF!</definedName>
    <definedName name="Z_179EFE33_A1B1_11D3_8FA9_0008C7809E09_.wvu.PrintTitles" localSheetId="17" hidden="1">#REF!</definedName>
    <definedName name="Z_179EFE33_A1B1_11D3_8FA9_0008C7809E09_.wvu.PrintTitles" hidden="1">#REF!</definedName>
    <definedName name="Z_179EFE34_A1B1_11D3_8FA9_0008C7809E09_.wvu.PrintArea" localSheetId="19" hidden="1">#REF!</definedName>
    <definedName name="Z_179EFE34_A1B1_11D3_8FA9_0008C7809E09_.wvu.PrintArea" localSheetId="20" hidden="1">#REF!</definedName>
    <definedName name="Z_179EFE34_A1B1_11D3_8FA9_0008C7809E09_.wvu.PrintArea" localSheetId="21" hidden="1">#REF!</definedName>
    <definedName name="Z_179EFE34_A1B1_11D3_8FA9_0008C7809E09_.wvu.PrintArea" localSheetId="22" hidden="1">#REF!</definedName>
    <definedName name="Z_179EFE34_A1B1_11D3_8FA9_0008C7809E09_.wvu.PrintArea" localSheetId="23" hidden="1">#REF!</definedName>
    <definedName name="Z_179EFE34_A1B1_11D3_8FA9_0008C7809E09_.wvu.PrintArea" localSheetId="24" hidden="1">#REF!</definedName>
    <definedName name="Z_179EFE34_A1B1_11D3_8FA9_0008C7809E09_.wvu.PrintArea" localSheetId="16" hidden="1">#REF!</definedName>
    <definedName name="Z_179EFE34_A1B1_11D3_8FA9_0008C7809E09_.wvu.PrintArea" localSheetId="17" hidden="1">#REF!</definedName>
    <definedName name="Z_179EFE34_A1B1_11D3_8FA9_0008C7809E09_.wvu.PrintArea" hidden="1">#REF!</definedName>
    <definedName name="Z_179EFE34_A1B1_11D3_8FA9_0008C7809E09_.wvu.PrintTitles" localSheetId="19" hidden="1">#REF!</definedName>
    <definedName name="Z_179EFE34_A1B1_11D3_8FA9_0008C7809E09_.wvu.PrintTitles" localSheetId="20" hidden="1">#REF!</definedName>
    <definedName name="Z_179EFE34_A1B1_11D3_8FA9_0008C7809E09_.wvu.PrintTitles" localSheetId="21" hidden="1">#REF!</definedName>
    <definedName name="Z_179EFE34_A1B1_11D3_8FA9_0008C7809E09_.wvu.PrintTitles" localSheetId="22" hidden="1">#REF!</definedName>
    <definedName name="Z_179EFE34_A1B1_11D3_8FA9_0008C7809E09_.wvu.PrintTitles" localSheetId="23" hidden="1">#REF!</definedName>
    <definedName name="Z_179EFE34_A1B1_11D3_8FA9_0008C7809E09_.wvu.PrintTitles" localSheetId="24" hidden="1">#REF!</definedName>
    <definedName name="Z_179EFE34_A1B1_11D3_8FA9_0008C7809E09_.wvu.PrintTitles" localSheetId="16" hidden="1">#REF!</definedName>
    <definedName name="Z_179EFE34_A1B1_11D3_8FA9_0008C7809E09_.wvu.PrintTitles" localSheetId="17" hidden="1">#REF!</definedName>
    <definedName name="Z_179EFE34_A1B1_11D3_8FA9_0008C7809E09_.wvu.PrintTitles" hidden="1">#REF!</definedName>
    <definedName name="Z_179EFE35_A1B1_11D3_8FA9_0008C7809E09_.wvu.PrintArea" localSheetId="19" hidden="1">#REF!</definedName>
    <definedName name="Z_179EFE35_A1B1_11D3_8FA9_0008C7809E09_.wvu.PrintArea" localSheetId="20" hidden="1">#REF!</definedName>
    <definedName name="Z_179EFE35_A1B1_11D3_8FA9_0008C7809E09_.wvu.PrintArea" localSheetId="21" hidden="1">#REF!</definedName>
    <definedName name="Z_179EFE35_A1B1_11D3_8FA9_0008C7809E09_.wvu.PrintArea" localSheetId="22" hidden="1">#REF!</definedName>
    <definedName name="Z_179EFE35_A1B1_11D3_8FA9_0008C7809E09_.wvu.PrintArea" localSheetId="23" hidden="1">#REF!</definedName>
    <definedName name="Z_179EFE35_A1B1_11D3_8FA9_0008C7809E09_.wvu.PrintArea" localSheetId="24" hidden="1">#REF!</definedName>
    <definedName name="Z_179EFE35_A1B1_11D3_8FA9_0008C7809E09_.wvu.PrintArea" localSheetId="16" hidden="1">#REF!</definedName>
    <definedName name="Z_179EFE35_A1B1_11D3_8FA9_0008C7809E09_.wvu.PrintArea" localSheetId="17" hidden="1">#REF!</definedName>
    <definedName name="Z_179EFE35_A1B1_11D3_8FA9_0008C7809E09_.wvu.PrintArea" hidden="1">#REF!</definedName>
    <definedName name="Z_179EFE35_A1B1_11D3_8FA9_0008C7809E09_.wvu.PrintTitles" localSheetId="19" hidden="1">#REF!</definedName>
    <definedName name="Z_179EFE35_A1B1_11D3_8FA9_0008C7809E09_.wvu.PrintTitles" localSheetId="20" hidden="1">#REF!</definedName>
    <definedName name="Z_179EFE35_A1B1_11D3_8FA9_0008C7809E09_.wvu.PrintTitles" localSheetId="21" hidden="1">#REF!</definedName>
    <definedName name="Z_179EFE35_A1B1_11D3_8FA9_0008C7809E09_.wvu.PrintTitles" localSheetId="22" hidden="1">#REF!</definedName>
    <definedName name="Z_179EFE35_A1B1_11D3_8FA9_0008C7809E09_.wvu.PrintTitles" localSheetId="23" hidden="1">#REF!</definedName>
    <definedName name="Z_179EFE35_A1B1_11D3_8FA9_0008C7809E09_.wvu.PrintTitles" localSheetId="24" hidden="1">#REF!</definedName>
    <definedName name="Z_179EFE35_A1B1_11D3_8FA9_0008C7809E09_.wvu.PrintTitles" localSheetId="16" hidden="1">#REF!</definedName>
    <definedName name="Z_179EFE35_A1B1_11D3_8FA9_0008C7809E09_.wvu.PrintTitles" localSheetId="17" hidden="1">#REF!</definedName>
    <definedName name="Z_179EFE35_A1B1_11D3_8FA9_0008C7809E09_.wvu.PrintTitles" hidden="1">#REF!</definedName>
    <definedName name="Z_179EFE36_A1B1_11D3_8FA9_0008C7809E09_.wvu.PrintArea" localSheetId="19" hidden="1">#REF!</definedName>
    <definedName name="Z_179EFE36_A1B1_11D3_8FA9_0008C7809E09_.wvu.PrintArea" localSheetId="20" hidden="1">#REF!</definedName>
    <definedName name="Z_179EFE36_A1B1_11D3_8FA9_0008C7809E09_.wvu.PrintArea" localSheetId="21" hidden="1">#REF!</definedName>
    <definedName name="Z_179EFE36_A1B1_11D3_8FA9_0008C7809E09_.wvu.PrintArea" localSheetId="22" hidden="1">#REF!</definedName>
    <definedName name="Z_179EFE36_A1B1_11D3_8FA9_0008C7809E09_.wvu.PrintArea" localSheetId="23" hidden="1">#REF!</definedName>
    <definedName name="Z_179EFE36_A1B1_11D3_8FA9_0008C7809E09_.wvu.PrintArea" localSheetId="24" hidden="1">#REF!</definedName>
    <definedName name="Z_179EFE36_A1B1_11D3_8FA9_0008C7809E09_.wvu.PrintArea" localSheetId="16" hidden="1">#REF!</definedName>
    <definedName name="Z_179EFE36_A1B1_11D3_8FA9_0008C7809E09_.wvu.PrintArea" localSheetId="17" hidden="1">#REF!</definedName>
    <definedName name="Z_179EFE36_A1B1_11D3_8FA9_0008C7809E09_.wvu.PrintArea" hidden="1">#REF!</definedName>
    <definedName name="Z_179EFE36_A1B1_11D3_8FA9_0008C7809E09_.wvu.PrintTitles" localSheetId="19" hidden="1">#REF!</definedName>
    <definedName name="Z_179EFE36_A1B1_11D3_8FA9_0008C7809E09_.wvu.PrintTitles" localSheetId="20" hidden="1">#REF!</definedName>
    <definedName name="Z_179EFE36_A1B1_11D3_8FA9_0008C7809E09_.wvu.PrintTitles" localSheetId="21" hidden="1">#REF!</definedName>
    <definedName name="Z_179EFE36_A1B1_11D3_8FA9_0008C7809E09_.wvu.PrintTitles" localSheetId="22" hidden="1">#REF!</definedName>
    <definedName name="Z_179EFE36_A1B1_11D3_8FA9_0008C7809E09_.wvu.PrintTitles" localSheetId="23" hidden="1">#REF!</definedName>
    <definedName name="Z_179EFE36_A1B1_11D3_8FA9_0008C7809E09_.wvu.PrintTitles" localSheetId="24" hidden="1">#REF!</definedName>
    <definedName name="Z_179EFE36_A1B1_11D3_8FA9_0008C7809E09_.wvu.PrintTitles" localSheetId="16" hidden="1">#REF!</definedName>
    <definedName name="Z_179EFE36_A1B1_11D3_8FA9_0008C7809E09_.wvu.PrintTitles" localSheetId="17" hidden="1">#REF!</definedName>
    <definedName name="Z_179EFE36_A1B1_11D3_8FA9_0008C7809E09_.wvu.PrintTitles" hidden="1">#REF!</definedName>
    <definedName name="Z_179EFE37_A1B1_11D3_8FA9_0008C7809E09_.wvu.PrintArea" localSheetId="19" hidden="1">#REF!</definedName>
    <definedName name="Z_179EFE37_A1B1_11D3_8FA9_0008C7809E09_.wvu.PrintArea" localSheetId="20" hidden="1">#REF!</definedName>
    <definedName name="Z_179EFE37_A1B1_11D3_8FA9_0008C7809E09_.wvu.PrintArea" localSheetId="21" hidden="1">#REF!</definedName>
    <definedName name="Z_179EFE37_A1B1_11D3_8FA9_0008C7809E09_.wvu.PrintArea" localSheetId="22" hidden="1">#REF!</definedName>
    <definedName name="Z_179EFE37_A1B1_11D3_8FA9_0008C7809E09_.wvu.PrintArea" localSheetId="23" hidden="1">#REF!</definedName>
    <definedName name="Z_179EFE37_A1B1_11D3_8FA9_0008C7809E09_.wvu.PrintArea" localSheetId="24" hidden="1">#REF!</definedName>
    <definedName name="Z_179EFE37_A1B1_11D3_8FA9_0008C7809E09_.wvu.PrintArea" localSheetId="16" hidden="1">#REF!</definedName>
    <definedName name="Z_179EFE37_A1B1_11D3_8FA9_0008C7809E09_.wvu.PrintArea" localSheetId="17" hidden="1">#REF!</definedName>
    <definedName name="Z_179EFE37_A1B1_11D3_8FA9_0008C7809E09_.wvu.PrintArea" hidden="1">#REF!</definedName>
    <definedName name="Z_179EFE37_A1B1_11D3_8FA9_0008C7809E09_.wvu.PrintTitles" localSheetId="19" hidden="1">#REF!</definedName>
    <definedName name="Z_179EFE37_A1B1_11D3_8FA9_0008C7809E09_.wvu.PrintTitles" localSheetId="20" hidden="1">#REF!</definedName>
    <definedName name="Z_179EFE37_A1B1_11D3_8FA9_0008C7809E09_.wvu.PrintTitles" localSheetId="21" hidden="1">#REF!</definedName>
    <definedName name="Z_179EFE37_A1B1_11D3_8FA9_0008C7809E09_.wvu.PrintTitles" localSheetId="22" hidden="1">#REF!</definedName>
    <definedName name="Z_179EFE37_A1B1_11D3_8FA9_0008C7809E09_.wvu.PrintTitles" localSheetId="23" hidden="1">#REF!</definedName>
    <definedName name="Z_179EFE37_A1B1_11D3_8FA9_0008C7809E09_.wvu.PrintTitles" localSheetId="24" hidden="1">#REF!</definedName>
    <definedName name="Z_179EFE37_A1B1_11D3_8FA9_0008C7809E09_.wvu.PrintTitles" localSheetId="16" hidden="1">#REF!</definedName>
    <definedName name="Z_179EFE37_A1B1_11D3_8FA9_0008C7809E09_.wvu.PrintTitles" localSheetId="17" hidden="1">#REF!</definedName>
    <definedName name="Z_179EFE37_A1B1_11D3_8FA9_0008C7809E09_.wvu.PrintTitles" hidden="1">#REF!</definedName>
    <definedName name="Z_179EFE38_A1B1_11D3_8FA9_0008C7809E09_.wvu.PrintArea" localSheetId="19" hidden="1">#REF!</definedName>
    <definedName name="Z_179EFE38_A1B1_11D3_8FA9_0008C7809E09_.wvu.PrintArea" localSheetId="20" hidden="1">#REF!</definedName>
    <definedName name="Z_179EFE38_A1B1_11D3_8FA9_0008C7809E09_.wvu.PrintArea" localSheetId="21" hidden="1">#REF!</definedName>
    <definedName name="Z_179EFE38_A1B1_11D3_8FA9_0008C7809E09_.wvu.PrintArea" localSheetId="22" hidden="1">#REF!</definedName>
    <definedName name="Z_179EFE38_A1B1_11D3_8FA9_0008C7809E09_.wvu.PrintArea" localSheetId="23" hidden="1">#REF!</definedName>
    <definedName name="Z_179EFE38_A1B1_11D3_8FA9_0008C7809E09_.wvu.PrintArea" localSheetId="24" hidden="1">#REF!</definedName>
    <definedName name="Z_179EFE38_A1B1_11D3_8FA9_0008C7809E09_.wvu.PrintArea" localSheetId="16" hidden="1">#REF!</definedName>
    <definedName name="Z_179EFE38_A1B1_11D3_8FA9_0008C7809E09_.wvu.PrintArea" localSheetId="17" hidden="1">#REF!</definedName>
    <definedName name="Z_179EFE38_A1B1_11D3_8FA9_0008C7809E09_.wvu.PrintArea" hidden="1">#REF!</definedName>
    <definedName name="Z_179EFE38_A1B1_11D3_8FA9_0008C7809E09_.wvu.PrintTitles" localSheetId="19" hidden="1">#REF!</definedName>
    <definedName name="Z_179EFE38_A1B1_11D3_8FA9_0008C7809E09_.wvu.PrintTitles" localSheetId="20" hidden="1">#REF!</definedName>
    <definedName name="Z_179EFE38_A1B1_11D3_8FA9_0008C7809E09_.wvu.PrintTitles" localSheetId="21" hidden="1">#REF!</definedName>
    <definedName name="Z_179EFE38_A1B1_11D3_8FA9_0008C7809E09_.wvu.PrintTitles" localSheetId="22" hidden="1">#REF!</definedName>
    <definedName name="Z_179EFE38_A1B1_11D3_8FA9_0008C7809E09_.wvu.PrintTitles" localSheetId="23" hidden="1">#REF!</definedName>
    <definedName name="Z_179EFE38_A1B1_11D3_8FA9_0008C7809E09_.wvu.PrintTitles" localSheetId="24" hidden="1">#REF!</definedName>
    <definedName name="Z_179EFE38_A1B1_11D3_8FA9_0008C7809E09_.wvu.PrintTitles" localSheetId="16" hidden="1">#REF!</definedName>
    <definedName name="Z_179EFE38_A1B1_11D3_8FA9_0008C7809E09_.wvu.PrintTitles" localSheetId="17" hidden="1">#REF!</definedName>
    <definedName name="Z_179EFE38_A1B1_11D3_8FA9_0008C7809E09_.wvu.PrintTitles" hidden="1">#REF!</definedName>
    <definedName name="Z_179EFE39_A1B1_11D3_8FA9_0008C7809E09_.wvu.PrintArea" localSheetId="19" hidden="1">#REF!</definedName>
    <definedName name="Z_179EFE39_A1B1_11D3_8FA9_0008C7809E09_.wvu.PrintArea" localSheetId="20" hidden="1">#REF!</definedName>
    <definedName name="Z_179EFE39_A1B1_11D3_8FA9_0008C7809E09_.wvu.PrintArea" localSheetId="21" hidden="1">#REF!</definedName>
    <definedName name="Z_179EFE39_A1B1_11D3_8FA9_0008C7809E09_.wvu.PrintArea" localSheetId="22" hidden="1">#REF!</definedName>
    <definedName name="Z_179EFE39_A1B1_11D3_8FA9_0008C7809E09_.wvu.PrintArea" localSheetId="23" hidden="1">#REF!</definedName>
    <definedName name="Z_179EFE39_A1B1_11D3_8FA9_0008C7809E09_.wvu.PrintArea" localSheetId="24" hidden="1">#REF!</definedName>
    <definedName name="Z_179EFE39_A1B1_11D3_8FA9_0008C7809E09_.wvu.PrintArea" localSheetId="16" hidden="1">#REF!</definedName>
    <definedName name="Z_179EFE39_A1B1_11D3_8FA9_0008C7809E09_.wvu.PrintArea" localSheetId="17" hidden="1">#REF!</definedName>
    <definedName name="Z_179EFE39_A1B1_11D3_8FA9_0008C7809E09_.wvu.PrintArea" hidden="1">#REF!</definedName>
    <definedName name="Z_179EFE39_A1B1_11D3_8FA9_0008C7809E09_.wvu.PrintTitles" localSheetId="19" hidden="1">#REF!</definedName>
    <definedName name="Z_179EFE39_A1B1_11D3_8FA9_0008C7809E09_.wvu.PrintTitles" localSheetId="20" hidden="1">#REF!</definedName>
    <definedName name="Z_179EFE39_A1B1_11D3_8FA9_0008C7809E09_.wvu.PrintTitles" localSheetId="21" hidden="1">#REF!</definedName>
    <definedName name="Z_179EFE39_A1B1_11D3_8FA9_0008C7809E09_.wvu.PrintTitles" localSheetId="22" hidden="1">#REF!</definedName>
    <definedName name="Z_179EFE39_A1B1_11D3_8FA9_0008C7809E09_.wvu.PrintTitles" localSheetId="23" hidden="1">#REF!</definedName>
    <definedName name="Z_179EFE39_A1B1_11D3_8FA9_0008C7809E09_.wvu.PrintTitles" localSheetId="24" hidden="1">#REF!</definedName>
    <definedName name="Z_179EFE39_A1B1_11D3_8FA9_0008C7809E09_.wvu.PrintTitles" localSheetId="16" hidden="1">#REF!</definedName>
    <definedName name="Z_179EFE39_A1B1_11D3_8FA9_0008C7809E09_.wvu.PrintTitles" localSheetId="17" hidden="1">#REF!</definedName>
    <definedName name="Z_179EFE39_A1B1_11D3_8FA9_0008C7809E09_.wvu.PrintTitles" hidden="1">#REF!</definedName>
    <definedName name="Z_179EFE3A_A1B1_11D3_8FA9_0008C7809E09_.wvu.PrintArea" localSheetId="19" hidden="1">#REF!</definedName>
    <definedName name="Z_179EFE3A_A1B1_11D3_8FA9_0008C7809E09_.wvu.PrintArea" localSheetId="20" hidden="1">#REF!</definedName>
    <definedName name="Z_179EFE3A_A1B1_11D3_8FA9_0008C7809E09_.wvu.PrintArea" localSheetId="21" hidden="1">#REF!</definedName>
    <definedName name="Z_179EFE3A_A1B1_11D3_8FA9_0008C7809E09_.wvu.PrintArea" localSheetId="22" hidden="1">#REF!</definedName>
    <definedName name="Z_179EFE3A_A1B1_11D3_8FA9_0008C7809E09_.wvu.PrintArea" localSheetId="23" hidden="1">#REF!</definedName>
    <definedName name="Z_179EFE3A_A1B1_11D3_8FA9_0008C7809E09_.wvu.PrintArea" localSheetId="24" hidden="1">#REF!</definedName>
    <definedName name="Z_179EFE3A_A1B1_11D3_8FA9_0008C7809E09_.wvu.PrintArea" localSheetId="16" hidden="1">#REF!</definedName>
    <definedName name="Z_179EFE3A_A1B1_11D3_8FA9_0008C7809E09_.wvu.PrintArea" localSheetId="17" hidden="1">#REF!</definedName>
    <definedName name="Z_179EFE3A_A1B1_11D3_8FA9_0008C7809E09_.wvu.PrintArea" hidden="1">#REF!</definedName>
    <definedName name="Z_179EFE3A_A1B1_11D3_8FA9_0008C7809E09_.wvu.PrintTitles" localSheetId="19" hidden="1">#REF!</definedName>
    <definedName name="Z_179EFE3A_A1B1_11D3_8FA9_0008C7809E09_.wvu.PrintTitles" localSheetId="20" hidden="1">#REF!</definedName>
    <definedName name="Z_179EFE3A_A1B1_11D3_8FA9_0008C7809E09_.wvu.PrintTitles" localSheetId="21" hidden="1">#REF!</definedName>
    <definedName name="Z_179EFE3A_A1B1_11D3_8FA9_0008C7809E09_.wvu.PrintTitles" localSheetId="22" hidden="1">#REF!</definedName>
    <definedName name="Z_179EFE3A_A1B1_11D3_8FA9_0008C7809E09_.wvu.PrintTitles" localSheetId="23" hidden="1">#REF!</definedName>
    <definedName name="Z_179EFE3A_A1B1_11D3_8FA9_0008C7809E09_.wvu.PrintTitles" localSheetId="24" hidden="1">#REF!</definedName>
    <definedName name="Z_179EFE3A_A1B1_11D3_8FA9_0008C7809E09_.wvu.PrintTitles" localSheetId="16" hidden="1">#REF!</definedName>
    <definedName name="Z_179EFE3A_A1B1_11D3_8FA9_0008C7809E09_.wvu.PrintTitles" localSheetId="17" hidden="1">#REF!</definedName>
    <definedName name="Z_179EFE3A_A1B1_11D3_8FA9_0008C7809E09_.wvu.PrintTitles" hidden="1">#REF!</definedName>
    <definedName name="Z_179EFE3B_A1B1_11D3_8FA9_0008C7809E09_.wvu.PrintArea" localSheetId="19" hidden="1">#REF!</definedName>
    <definedName name="Z_179EFE3B_A1B1_11D3_8FA9_0008C7809E09_.wvu.PrintArea" localSheetId="20" hidden="1">#REF!</definedName>
    <definedName name="Z_179EFE3B_A1B1_11D3_8FA9_0008C7809E09_.wvu.PrintArea" localSheetId="21" hidden="1">#REF!</definedName>
    <definedName name="Z_179EFE3B_A1B1_11D3_8FA9_0008C7809E09_.wvu.PrintArea" localSheetId="22" hidden="1">#REF!</definedName>
    <definedName name="Z_179EFE3B_A1B1_11D3_8FA9_0008C7809E09_.wvu.PrintArea" localSheetId="23" hidden="1">#REF!</definedName>
    <definedName name="Z_179EFE3B_A1B1_11D3_8FA9_0008C7809E09_.wvu.PrintArea" localSheetId="24" hidden="1">#REF!</definedName>
    <definedName name="Z_179EFE3B_A1B1_11D3_8FA9_0008C7809E09_.wvu.PrintArea" localSheetId="16" hidden="1">#REF!</definedName>
    <definedName name="Z_179EFE3B_A1B1_11D3_8FA9_0008C7809E09_.wvu.PrintArea" localSheetId="17" hidden="1">#REF!</definedName>
    <definedName name="Z_179EFE3B_A1B1_11D3_8FA9_0008C7809E09_.wvu.PrintArea" hidden="1">#REF!</definedName>
    <definedName name="Z_179EFE3B_A1B1_11D3_8FA9_0008C7809E09_.wvu.PrintTitles" localSheetId="19" hidden="1">#REF!</definedName>
    <definedName name="Z_179EFE3B_A1B1_11D3_8FA9_0008C7809E09_.wvu.PrintTitles" localSheetId="20" hidden="1">#REF!</definedName>
    <definedName name="Z_179EFE3B_A1B1_11D3_8FA9_0008C7809E09_.wvu.PrintTitles" localSheetId="21" hidden="1">#REF!</definedName>
    <definedName name="Z_179EFE3B_A1B1_11D3_8FA9_0008C7809E09_.wvu.PrintTitles" localSheetId="22" hidden="1">#REF!</definedName>
    <definedName name="Z_179EFE3B_A1B1_11D3_8FA9_0008C7809E09_.wvu.PrintTitles" localSheetId="23" hidden="1">#REF!</definedName>
    <definedName name="Z_179EFE3B_A1B1_11D3_8FA9_0008C7809E09_.wvu.PrintTitles" localSheetId="24" hidden="1">#REF!</definedName>
    <definedName name="Z_179EFE3B_A1B1_11D3_8FA9_0008C7809E09_.wvu.PrintTitles" localSheetId="16" hidden="1">#REF!</definedName>
    <definedName name="Z_179EFE3B_A1B1_11D3_8FA9_0008C7809E09_.wvu.PrintTitles" localSheetId="17" hidden="1">#REF!</definedName>
    <definedName name="Z_179EFE3B_A1B1_11D3_8FA9_0008C7809E09_.wvu.PrintTitles" hidden="1">#REF!</definedName>
    <definedName name="Z_179EFE3C_A1B1_11D3_8FA9_0008C7809E09_.wvu.PrintArea" localSheetId="19" hidden="1">#REF!</definedName>
    <definedName name="Z_179EFE3C_A1B1_11D3_8FA9_0008C7809E09_.wvu.PrintArea" localSheetId="20" hidden="1">#REF!</definedName>
    <definedName name="Z_179EFE3C_A1B1_11D3_8FA9_0008C7809E09_.wvu.PrintArea" localSheetId="21" hidden="1">#REF!</definedName>
    <definedName name="Z_179EFE3C_A1B1_11D3_8FA9_0008C7809E09_.wvu.PrintArea" localSheetId="22" hidden="1">#REF!</definedName>
    <definedName name="Z_179EFE3C_A1B1_11D3_8FA9_0008C7809E09_.wvu.PrintArea" localSheetId="23" hidden="1">#REF!</definedName>
    <definedName name="Z_179EFE3C_A1B1_11D3_8FA9_0008C7809E09_.wvu.PrintArea" localSheetId="24" hidden="1">#REF!</definedName>
    <definedName name="Z_179EFE3C_A1B1_11D3_8FA9_0008C7809E09_.wvu.PrintArea" localSheetId="16" hidden="1">#REF!</definedName>
    <definedName name="Z_179EFE3C_A1B1_11D3_8FA9_0008C7809E09_.wvu.PrintArea" localSheetId="17" hidden="1">#REF!</definedName>
    <definedName name="Z_179EFE3C_A1B1_11D3_8FA9_0008C7809E09_.wvu.PrintArea" hidden="1">#REF!</definedName>
    <definedName name="Z_179EFE3C_A1B1_11D3_8FA9_0008C7809E09_.wvu.PrintTitles" localSheetId="19" hidden="1">#REF!,#REF!</definedName>
    <definedName name="Z_179EFE3C_A1B1_11D3_8FA9_0008C7809E09_.wvu.PrintTitles" localSheetId="20" hidden="1">#REF!,#REF!</definedName>
    <definedName name="Z_179EFE3C_A1B1_11D3_8FA9_0008C7809E09_.wvu.PrintTitles" localSheetId="21" hidden="1">#REF!,#REF!</definedName>
    <definedName name="Z_179EFE3C_A1B1_11D3_8FA9_0008C7809E09_.wvu.PrintTitles" localSheetId="22" hidden="1">#REF!,#REF!</definedName>
    <definedName name="Z_179EFE3C_A1B1_11D3_8FA9_0008C7809E09_.wvu.PrintTitles" localSheetId="23" hidden="1">#REF!,#REF!</definedName>
    <definedName name="Z_179EFE3C_A1B1_11D3_8FA9_0008C7809E09_.wvu.PrintTitles" localSheetId="24" hidden="1">#REF!,#REF!</definedName>
    <definedName name="Z_179EFE3C_A1B1_11D3_8FA9_0008C7809E09_.wvu.PrintTitles" localSheetId="16" hidden="1">#REF!,#REF!</definedName>
    <definedName name="Z_179EFE3C_A1B1_11D3_8FA9_0008C7809E09_.wvu.PrintTitles" localSheetId="17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19" hidden="1">#REF!</definedName>
    <definedName name="Z_179EFE3D_A1B1_11D3_8FA9_0008C7809E09_.wvu.PrintArea" localSheetId="20" hidden="1">#REF!</definedName>
    <definedName name="Z_179EFE3D_A1B1_11D3_8FA9_0008C7809E09_.wvu.PrintArea" localSheetId="21" hidden="1">#REF!</definedName>
    <definedName name="Z_179EFE3D_A1B1_11D3_8FA9_0008C7809E09_.wvu.PrintArea" localSheetId="22" hidden="1">#REF!</definedName>
    <definedName name="Z_179EFE3D_A1B1_11D3_8FA9_0008C7809E09_.wvu.PrintArea" localSheetId="23" hidden="1">#REF!</definedName>
    <definedName name="Z_179EFE3D_A1B1_11D3_8FA9_0008C7809E09_.wvu.PrintArea" localSheetId="24" hidden="1">#REF!</definedName>
    <definedName name="Z_179EFE3D_A1B1_11D3_8FA9_0008C7809E09_.wvu.PrintArea" localSheetId="16" hidden="1">#REF!</definedName>
    <definedName name="Z_179EFE3D_A1B1_11D3_8FA9_0008C7809E09_.wvu.PrintArea" localSheetId="17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19" hidden="1">#REF!,#REF!</definedName>
    <definedName name="Z_179EFE3D_A1B1_11D3_8FA9_0008C7809E09_.wvu.PrintTitles" localSheetId="20" hidden="1">#REF!,#REF!</definedName>
    <definedName name="Z_179EFE3D_A1B1_11D3_8FA9_0008C7809E09_.wvu.PrintTitles" localSheetId="21" hidden="1">#REF!,#REF!</definedName>
    <definedName name="Z_179EFE3D_A1B1_11D3_8FA9_0008C7809E09_.wvu.PrintTitles" localSheetId="22" hidden="1">#REF!,#REF!</definedName>
    <definedName name="Z_179EFE3D_A1B1_11D3_8FA9_0008C7809E09_.wvu.PrintTitles" localSheetId="23" hidden="1">#REF!,#REF!</definedName>
    <definedName name="Z_179EFE3D_A1B1_11D3_8FA9_0008C7809E09_.wvu.PrintTitles" localSheetId="24" hidden="1">#REF!,#REF!</definedName>
    <definedName name="Z_179EFE3D_A1B1_11D3_8FA9_0008C7809E09_.wvu.PrintTitles" localSheetId="16" hidden="1">#REF!,#REF!</definedName>
    <definedName name="Z_179EFE3D_A1B1_11D3_8FA9_0008C7809E09_.wvu.PrintTitles" localSheetId="17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19" hidden="1">#REF!</definedName>
    <definedName name="Z_179EFE3E_A1B1_11D3_8FA9_0008C7809E09_.wvu.PrintArea" localSheetId="20" hidden="1">#REF!</definedName>
    <definedName name="Z_179EFE3E_A1B1_11D3_8FA9_0008C7809E09_.wvu.PrintArea" localSheetId="21" hidden="1">#REF!</definedName>
    <definedName name="Z_179EFE3E_A1B1_11D3_8FA9_0008C7809E09_.wvu.PrintArea" localSheetId="22" hidden="1">#REF!</definedName>
    <definedName name="Z_179EFE3E_A1B1_11D3_8FA9_0008C7809E09_.wvu.PrintArea" localSheetId="23" hidden="1">#REF!</definedName>
    <definedName name="Z_179EFE3E_A1B1_11D3_8FA9_0008C7809E09_.wvu.PrintArea" localSheetId="24" hidden="1">#REF!</definedName>
    <definedName name="Z_179EFE3E_A1B1_11D3_8FA9_0008C7809E09_.wvu.PrintArea" localSheetId="16" hidden="1">#REF!</definedName>
    <definedName name="Z_179EFE3E_A1B1_11D3_8FA9_0008C7809E09_.wvu.PrintArea" localSheetId="17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19" hidden="1">#REF!,#REF!</definedName>
    <definedName name="Z_179EFE3E_A1B1_11D3_8FA9_0008C7809E09_.wvu.PrintTitles" localSheetId="20" hidden="1">#REF!,#REF!</definedName>
    <definedName name="Z_179EFE3E_A1B1_11D3_8FA9_0008C7809E09_.wvu.PrintTitles" localSheetId="21" hidden="1">#REF!,#REF!</definedName>
    <definedName name="Z_179EFE3E_A1B1_11D3_8FA9_0008C7809E09_.wvu.PrintTitles" localSheetId="22" hidden="1">#REF!,#REF!</definedName>
    <definedName name="Z_179EFE3E_A1B1_11D3_8FA9_0008C7809E09_.wvu.PrintTitles" localSheetId="23" hidden="1">#REF!,#REF!</definedName>
    <definedName name="Z_179EFE3E_A1B1_11D3_8FA9_0008C7809E09_.wvu.PrintTitles" localSheetId="24" hidden="1">#REF!,#REF!</definedName>
    <definedName name="Z_179EFE3E_A1B1_11D3_8FA9_0008C7809E09_.wvu.PrintTitles" localSheetId="16" hidden="1">#REF!,#REF!</definedName>
    <definedName name="Z_179EFE3E_A1B1_11D3_8FA9_0008C7809E09_.wvu.PrintTitles" localSheetId="17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19" hidden="1">#REF!</definedName>
    <definedName name="Z_179EFE3F_A1B1_11D3_8FA9_0008C7809E09_.wvu.PrintArea" localSheetId="20" hidden="1">#REF!</definedName>
    <definedName name="Z_179EFE3F_A1B1_11D3_8FA9_0008C7809E09_.wvu.PrintArea" localSheetId="21" hidden="1">#REF!</definedName>
    <definedName name="Z_179EFE3F_A1B1_11D3_8FA9_0008C7809E09_.wvu.PrintArea" localSheetId="22" hidden="1">#REF!</definedName>
    <definedName name="Z_179EFE3F_A1B1_11D3_8FA9_0008C7809E09_.wvu.PrintArea" localSheetId="23" hidden="1">#REF!</definedName>
    <definedName name="Z_179EFE3F_A1B1_11D3_8FA9_0008C7809E09_.wvu.PrintArea" localSheetId="24" hidden="1">#REF!</definedName>
    <definedName name="Z_179EFE3F_A1B1_11D3_8FA9_0008C7809E09_.wvu.PrintArea" localSheetId="16" hidden="1">#REF!</definedName>
    <definedName name="Z_179EFE3F_A1B1_11D3_8FA9_0008C7809E09_.wvu.PrintArea" localSheetId="17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19" hidden="1">#REF!,#REF!</definedName>
    <definedName name="Z_179EFE3F_A1B1_11D3_8FA9_0008C7809E09_.wvu.PrintTitles" localSheetId="20" hidden="1">#REF!,#REF!</definedName>
    <definedName name="Z_179EFE3F_A1B1_11D3_8FA9_0008C7809E09_.wvu.PrintTitles" localSheetId="21" hidden="1">#REF!,#REF!</definedName>
    <definedName name="Z_179EFE3F_A1B1_11D3_8FA9_0008C7809E09_.wvu.PrintTitles" localSheetId="22" hidden="1">#REF!,#REF!</definedName>
    <definedName name="Z_179EFE3F_A1B1_11D3_8FA9_0008C7809E09_.wvu.PrintTitles" localSheetId="23" hidden="1">#REF!,#REF!</definedName>
    <definedName name="Z_179EFE3F_A1B1_11D3_8FA9_0008C7809E09_.wvu.PrintTitles" localSheetId="24" hidden="1">#REF!,#REF!</definedName>
    <definedName name="Z_179EFE3F_A1B1_11D3_8FA9_0008C7809E09_.wvu.PrintTitles" localSheetId="16" hidden="1">#REF!,#REF!</definedName>
    <definedName name="Z_179EFE3F_A1B1_11D3_8FA9_0008C7809E09_.wvu.PrintTitles" localSheetId="17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19" hidden="1">#REF!</definedName>
    <definedName name="Z_179EFE40_A1B1_11D3_8FA9_0008C7809E09_.wvu.PrintArea" localSheetId="20" hidden="1">#REF!</definedName>
    <definedName name="Z_179EFE40_A1B1_11D3_8FA9_0008C7809E09_.wvu.PrintArea" localSheetId="21" hidden="1">#REF!</definedName>
    <definedName name="Z_179EFE40_A1B1_11D3_8FA9_0008C7809E09_.wvu.PrintArea" localSheetId="22" hidden="1">#REF!</definedName>
    <definedName name="Z_179EFE40_A1B1_11D3_8FA9_0008C7809E09_.wvu.PrintArea" localSheetId="23" hidden="1">#REF!</definedName>
    <definedName name="Z_179EFE40_A1B1_11D3_8FA9_0008C7809E09_.wvu.PrintArea" localSheetId="24" hidden="1">#REF!</definedName>
    <definedName name="Z_179EFE40_A1B1_11D3_8FA9_0008C7809E09_.wvu.PrintArea" localSheetId="16" hidden="1">#REF!</definedName>
    <definedName name="Z_179EFE40_A1B1_11D3_8FA9_0008C7809E09_.wvu.PrintArea" localSheetId="17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19" hidden="1">#REF!,#REF!</definedName>
    <definedName name="Z_179EFE40_A1B1_11D3_8FA9_0008C7809E09_.wvu.PrintTitles" localSheetId="20" hidden="1">#REF!,#REF!</definedName>
    <definedName name="Z_179EFE40_A1B1_11D3_8FA9_0008C7809E09_.wvu.PrintTitles" localSheetId="21" hidden="1">#REF!,#REF!</definedName>
    <definedName name="Z_179EFE40_A1B1_11D3_8FA9_0008C7809E09_.wvu.PrintTitles" localSheetId="22" hidden="1">#REF!,#REF!</definedName>
    <definedName name="Z_179EFE40_A1B1_11D3_8FA9_0008C7809E09_.wvu.PrintTitles" localSheetId="23" hidden="1">#REF!,#REF!</definedName>
    <definedName name="Z_179EFE40_A1B1_11D3_8FA9_0008C7809E09_.wvu.PrintTitles" localSheetId="24" hidden="1">#REF!,#REF!</definedName>
    <definedName name="Z_179EFE40_A1B1_11D3_8FA9_0008C7809E09_.wvu.PrintTitles" localSheetId="16" hidden="1">#REF!,#REF!</definedName>
    <definedName name="Z_179EFE40_A1B1_11D3_8FA9_0008C7809E09_.wvu.PrintTitles" localSheetId="17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19" hidden="1">#REF!</definedName>
    <definedName name="Z_179EFE41_A1B1_11D3_8FA9_0008C7809E09_.wvu.PrintArea" localSheetId="20" hidden="1">#REF!</definedName>
    <definedName name="Z_179EFE41_A1B1_11D3_8FA9_0008C7809E09_.wvu.PrintArea" localSheetId="21" hidden="1">#REF!</definedName>
    <definedName name="Z_179EFE41_A1B1_11D3_8FA9_0008C7809E09_.wvu.PrintArea" localSheetId="22" hidden="1">#REF!</definedName>
    <definedName name="Z_179EFE41_A1B1_11D3_8FA9_0008C7809E09_.wvu.PrintArea" localSheetId="23" hidden="1">#REF!</definedName>
    <definedName name="Z_179EFE41_A1B1_11D3_8FA9_0008C7809E09_.wvu.PrintArea" localSheetId="24" hidden="1">#REF!</definedName>
    <definedName name="Z_179EFE41_A1B1_11D3_8FA9_0008C7809E09_.wvu.PrintArea" localSheetId="16" hidden="1">#REF!</definedName>
    <definedName name="Z_179EFE41_A1B1_11D3_8FA9_0008C7809E09_.wvu.PrintArea" localSheetId="17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19" hidden="1">#REF!,#REF!</definedName>
    <definedName name="Z_179EFE41_A1B1_11D3_8FA9_0008C7809E09_.wvu.PrintTitles" localSheetId="20" hidden="1">#REF!,#REF!</definedName>
    <definedName name="Z_179EFE41_A1B1_11D3_8FA9_0008C7809E09_.wvu.PrintTitles" localSheetId="21" hidden="1">#REF!,#REF!</definedName>
    <definedName name="Z_179EFE41_A1B1_11D3_8FA9_0008C7809E09_.wvu.PrintTitles" localSheetId="22" hidden="1">#REF!,#REF!</definedName>
    <definedName name="Z_179EFE41_A1B1_11D3_8FA9_0008C7809E09_.wvu.PrintTitles" localSheetId="23" hidden="1">#REF!,#REF!</definedName>
    <definedName name="Z_179EFE41_A1B1_11D3_8FA9_0008C7809E09_.wvu.PrintTitles" localSheetId="24" hidden="1">#REF!,#REF!</definedName>
    <definedName name="Z_179EFE41_A1B1_11D3_8FA9_0008C7809E09_.wvu.PrintTitles" localSheetId="16" hidden="1">#REF!,#REF!</definedName>
    <definedName name="Z_179EFE41_A1B1_11D3_8FA9_0008C7809E09_.wvu.PrintTitles" localSheetId="17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19" hidden="1">#REF!</definedName>
    <definedName name="Z_179EFE42_A1B1_11D3_8FA9_0008C7809E09_.wvu.PrintArea" localSheetId="20" hidden="1">#REF!</definedName>
    <definedName name="Z_179EFE42_A1B1_11D3_8FA9_0008C7809E09_.wvu.PrintArea" localSheetId="21" hidden="1">#REF!</definedName>
    <definedName name="Z_179EFE42_A1B1_11D3_8FA9_0008C7809E09_.wvu.PrintArea" localSheetId="22" hidden="1">#REF!</definedName>
    <definedName name="Z_179EFE42_A1B1_11D3_8FA9_0008C7809E09_.wvu.PrintArea" localSheetId="23" hidden="1">#REF!</definedName>
    <definedName name="Z_179EFE42_A1B1_11D3_8FA9_0008C7809E09_.wvu.PrintArea" localSheetId="24" hidden="1">#REF!</definedName>
    <definedName name="Z_179EFE42_A1B1_11D3_8FA9_0008C7809E09_.wvu.PrintArea" localSheetId="16" hidden="1">#REF!</definedName>
    <definedName name="Z_179EFE42_A1B1_11D3_8FA9_0008C7809E09_.wvu.PrintArea" localSheetId="17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19" hidden="1">#REF!,#REF!</definedName>
    <definedName name="Z_179EFE42_A1B1_11D3_8FA9_0008C7809E09_.wvu.PrintTitles" localSheetId="20" hidden="1">#REF!,#REF!</definedName>
    <definedName name="Z_179EFE42_A1B1_11D3_8FA9_0008C7809E09_.wvu.PrintTitles" localSheetId="21" hidden="1">#REF!,#REF!</definedName>
    <definedName name="Z_179EFE42_A1B1_11D3_8FA9_0008C7809E09_.wvu.PrintTitles" localSheetId="22" hidden="1">#REF!,#REF!</definedName>
    <definedName name="Z_179EFE42_A1B1_11D3_8FA9_0008C7809E09_.wvu.PrintTitles" localSheetId="23" hidden="1">#REF!,#REF!</definedName>
    <definedName name="Z_179EFE42_A1B1_11D3_8FA9_0008C7809E09_.wvu.PrintTitles" localSheetId="24" hidden="1">#REF!,#REF!</definedName>
    <definedName name="Z_179EFE42_A1B1_11D3_8FA9_0008C7809E09_.wvu.PrintTitles" localSheetId="16" hidden="1">#REF!,#REF!</definedName>
    <definedName name="Z_179EFE42_A1B1_11D3_8FA9_0008C7809E09_.wvu.PrintTitles" localSheetId="17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19" hidden="1">#REF!</definedName>
    <definedName name="Z_179EFE43_A1B1_11D3_8FA9_0008C7809E09_.wvu.PrintArea" localSheetId="20" hidden="1">#REF!</definedName>
    <definedName name="Z_179EFE43_A1B1_11D3_8FA9_0008C7809E09_.wvu.PrintArea" localSheetId="21" hidden="1">#REF!</definedName>
    <definedName name="Z_179EFE43_A1B1_11D3_8FA9_0008C7809E09_.wvu.PrintArea" localSheetId="22" hidden="1">#REF!</definedName>
    <definedName name="Z_179EFE43_A1B1_11D3_8FA9_0008C7809E09_.wvu.PrintArea" localSheetId="23" hidden="1">#REF!</definedName>
    <definedName name="Z_179EFE43_A1B1_11D3_8FA9_0008C7809E09_.wvu.PrintArea" localSheetId="24" hidden="1">#REF!</definedName>
    <definedName name="Z_179EFE43_A1B1_11D3_8FA9_0008C7809E09_.wvu.PrintArea" localSheetId="16" hidden="1">#REF!</definedName>
    <definedName name="Z_179EFE43_A1B1_11D3_8FA9_0008C7809E09_.wvu.PrintArea" localSheetId="17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19" hidden="1">#REF!,#REF!</definedName>
    <definedName name="Z_179EFE43_A1B1_11D3_8FA9_0008C7809E09_.wvu.PrintTitles" localSheetId="20" hidden="1">#REF!,#REF!</definedName>
    <definedName name="Z_179EFE43_A1B1_11D3_8FA9_0008C7809E09_.wvu.PrintTitles" localSheetId="21" hidden="1">#REF!,#REF!</definedName>
    <definedName name="Z_179EFE43_A1B1_11D3_8FA9_0008C7809E09_.wvu.PrintTitles" localSheetId="22" hidden="1">#REF!,#REF!</definedName>
    <definedName name="Z_179EFE43_A1B1_11D3_8FA9_0008C7809E09_.wvu.PrintTitles" localSheetId="23" hidden="1">#REF!,#REF!</definedName>
    <definedName name="Z_179EFE43_A1B1_11D3_8FA9_0008C7809E09_.wvu.PrintTitles" localSheetId="24" hidden="1">#REF!,#REF!</definedName>
    <definedName name="Z_179EFE43_A1B1_11D3_8FA9_0008C7809E09_.wvu.PrintTitles" localSheetId="16" hidden="1">#REF!,#REF!</definedName>
    <definedName name="Z_179EFE43_A1B1_11D3_8FA9_0008C7809E09_.wvu.PrintTitles" localSheetId="17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19" hidden="1">#REF!</definedName>
    <definedName name="Z_179EFE44_A1B1_11D3_8FA9_0008C7809E09_.wvu.PrintArea" localSheetId="20" hidden="1">#REF!</definedName>
    <definedName name="Z_179EFE44_A1B1_11D3_8FA9_0008C7809E09_.wvu.PrintArea" localSheetId="21" hidden="1">#REF!</definedName>
    <definedName name="Z_179EFE44_A1B1_11D3_8FA9_0008C7809E09_.wvu.PrintArea" localSheetId="22" hidden="1">#REF!</definedName>
    <definedName name="Z_179EFE44_A1B1_11D3_8FA9_0008C7809E09_.wvu.PrintArea" localSheetId="23" hidden="1">#REF!</definedName>
    <definedName name="Z_179EFE44_A1B1_11D3_8FA9_0008C7809E09_.wvu.PrintArea" localSheetId="24" hidden="1">#REF!</definedName>
    <definedName name="Z_179EFE44_A1B1_11D3_8FA9_0008C7809E09_.wvu.PrintArea" localSheetId="16" hidden="1">#REF!</definedName>
    <definedName name="Z_179EFE44_A1B1_11D3_8FA9_0008C7809E09_.wvu.PrintArea" localSheetId="17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19" hidden="1">#REF!,#REF!</definedName>
    <definedName name="Z_179EFE44_A1B1_11D3_8FA9_0008C7809E09_.wvu.PrintTitles" localSheetId="20" hidden="1">#REF!,#REF!</definedName>
    <definedName name="Z_179EFE44_A1B1_11D3_8FA9_0008C7809E09_.wvu.PrintTitles" localSheetId="21" hidden="1">#REF!,#REF!</definedName>
    <definedName name="Z_179EFE44_A1B1_11D3_8FA9_0008C7809E09_.wvu.PrintTitles" localSheetId="22" hidden="1">#REF!,#REF!</definedName>
    <definedName name="Z_179EFE44_A1B1_11D3_8FA9_0008C7809E09_.wvu.PrintTitles" localSheetId="23" hidden="1">#REF!,#REF!</definedName>
    <definedName name="Z_179EFE44_A1B1_11D3_8FA9_0008C7809E09_.wvu.PrintTitles" localSheetId="24" hidden="1">#REF!,#REF!</definedName>
    <definedName name="Z_179EFE44_A1B1_11D3_8FA9_0008C7809E09_.wvu.PrintTitles" localSheetId="16" hidden="1">#REF!,#REF!</definedName>
    <definedName name="Z_179EFE44_A1B1_11D3_8FA9_0008C7809E09_.wvu.PrintTitles" localSheetId="17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19" hidden="1">#REF!</definedName>
    <definedName name="Z_179EFE45_A1B1_11D3_8FA9_0008C7809E09_.wvu.PrintArea" localSheetId="20" hidden="1">#REF!</definedName>
    <definedName name="Z_179EFE45_A1B1_11D3_8FA9_0008C7809E09_.wvu.PrintArea" localSheetId="21" hidden="1">#REF!</definedName>
    <definedName name="Z_179EFE45_A1B1_11D3_8FA9_0008C7809E09_.wvu.PrintArea" localSheetId="22" hidden="1">#REF!</definedName>
    <definedName name="Z_179EFE45_A1B1_11D3_8FA9_0008C7809E09_.wvu.PrintArea" localSheetId="23" hidden="1">#REF!</definedName>
    <definedName name="Z_179EFE45_A1B1_11D3_8FA9_0008C7809E09_.wvu.PrintArea" localSheetId="24" hidden="1">#REF!</definedName>
    <definedName name="Z_179EFE45_A1B1_11D3_8FA9_0008C7809E09_.wvu.PrintArea" localSheetId="16" hidden="1">#REF!</definedName>
    <definedName name="Z_179EFE45_A1B1_11D3_8FA9_0008C7809E09_.wvu.PrintArea" localSheetId="17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19" hidden="1">#REF!,#REF!</definedName>
    <definedName name="Z_179EFE45_A1B1_11D3_8FA9_0008C7809E09_.wvu.PrintTitles" localSheetId="20" hidden="1">#REF!,#REF!</definedName>
    <definedName name="Z_179EFE45_A1B1_11D3_8FA9_0008C7809E09_.wvu.PrintTitles" localSheetId="21" hidden="1">#REF!,#REF!</definedName>
    <definedName name="Z_179EFE45_A1B1_11D3_8FA9_0008C7809E09_.wvu.PrintTitles" localSheetId="22" hidden="1">#REF!,#REF!</definedName>
    <definedName name="Z_179EFE45_A1B1_11D3_8FA9_0008C7809E09_.wvu.PrintTitles" localSheetId="23" hidden="1">#REF!,#REF!</definedName>
    <definedName name="Z_179EFE45_A1B1_11D3_8FA9_0008C7809E09_.wvu.PrintTitles" localSheetId="24" hidden="1">#REF!,#REF!</definedName>
    <definedName name="Z_179EFE45_A1B1_11D3_8FA9_0008C7809E09_.wvu.PrintTitles" localSheetId="16" hidden="1">#REF!,#REF!</definedName>
    <definedName name="Z_179EFE45_A1B1_11D3_8FA9_0008C7809E09_.wvu.PrintTitles" localSheetId="17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19" hidden="1">#REF!</definedName>
    <definedName name="Z_179EFE46_A1B1_11D3_8FA9_0008C7809E09_.wvu.PrintArea" localSheetId="20" hidden="1">#REF!</definedName>
    <definedName name="Z_179EFE46_A1B1_11D3_8FA9_0008C7809E09_.wvu.PrintArea" localSheetId="21" hidden="1">#REF!</definedName>
    <definedName name="Z_179EFE46_A1B1_11D3_8FA9_0008C7809E09_.wvu.PrintArea" localSheetId="22" hidden="1">#REF!</definedName>
    <definedName name="Z_179EFE46_A1B1_11D3_8FA9_0008C7809E09_.wvu.PrintArea" localSheetId="23" hidden="1">#REF!</definedName>
    <definedName name="Z_179EFE46_A1B1_11D3_8FA9_0008C7809E09_.wvu.PrintArea" localSheetId="24" hidden="1">#REF!</definedName>
    <definedName name="Z_179EFE46_A1B1_11D3_8FA9_0008C7809E09_.wvu.PrintArea" localSheetId="16" hidden="1">#REF!</definedName>
    <definedName name="Z_179EFE46_A1B1_11D3_8FA9_0008C7809E09_.wvu.PrintArea" localSheetId="17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19" hidden="1">#REF!,#REF!</definedName>
    <definedName name="Z_179EFE46_A1B1_11D3_8FA9_0008C7809E09_.wvu.PrintTitles" localSheetId="20" hidden="1">#REF!,#REF!</definedName>
    <definedName name="Z_179EFE46_A1B1_11D3_8FA9_0008C7809E09_.wvu.PrintTitles" localSheetId="21" hidden="1">#REF!,#REF!</definedName>
    <definedName name="Z_179EFE46_A1B1_11D3_8FA9_0008C7809E09_.wvu.PrintTitles" localSheetId="22" hidden="1">#REF!,#REF!</definedName>
    <definedName name="Z_179EFE46_A1B1_11D3_8FA9_0008C7809E09_.wvu.PrintTitles" localSheetId="23" hidden="1">#REF!,#REF!</definedName>
    <definedName name="Z_179EFE46_A1B1_11D3_8FA9_0008C7809E09_.wvu.PrintTitles" localSheetId="24" hidden="1">#REF!,#REF!</definedName>
    <definedName name="Z_179EFE46_A1B1_11D3_8FA9_0008C7809E09_.wvu.PrintTitles" localSheetId="16" hidden="1">#REF!,#REF!</definedName>
    <definedName name="Z_179EFE46_A1B1_11D3_8FA9_0008C7809E09_.wvu.PrintTitles" localSheetId="17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19" hidden="1">#REF!</definedName>
    <definedName name="Z_179EFE47_A1B1_11D3_8FA9_0008C7809E09_.wvu.PrintArea" localSheetId="20" hidden="1">#REF!</definedName>
    <definedName name="Z_179EFE47_A1B1_11D3_8FA9_0008C7809E09_.wvu.PrintArea" localSheetId="21" hidden="1">#REF!</definedName>
    <definedName name="Z_179EFE47_A1B1_11D3_8FA9_0008C7809E09_.wvu.PrintArea" localSheetId="22" hidden="1">#REF!</definedName>
    <definedName name="Z_179EFE47_A1B1_11D3_8FA9_0008C7809E09_.wvu.PrintArea" localSheetId="23" hidden="1">#REF!</definedName>
    <definedName name="Z_179EFE47_A1B1_11D3_8FA9_0008C7809E09_.wvu.PrintArea" localSheetId="24" hidden="1">#REF!</definedName>
    <definedName name="Z_179EFE47_A1B1_11D3_8FA9_0008C7809E09_.wvu.PrintArea" localSheetId="16" hidden="1">#REF!</definedName>
    <definedName name="Z_179EFE47_A1B1_11D3_8FA9_0008C7809E09_.wvu.PrintArea" localSheetId="17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19" hidden="1">#REF!,#REF!</definedName>
    <definedName name="Z_179EFE47_A1B1_11D3_8FA9_0008C7809E09_.wvu.PrintTitles" localSheetId="20" hidden="1">#REF!,#REF!</definedName>
    <definedName name="Z_179EFE47_A1B1_11D3_8FA9_0008C7809E09_.wvu.PrintTitles" localSheetId="21" hidden="1">#REF!,#REF!</definedName>
    <definedName name="Z_179EFE47_A1B1_11D3_8FA9_0008C7809E09_.wvu.PrintTitles" localSheetId="22" hidden="1">#REF!,#REF!</definedName>
    <definedName name="Z_179EFE47_A1B1_11D3_8FA9_0008C7809E09_.wvu.PrintTitles" localSheetId="23" hidden="1">#REF!,#REF!</definedName>
    <definedName name="Z_179EFE47_A1B1_11D3_8FA9_0008C7809E09_.wvu.PrintTitles" localSheetId="24" hidden="1">#REF!,#REF!</definedName>
    <definedName name="Z_179EFE47_A1B1_11D3_8FA9_0008C7809E09_.wvu.PrintTitles" localSheetId="16" hidden="1">#REF!,#REF!</definedName>
    <definedName name="Z_179EFE47_A1B1_11D3_8FA9_0008C7809E09_.wvu.PrintTitles" localSheetId="17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19" hidden="1">#REF!</definedName>
    <definedName name="Z_179EFE48_A1B1_11D3_8FA9_0008C7809E09_.wvu.PrintArea" localSheetId="20" hidden="1">#REF!</definedName>
    <definedName name="Z_179EFE48_A1B1_11D3_8FA9_0008C7809E09_.wvu.PrintArea" localSheetId="21" hidden="1">#REF!</definedName>
    <definedName name="Z_179EFE48_A1B1_11D3_8FA9_0008C7809E09_.wvu.PrintArea" localSheetId="22" hidden="1">#REF!</definedName>
    <definedName name="Z_179EFE48_A1B1_11D3_8FA9_0008C7809E09_.wvu.PrintArea" localSheetId="23" hidden="1">#REF!</definedName>
    <definedName name="Z_179EFE48_A1B1_11D3_8FA9_0008C7809E09_.wvu.PrintArea" localSheetId="24" hidden="1">#REF!</definedName>
    <definedName name="Z_179EFE48_A1B1_11D3_8FA9_0008C7809E09_.wvu.PrintArea" localSheetId="16" hidden="1">#REF!</definedName>
    <definedName name="Z_179EFE48_A1B1_11D3_8FA9_0008C7809E09_.wvu.PrintArea" localSheetId="17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19" hidden="1">#REF!,#REF!</definedName>
    <definedName name="Z_179EFE48_A1B1_11D3_8FA9_0008C7809E09_.wvu.PrintTitles" localSheetId="20" hidden="1">#REF!,#REF!</definedName>
    <definedName name="Z_179EFE48_A1B1_11D3_8FA9_0008C7809E09_.wvu.PrintTitles" localSheetId="21" hidden="1">#REF!,#REF!</definedName>
    <definedName name="Z_179EFE48_A1B1_11D3_8FA9_0008C7809E09_.wvu.PrintTitles" localSheetId="22" hidden="1">#REF!,#REF!</definedName>
    <definedName name="Z_179EFE48_A1B1_11D3_8FA9_0008C7809E09_.wvu.PrintTitles" localSheetId="23" hidden="1">#REF!,#REF!</definedName>
    <definedName name="Z_179EFE48_A1B1_11D3_8FA9_0008C7809E09_.wvu.PrintTitles" localSheetId="24" hidden="1">#REF!,#REF!</definedName>
    <definedName name="Z_179EFE48_A1B1_11D3_8FA9_0008C7809E09_.wvu.PrintTitles" localSheetId="16" hidden="1">#REF!,#REF!</definedName>
    <definedName name="Z_179EFE48_A1B1_11D3_8FA9_0008C7809E09_.wvu.PrintTitles" localSheetId="17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19" hidden="1">#REF!</definedName>
    <definedName name="Z_179EFE49_A1B1_11D3_8FA9_0008C7809E09_.wvu.PrintArea" localSheetId="20" hidden="1">#REF!</definedName>
    <definedName name="Z_179EFE49_A1B1_11D3_8FA9_0008C7809E09_.wvu.PrintArea" localSheetId="21" hidden="1">#REF!</definedName>
    <definedName name="Z_179EFE49_A1B1_11D3_8FA9_0008C7809E09_.wvu.PrintArea" localSheetId="22" hidden="1">#REF!</definedName>
    <definedName name="Z_179EFE49_A1B1_11D3_8FA9_0008C7809E09_.wvu.PrintArea" localSheetId="23" hidden="1">#REF!</definedName>
    <definedName name="Z_179EFE49_A1B1_11D3_8FA9_0008C7809E09_.wvu.PrintArea" localSheetId="24" hidden="1">#REF!</definedName>
    <definedName name="Z_179EFE49_A1B1_11D3_8FA9_0008C7809E09_.wvu.PrintArea" localSheetId="16" hidden="1">#REF!</definedName>
    <definedName name="Z_179EFE49_A1B1_11D3_8FA9_0008C7809E09_.wvu.PrintArea" localSheetId="17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19" hidden="1">#REF!,#REF!</definedName>
    <definedName name="Z_179EFE49_A1B1_11D3_8FA9_0008C7809E09_.wvu.PrintTitles" localSheetId="20" hidden="1">#REF!,#REF!</definedName>
    <definedName name="Z_179EFE49_A1B1_11D3_8FA9_0008C7809E09_.wvu.PrintTitles" localSheetId="21" hidden="1">#REF!,#REF!</definedName>
    <definedName name="Z_179EFE49_A1B1_11D3_8FA9_0008C7809E09_.wvu.PrintTitles" localSheetId="22" hidden="1">#REF!,#REF!</definedName>
    <definedName name="Z_179EFE49_A1B1_11D3_8FA9_0008C7809E09_.wvu.PrintTitles" localSheetId="23" hidden="1">#REF!,#REF!</definedName>
    <definedName name="Z_179EFE49_A1B1_11D3_8FA9_0008C7809E09_.wvu.PrintTitles" localSheetId="24" hidden="1">#REF!,#REF!</definedName>
    <definedName name="Z_179EFE49_A1B1_11D3_8FA9_0008C7809E09_.wvu.PrintTitles" localSheetId="16" hidden="1">#REF!,#REF!</definedName>
    <definedName name="Z_179EFE49_A1B1_11D3_8FA9_0008C7809E09_.wvu.PrintTitles" localSheetId="17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19" hidden="1">#REF!</definedName>
    <definedName name="Z_179EFE4A_A1B1_11D3_8FA9_0008C7809E09_.wvu.PrintArea" localSheetId="20" hidden="1">#REF!</definedName>
    <definedName name="Z_179EFE4A_A1B1_11D3_8FA9_0008C7809E09_.wvu.PrintArea" localSheetId="21" hidden="1">#REF!</definedName>
    <definedName name="Z_179EFE4A_A1B1_11D3_8FA9_0008C7809E09_.wvu.PrintArea" localSheetId="22" hidden="1">#REF!</definedName>
    <definedName name="Z_179EFE4A_A1B1_11D3_8FA9_0008C7809E09_.wvu.PrintArea" localSheetId="23" hidden="1">#REF!</definedName>
    <definedName name="Z_179EFE4A_A1B1_11D3_8FA9_0008C7809E09_.wvu.PrintArea" localSheetId="24" hidden="1">#REF!</definedName>
    <definedName name="Z_179EFE4A_A1B1_11D3_8FA9_0008C7809E09_.wvu.PrintArea" localSheetId="16" hidden="1">#REF!</definedName>
    <definedName name="Z_179EFE4A_A1B1_11D3_8FA9_0008C7809E09_.wvu.PrintArea" localSheetId="17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19" hidden="1">#REF!,#REF!</definedName>
    <definedName name="Z_179EFE4A_A1B1_11D3_8FA9_0008C7809E09_.wvu.PrintTitles" localSheetId="20" hidden="1">#REF!,#REF!</definedName>
    <definedName name="Z_179EFE4A_A1B1_11D3_8FA9_0008C7809E09_.wvu.PrintTitles" localSheetId="21" hidden="1">#REF!,#REF!</definedName>
    <definedName name="Z_179EFE4A_A1B1_11D3_8FA9_0008C7809E09_.wvu.PrintTitles" localSheetId="22" hidden="1">#REF!,#REF!</definedName>
    <definedName name="Z_179EFE4A_A1B1_11D3_8FA9_0008C7809E09_.wvu.PrintTitles" localSheetId="23" hidden="1">#REF!,#REF!</definedName>
    <definedName name="Z_179EFE4A_A1B1_11D3_8FA9_0008C7809E09_.wvu.PrintTitles" localSheetId="24" hidden="1">#REF!,#REF!</definedName>
    <definedName name="Z_179EFE4A_A1B1_11D3_8FA9_0008C7809E09_.wvu.PrintTitles" localSheetId="16" hidden="1">#REF!,#REF!</definedName>
    <definedName name="Z_179EFE4A_A1B1_11D3_8FA9_0008C7809E09_.wvu.PrintTitles" localSheetId="17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19" hidden="1">#REF!</definedName>
    <definedName name="Z_179EFE4B_A1B1_11D3_8FA9_0008C7809E09_.wvu.PrintArea" localSheetId="20" hidden="1">#REF!</definedName>
    <definedName name="Z_179EFE4B_A1B1_11D3_8FA9_0008C7809E09_.wvu.PrintArea" localSheetId="21" hidden="1">#REF!</definedName>
    <definedName name="Z_179EFE4B_A1B1_11D3_8FA9_0008C7809E09_.wvu.PrintArea" localSheetId="22" hidden="1">#REF!</definedName>
    <definedName name="Z_179EFE4B_A1B1_11D3_8FA9_0008C7809E09_.wvu.PrintArea" localSheetId="23" hidden="1">#REF!</definedName>
    <definedName name="Z_179EFE4B_A1B1_11D3_8FA9_0008C7809E09_.wvu.PrintArea" localSheetId="24" hidden="1">#REF!</definedName>
    <definedName name="Z_179EFE4B_A1B1_11D3_8FA9_0008C7809E09_.wvu.PrintArea" localSheetId="16" hidden="1">#REF!</definedName>
    <definedName name="Z_179EFE4B_A1B1_11D3_8FA9_0008C7809E09_.wvu.PrintArea" localSheetId="17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19" hidden="1">#REF!,#REF!</definedName>
    <definedName name="Z_179EFE4B_A1B1_11D3_8FA9_0008C7809E09_.wvu.PrintTitles" localSheetId="20" hidden="1">#REF!,#REF!</definedName>
    <definedName name="Z_179EFE4B_A1B1_11D3_8FA9_0008C7809E09_.wvu.PrintTitles" localSheetId="21" hidden="1">#REF!,#REF!</definedName>
    <definedName name="Z_179EFE4B_A1B1_11D3_8FA9_0008C7809E09_.wvu.PrintTitles" localSheetId="22" hidden="1">#REF!,#REF!</definedName>
    <definedName name="Z_179EFE4B_A1B1_11D3_8FA9_0008C7809E09_.wvu.PrintTitles" localSheetId="23" hidden="1">#REF!,#REF!</definedName>
    <definedName name="Z_179EFE4B_A1B1_11D3_8FA9_0008C7809E09_.wvu.PrintTitles" localSheetId="24" hidden="1">#REF!,#REF!</definedName>
    <definedName name="Z_179EFE4B_A1B1_11D3_8FA9_0008C7809E09_.wvu.PrintTitles" localSheetId="16" hidden="1">#REF!,#REF!</definedName>
    <definedName name="Z_179EFE4B_A1B1_11D3_8FA9_0008C7809E09_.wvu.PrintTitles" localSheetId="17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19" hidden="1">#REF!</definedName>
    <definedName name="Z_179EFE4C_A1B1_11D3_8FA9_0008C7809E09_.wvu.PrintArea" localSheetId="20" hidden="1">#REF!</definedName>
    <definedName name="Z_179EFE4C_A1B1_11D3_8FA9_0008C7809E09_.wvu.PrintArea" localSheetId="21" hidden="1">#REF!</definedName>
    <definedName name="Z_179EFE4C_A1B1_11D3_8FA9_0008C7809E09_.wvu.PrintArea" localSheetId="22" hidden="1">#REF!</definedName>
    <definedName name="Z_179EFE4C_A1B1_11D3_8FA9_0008C7809E09_.wvu.PrintArea" localSheetId="23" hidden="1">#REF!</definedName>
    <definedName name="Z_179EFE4C_A1B1_11D3_8FA9_0008C7809E09_.wvu.PrintArea" localSheetId="24" hidden="1">#REF!</definedName>
    <definedName name="Z_179EFE4C_A1B1_11D3_8FA9_0008C7809E09_.wvu.PrintArea" localSheetId="16" hidden="1">#REF!</definedName>
    <definedName name="Z_179EFE4C_A1B1_11D3_8FA9_0008C7809E09_.wvu.PrintArea" localSheetId="17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19" hidden="1">#REF!,#REF!</definedName>
    <definedName name="Z_179EFE4C_A1B1_11D3_8FA9_0008C7809E09_.wvu.PrintTitles" localSheetId="20" hidden="1">#REF!,#REF!</definedName>
    <definedName name="Z_179EFE4C_A1B1_11D3_8FA9_0008C7809E09_.wvu.PrintTitles" localSheetId="21" hidden="1">#REF!,#REF!</definedName>
    <definedName name="Z_179EFE4C_A1B1_11D3_8FA9_0008C7809E09_.wvu.PrintTitles" localSheetId="22" hidden="1">#REF!,#REF!</definedName>
    <definedName name="Z_179EFE4C_A1B1_11D3_8FA9_0008C7809E09_.wvu.PrintTitles" localSheetId="23" hidden="1">#REF!,#REF!</definedName>
    <definedName name="Z_179EFE4C_A1B1_11D3_8FA9_0008C7809E09_.wvu.PrintTitles" localSheetId="24" hidden="1">#REF!,#REF!</definedName>
    <definedName name="Z_179EFE4C_A1B1_11D3_8FA9_0008C7809E09_.wvu.PrintTitles" localSheetId="16" hidden="1">#REF!,#REF!</definedName>
    <definedName name="Z_179EFE4C_A1B1_11D3_8FA9_0008C7809E09_.wvu.PrintTitles" localSheetId="17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19" hidden="1">#REF!</definedName>
    <definedName name="Z_179EFE4D_A1B1_11D3_8FA9_0008C7809E09_.wvu.PrintArea" localSheetId="20" hidden="1">#REF!</definedName>
    <definedName name="Z_179EFE4D_A1B1_11D3_8FA9_0008C7809E09_.wvu.PrintArea" localSheetId="21" hidden="1">#REF!</definedName>
    <definedName name="Z_179EFE4D_A1B1_11D3_8FA9_0008C7809E09_.wvu.PrintArea" localSheetId="22" hidden="1">#REF!</definedName>
    <definedName name="Z_179EFE4D_A1B1_11D3_8FA9_0008C7809E09_.wvu.PrintArea" localSheetId="23" hidden="1">#REF!</definedName>
    <definedName name="Z_179EFE4D_A1B1_11D3_8FA9_0008C7809E09_.wvu.PrintArea" localSheetId="24" hidden="1">#REF!</definedName>
    <definedName name="Z_179EFE4D_A1B1_11D3_8FA9_0008C7809E09_.wvu.PrintArea" localSheetId="16" hidden="1">#REF!</definedName>
    <definedName name="Z_179EFE4D_A1B1_11D3_8FA9_0008C7809E09_.wvu.PrintArea" localSheetId="17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19" hidden="1">#REF!,#REF!</definedName>
    <definedName name="Z_179EFE4D_A1B1_11D3_8FA9_0008C7809E09_.wvu.PrintTitles" localSheetId="20" hidden="1">#REF!,#REF!</definedName>
    <definedName name="Z_179EFE4D_A1B1_11D3_8FA9_0008C7809E09_.wvu.PrintTitles" localSheetId="21" hidden="1">#REF!,#REF!</definedName>
    <definedName name="Z_179EFE4D_A1B1_11D3_8FA9_0008C7809E09_.wvu.PrintTitles" localSheetId="22" hidden="1">#REF!,#REF!</definedName>
    <definedName name="Z_179EFE4D_A1B1_11D3_8FA9_0008C7809E09_.wvu.PrintTitles" localSheetId="23" hidden="1">#REF!,#REF!</definedName>
    <definedName name="Z_179EFE4D_A1B1_11D3_8FA9_0008C7809E09_.wvu.PrintTitles" localSheetId="24" hidden="1">#REF!,#REF!</definedName>
    <definedName name="Z_179EFE4D_A1B1_11D3_8FA9_0008C7809E09_.wvu.PrintTitles" localSheetId="16" hidden="1">#REF!,#REF!</definedName>
    <definedName name="Z_179EFE4D_A1B1_11D3_8FA9_0008C7809E09_.wvu.PrintTitles" localSheetId="17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19" hidden="1">#REF!</definedName>
    <definedName name="Z_179EFE4E_A1B1_11D3_8FA9_0008C7809E09_.wvu.PrintArea" localSheetId="20" hidden="1">#REF!</definedName>
    <definedName name="Z_179EFE4E_A1B1_11D3_8FA9_0008C7809E09_.wvu.PrintArea" localSheetId="21" hidden="1">#REF!</definedName>
    <definedName name="Z_179EFE4E_A1B1_11D3_8FA9_0008C7809E09_.wvu.PrintArea" localSheetId="22" hidden="1">#REF!</definedName>
    <definedName name="Z_179EFE4E_A1B1_11D3_8FA9_0008C7809E09_.wvu.PrintArea" localSheetId="23" hidden="1">#REF!</definedName>
    <definedName name="Z_179EFE4E_A1B1_11D3_8FA9_0008C7809E09_.wvu.PrintArea" localSheetId="24" hidden="1">#REF!</definedName>
    <definedName name="Z_179EFE4E_A1B1_11D3_8FA9_0008C7809E09_.wvu.PrintArea" localSheetId="16" hidden="1">#REF!</definedName>
    <definedName name="Z_179EFE4E_A1B1_11D3_8FA9_0008C7809E09_.wvu.PrintArea" localSheetId="17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19" hidden="1">#REF!,#REF!</definedName>
    <definedName name="Z_179EFE4E_A1B1_11D3_8FA9_0008C7809E09_.wvu.PrintTitles" localSheetId="20" hidden="1">#REF!,#REF!</definedName>
    <definedName name="Z_179EFE4E_A1B1_11D3_8FA9_0008C7809E09_.wvu.PrintTitles" localSheetId="21" hidden="1">#REF!,#REF!</definedName>
    <definedName name="Z_179EFE4E_A1B1_11D3_8FA9_0008C7809E09_.wvu.PrintTitles" localSheetId="22" hidden="1">#REF!,#REF!</definedName>
    <definedName name="Z_179EFE4E_A1B1_11D3_8FA9_0008C7809E09_.wvu.PrintTitles" localSheetId="23" hidden="1">#REF!,#REF!</definedName>
    <definedName name="Z_179EFE4E_A1B1_11D3_8FA9_0008C7809E09_.wvu.PrintTitles" localSheetId="24" hidden="1">#REF!,#REF!</definedName>
    <definedName name="Z_179EFE4E_A1B1_11D3_8FA9_0008C7809E09_.wvu.PrintTitles" localSheetId="16" hidden="1">#REF!,#REF!</definedName>
    <definedName name="Z_179EFE4E_A1B1_11D3_8FA9_0008C7809E09_.wvu.PrintTitles" localSheetId="17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19" hidden="1">#REF!</definedName>
    <definedName name="Z_179EFE4F_A1B1_11D3_8FA9_0008C7809E09_.wvu.PrintArea" localSheetId="20" hidden="1">#REF!</definedName>
    <definedName name="Z_179EFE4F_A1B1_11D3_8FA9_0008C7809E09_.wvu.PrintArea" localSheetId="21" hidden="1">#REF!</definedName>
    <definedName name="Z_179EFE4F_A1B1_11D3_8FA9_0008C7809E09_.wvu.PrintArea" localSheetId="22" hidden="1">#REF!</definedName>
    <definedName name="Z_179EFE4F_A1B1_11D3_8FA9_0008C7809E09_.wvu.PrintArea" localSheetId="23" hidden="1">#REF!</definedName>
    <definedName name="Z_179EFE4F_A1B1_11D3_8FA9_0008C7809E09_.wvu.PrintArea" localSheetId="24" hidden="1">#REF!</definedName>
    <definedName name="Z_179EFE4F_A1B1_11D3_8FA9_0008C7809E09_.wvu.PrintArea" localSheetId="16" hidden="1">#REF!</definedName>
    <definedName name="Z_179EFE4F_A1B1_11D3_8FA9_0008C7809E09_.wvu.PrintArea" localSheetId="17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19" hidden="1">#REF!,#REF!</definedName>
    <definedName name="Z_179EFE4F_A1B1_11D3_8FA9_0008C7809E09_.wvu.PrintTitles" localSheetId="20" hidden="1">#REF!,#REF!</definedName>
    <definedName name="Z_179EFE4F_A1B1_11D3_8FA9_0008C7809E09_.wvu.PrintTitles" localSheetId="21" hidden="1">#REF!,#REF!</definedName>
    <definedName name="Z_179EFE4F_A1B1_11D3_8FA9_0008C7809E09_.wvu.PrintTitles" localSheetId="22" hidden="1">#REF!,#REF!</definedName>
    <definedName name="Z_179EFE4F_A1B1_11D3_8FA9_0008C7809E09_.wvu.PrintTitles" localSheetId="23" hidden="1">#REF!,#REF!</definedName>
    <definedName name="Z_179EFE4F_A1B1_11D3_8FA9_0008C7809E09_.wvu.PrintTitles" localSheetId="24" hidden="1">#REF!,#REF!</definedName>
    <definedName name="Z_179EFE4F_A1B1_11D3_8FA9_0008C7809E09_.wvu.PrintTitles" localSheetId="16" hidden="1">#REF!,#REF!</definedName>
    <definedName name="Z_179EFE4F_A1B1_11D3_8FA9_0008C7809E09_.wvu.PrintTitles" localSheetId="17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19" hidden="1">#REF!</definedName>
    <definedName name="Z_179EFE50_A1B1_11D3_8FA9_0008C7809E09_.wvu.PrintArea" localSheetId="20" hidden="1">#REF!</definedName>
    <definedName name="Z_179EFE50_A1B1_11D3_8FA9_0008C7809E09_.wvu.PrintArea" localSheetId="21" hidden="1">#REF!</definedName>
    <definedName name="Z_179EFE50_A1B1_11D3_8FA9_0008C7809E09_.wvu.PrintArea" localSheetId="22" hidden="1">#REF!</definedName>
    <definedName name="Z_179EFE50_A1B1_11D3_8FA9_0008C7809E09_.wvu.PrintArea" localSheetId="23" hidden="1">#REF!</definedName>
    <definedName name="Z_179EFE50_A1B1_11D3_8FA9_0008C7809E09_.wvu.PrintArea" localSheetId="24" hidden="1">#REF!</definedName>
    <definedName name="Z_179EFE50_A1B1_11D3_8FA9_0008C7809E09_.wvu.PrintArea" localSheetId="16" hidden="1">#REF!</definedName>
    <definedName name="Z_179EFE50_A1B1_11D3_8FA9_0008C7809E09_.wvu.PrintArea" localSheetId="17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19" hidden="1">#REF!,#REF!</definedName>
    <definedName name="Z_179EFE50_A1B1_11D3_8FA9_0008C7809E09_.wvu.PrintTitles" localSheetId="20" hidden="1">#REF!,#REF!</definedName>
    <definedName name="Z_179EFE50_A1B1_11D3_8FA9_0008C7809E09_.wvu.PrintTitles" localSheetId="21" hidden="1">#REF!,#REF!</definedName>
    <definedName name="Z_179EFE50_A1B1_11D3_8FA9_0008C7809E09_.wvu.PrintTitles" localSheetId="22" hidden="1">#REF!,#REF!</definedName>
    <definedName name="Z_179EFE50_A1B1_11D3_8FA9_0008C7809E09_.wvu.PrintTitles" localSheetId="23" hidden="1">#REF!,#REF!</definedName>
    <definedName name="Z_179EFE50_A1B1_11D3_8FA9_0008C7809E09_.wvu.PrintTitles" localSheetId="24" hidden="1">#REF!,#REF!</definedName>
    <definedName name="Z_179EFE50_A1B1_11D3_8FA9_0008C7809E09_.wvu.PrintTitles" localSheetId="16" hidden="1">#REF!,#REF!</definedName>
    <definedName name="Z_179EFE50_A1B1_11D3_8FA9_0008C7809E09_.wvu.PrintTitles" localSheetId="17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19" hidden="1">#REF!</definedName>
    <definedName name="Z_179EFE51_A1B1_11D3_8FA9_0008C7809E09_.wvu.PrintArea" localSheetId="20" hidden="1">#REF!</definedName>
    <definedName name="Z_179EFE51_A1B1_11D3_8FA9_0008C7809E09_.wvu.PrintArea" localSheetId="21" hidden="1">#REF!</definedName>
    <definedName name="Z_179EFE51_A1B1_11D3_8FA9_0008C7809E09_.wvu.PrintArea" localSheetId="22" hidden="1">#REF!</definedName>
    <definedName name="Z_179EFE51_A1B1_11D3_8FA9_0008C7809E09_.wvu.PrintArea" localSheetId="23" hidden="1">#REF!</definedName>
    <definedName name="Z_179EFE51_A1B1_11D3_8FA9_0008C7809E09_.wvu.PrintArea" localSheetId="24" hidden="1">#REF!</definedName>
    <definedName name="Z_179EFE51_A1B1_11D3_8FA9_0008C7809E09_.wvu.PrintArea" localSheetId="16" hidden="1">#REF!</definedName>
    <definedName name="Z_179EFE51_A1B1_11D3_8FA9_0008C7809E09_.wvu.PrintArea" localSheetId="17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19" hidden="1">#REF!,#REF!</definedName>
    <definedName name="Z_179EFE51_A1B1_11D3_8FA9_0008C7809E09_.wvu.PrintTitles" localSheetId="20" hidden="1">#REF!,#REF!</definedName>
    <definedName name="Z_179EFE51_A1B1_11D3_8FA9_0008C7809E09_.wvu.PrintTitles" localSheetId="21" hidden="1">#REF!,#REF!</definedName>
    <definedName name="Z_179EFE51_A1B1_11D3_8FA9_0008C7809E09_.wvu.PrintTitles" localSheetId="22" hidden="1">#REF!,#REF!</definedName>
    <definedName name="Z_179EFE51_A1B1_11D3_8FA9_0008C7809E09_.wvu.PrintTitles" localSheetId="23" hidden="1">#REF!,#REF!</definedName>
    <definedName name="Z_179EFE51_A1B1_11D3_8FA9_0008C7809E09_.wvu.PrintTitles" localSheetId="24" hidden="1">#REF!,#REF!</definedName>
    <definedName name="Z_179EFE51_A1B1_11D3_8FA9_0008C7809E09_.wvu.PrintTitles" localSheetId="16" hidden="1">#REF!,#REF!</definedName>
    <definedName name="Z_179EFE51_A1B1_11D3_8FA9_0008C7809E09_.wvu.PrintTitles" localSheetId="17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19" hidden="1">#REF!</definedName>
    <definedName name="Z_179EFE52_A1B1_11D3_8FA9_0008C7809E09_.wvu.PrintArea" localSheetId="20" hidden="1">#REF!</definedName>
    <definedName name="Z_179EFE52_A1B1_11D3_8FA9_0008C7809E09_.wvu.PrintArea" localSheetId="21" hidden="1">#REF!</definedName>
    <definedName name="Z_179EFE52_A1B1_11D3_8FA9_0008C7809E09_.wvu.PrintArea" localSheetId="22" hidden="1">#REF!</definedName>
    <definedName name="Z_179EFE52_A1B1_11D3_8FA9_0008C7809E09_.wvu.PrintArea" localSheetId="23" hidden="1">#REF!</definedName>
    <definedName name="Z_179EFE52_A1B1_11D3_8FA9_0008C7809E09_.wvu.PrintArea" localSheetId="24" hidden="1">#REF!</definedName>
    <definedName name="Z_179EFE52_A1B1_11D3_8FA9_0008C7809E09_.wvu.PrintArea" localSheetId="16" hidden="1">#REF!</definedName>
    <definedName name="Z_179EFE52_A1B1_11D3_8FA9_0008C7809E09_.wvu.PrintArea" localSheetId="17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19" hidden="1">#REF!,#REF!</definedName>
    <definedName name="Z_179EFE52_A1B1_11D3_8FA9_0008C7809E09_.wvu.PrintTitles" localSheetId="20" hidden="1">#REF!,#REF!</definedName>
    <definedName name="Z_179EFE52_A1B1_11D3_8FA9_0008C7809E09_.wvu.PrintTitles" localSheetId="21" hidden="1">#REF!,#REF!</definedName>
    <definedName name="Z_179EFE52_A1B1_11D3_8FA9_0008C7809E09_.wvu.PrintTitles" localSheetId="22" hidden="1">#REF!,#REF!</definedName>
    <definedName name="Z_179EFE52_A1B1_11D3_8FA9_0008C7809E09_.wvu.PrintTitles" localSheetId="23" hidden="1">#REF!,#REF!</definedName>
    <definedName name="Z_179EFE52_A1B1_11D3_8FA9_0008C7809E09_.wvu.PrintTitles" localSheetId="24" hidden="1">#REF!,#REF!</definedName>
    <definedName name="Z_179EFE52_A1B1_11D3_8FA9_0008C7809E09_.wvu.PrintTitles" localSheetId="16" hidden="1">#REF!,#REF!</definedName>
    <definedName name="Z_179EFE52_A1B1_11D3_8FA9_0008C7809E09_.wvu.PrintTitles" localSheetId="17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19" hidden="1">#REF!</definedName>
    <definedName name="Z_179EFE53_A1B1_11D3_8FA9_0008C7809E09_.wvu.PrintArea" localSheetId="20" hidden="1">#REF!</definedName>
    <definedName name="Z_179EFE53_A1B1_11D3_8FA9_0008C7809E09_.wvu.PrintArea" localSheetId="21" hidden="1">#REF!</definedName>
    <definedName name="Z_179EFE53_A1B1_11D3_8FA9_0008C7809E09_.wvu.PrintArea" localSheetId="22" hidden="1">#REF!</definedName>
    <definedName name="Z_179EFE53_A1B1_11D3_8FA9_0008C7809E09_.wvu.PrintArea" localSheetId="23" hidden="1">#REF!</definedName>
    <definedName name="Z_179EFE53_A1B1_11D3_8FA9_0008C7809E09_.wvu.PrintArea" localSheetId="24" hidden="1">#REF!</definedName>
    <definedName name="Z_179EFE53_A1B1_11D3_8FA9_0008C7809E09_.wvu.PrintArea" localSheetId="16" hidden="1">#REF!</definedName>
    <definedName name="Z_179EFE53_A1B1_11D3_8FA9_0008C7809E09_.wvu.PrintArea" localSheetId="17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19" hidden="1">#REF!,#REF!</definedName>
    <definedName name="Z_179EFE53_A1B1_11D3_8FA9_0008C7809E09_.wvu.PrintTitles" localSheetId="20" hidden="1">#REF!,#REF!</definedName>
    <definedName name="Z_179EFE53_A1B1_11D3_8FA9_0008C7809E09_.wvu.PrintTitles" localSheetId="21" hidden="1">#REF!,#REF!</definedName>
    <definedName name="Z_179EFE53_A1B1_11D3_8FA9_0008C7809E09_.wvu.PrintTitles" localSheetId="22" hidden="1">#REF!,#REF!</definedName>
    <definedName name="Z_179EFE53_A1B1_11D3_8FA9_0008C7809E09_.wvu.PrintTitles" localSheetId="23" hidden="1">#REF!,#REF!</definedName>
    <definedName name="Z_179EFE53_A1B1_11D3_8FA9_0008C7809E09_.wvu.PrintTitles" localSheetId="24" hidden="1">#REF!,#REF!</definedName>
    <definedName name="Z_179EFE53_A1B1_11D3_8FA9_0008C7809E09_.wvu.PrintTitles" localSheetId="16" hidden="1">#REF!,#REF!</definedName>
    <definedName name="Z_179EFE53_A1B1_11D3_8FA9_0008C7809E09_.wvu.PrintTitles" localSheetId="17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19" hidden="1">#REF!</definedName>
    <definedName name="Z_179EFE54_A1B1_11D3_8FA9_0008C7809E09_.wvu.PrintArea" localSheetId="20" hidden="1">#REF!</definedName>
    <definedName name="Z_179EFE54_A1B1_11D3_8FA9_0008C7809E09_.wvu.PrintArea" localSheetId="21" hidden="1">#REF!</definedName>
    <definedName name="Z_179EFE54_A1B1_11D3_8FA9_0008C7809E09_.wvu.PrintArea" localSheetId="22" hidden="1">#REF!</definedName>
    <definedName name="Z_179EFE54_A1B1_11D3_8FA9_0008C7809E09_.wvu.PrintArea" localSheetId="23" hidden="1">#REF!</definedName>
    <definedName name="Z_179EFE54_A1B1_11D3_8FA9_0008C7809E09_.wvu.PrintArea" localSheetId="24" hidden="1">#REF!</definedName>
    <definedName name="Z_179EFE54_A1B1_11D3_8FA9_0008C7809E09_.wvu.PrintArea" localSheetId="16" hidden="1">#REF!</definedName>
    <definedName name="Z_179EFE54_A1B1_11D3_8FA9_0008C7809E09_.wvu.PrintArea" localSheetId="17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19" hidden="1">#REF!,#REF!</definedName>
    <definedName name="Z_179EFE54_A1B1_11D3_8FA9_0008C7809E09_.wvu.PrintTitles" localSheetId="20" hidden="1">#REF!,#REF!</definedName>
    <definedName name="Z_179EFE54_A1B1_11D3_8FA9_0008C7809E09_.wvu.PrintTitles" localSheetId="21" hidden="1">#REF!,#REF!</definedName>
    <definedName name="Z_179EFE54_A1B1_11D3_8FA9_0008C7809E09_.wvu.PrintTitles" localSheetId="22" hidden="1">#REF!,#REF!</definedName>
    <definedName name="Z_179EFE54_A1B1_11D3_8FA9_0008C7809E09_.wvu.PrintTitles" localSheetId="23" hidden="1">#REF!,#REF!</definedName>
    <definedName name="Z_179EFE54_A1B1_11D3_8FA9_0008C7809E09_.wvu.PrintTitles" localSheetId="24" hidden="1">#REF!,#REF!</definedName>
    <definedName name="Z_179EFE54_A1B1_11D3_8FA9_0008C7809E09_.wvu.PrintTitles" localSheetId="16" hidden="1">#REF!,#REF!</definedName>
    <definedName name="Z_179EFE54_A1B1_11D3_8FA9_0008C7809E09_.wvu.PrintTitles" localSheetId="17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19" hidden="1">#REF!</definedName>
    <definedName name="Z_179EFE55_A1B1_11D3_8FA9_0008C7809E09_.wvu.PrintArea" localSheetId="20" hidden="1">#REF!</definedName>
    <definedName name="Z_179EFE55_A1B1_11D3_8FA9_0008C7809E09_.wvu.PrintArea" localSheetId="21" hidden="1">#REF!</definedName>
    <definedName name="Z_179EFE55_A1B1_11D3_8FA9_0008C7809E09_.wvu.PrintArea" localSheetId="22" hidden="1">#REF!</definedName>
    <definedName name="Z_179EFE55_A1B1_11D3_8FA9_0008C7809E09_.wvu.PrintArea" localSheetId="23" hidden="1">#REF!</definedName>
    <definedName name="Z_179EFE55_A1B1_11D3_8FA9_0008C7809E09_.wvu.PrintArea" localSheetId="24" hidden="1">#REF!</definedName>
    <definedName name="Z_179EFE55_A1B1_11D3_8FA9_0008C7809E09_.wvu.PrintArea" localSheetId="16" hidden="1">#REF!</definedName>
    <definedName name="Z_179EFE55_A1B1_11D3_8FA9_0008C7809E09_.wvu.PrintArea" localSheetId="17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19" hidden="1">#REF!</definedName>
    <definedName name="Z_179EFE55_A1B1_11D3_8FA9_0008C7809E09_.wvu.PrintTitles" localSheetId="20" hidden="1">#REF!</definedName>
    <definedName name="Z_179EFE55_A1B1_11D3_8FA9_0008C7809E09_.wvu.PrintTitles" localSheetId="21" hidden="1">#REF!</definedName>
    <definedName name="Z_179EFE55_A1B1_11D3_8FA9_0008C7809E09_.wvu.PrintTitles" localSheetId="22" hidden="1">#REF!</definedName>
    <definedName name="Z_179EFE55_A1B1_11D3_8FA9_0008C7809E09_.wvu.PrintTitles" localSheetId="23" hidden="1">#REF!</definedName>
    <definedName name="Z_179EFE55_A1B1_11D3_8FA9_0008C7809E09_.wvu.PrintTitles" localSheetId="24" hidden="1">#REF!</definedName>
    <definedName name="Z_179EFE55_A1B1_11D3_8FA9_0008C7809E09_.wvu.PrintTitles" localSheetId="16" hidden="1">#REF!</definedName>
    <definedName name="Z_179EFE55_A1B1_11D3_8FA9_0008C7809E09_.wvu.PrintTitles" localSheetId="17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19" hidden="1">#REF!</definedName>
    <definedName name="Z_179EFE56_A1B1_11D3_8FA9_0008C7809E09_.wvu.PrintArea" localSheetId="20" hidden="1">#REF!</definedName>
    <definedName name="Z_179EFE56_A1B1_11D3_8FA9_0008C7809E09_.wvu.PrintArea" localSheetId="21" hidden="1">#REF!</definedName>
    <definedName name="Z_179EFE56_A1B1_11D3_8FA9_0008C7809E09_.wvu.PrintArea" localSheetId="22" hidden="1">#REF!</definedName>
    <definedName name="Z_179EFE56_A1B1_11D3_8FA9_0008C7809E09_.wvu.PrintArea" localSheetId="23" hidden="1">#REF!</definedName>
    <definedName name="Z_179EFE56_A1B1_11D3_8FA9_0008C7809E09_.wvu.PrintArea" localSheetId="24" hidden="1">#REF!</definedName>
    <definedName name="Z_179EFE56_A1B1_11D3_8FA9_0008C7809E09_.wvu.PrintArea" localSheetId="16" hidden="1">#REF!</definedName>
    <definedName name="Z_179EFE56_A1B1_11D3_8FA9_0008C7809E09_.wvu.PrintArea" localSheetId="17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19" hidden="1">#REF!,#REF!</definedName>
    <definedName name="Z_179EFE56_A1B1_11D3_8FA9_0008C7809E09_.wvu.PrintTitles" localSheetId="20" hidden="1">#REF!,#REF!</definedName>
    <definedName name="Z_179EFE56_A1B1_11D3_8FA9_0008C7809E09_.wvu.PrintTitles" localSheetId="21" hidden="1">#REF!,#REF!</definedName>
    <definedName name="Z_179EFE56_A1B1_11D3_8FA9_0008C7809E09_.wvu.PrintTitles" localSheetId="22" hidden="1">#REF!,#REF!</definedName>
    <definedName name="Z_179EFE56_A1B1_11D3_8FA9_0008C7809E09_.wvu.PrintTitles" localSheetId="23" hidden="1">#REF!,#REF!</definedName>
    <definedName name="Z_179EFE56_A1B1_11D3_8FA9_0008C7809E09_.wvu.PrintTitles" localSheetId="24" hidden="1">#REF!,#REF!</definedName>
    <definedName name="Z_179EFE56_A1B1_11D3_8FA9_0008C7809E09_.wvu.PrintTitles" localSheetId="16" hidden="1">#REF!,#REF!</definedName>
    <definedName name="Z_179EFE56_A1B1_11D3_8FA9_0008C7809E09_.wvu.PrintTitles" localSheetId="17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19" hidden="1">#REF!</definedName>
    <definedName name="Z_179EFE57_A1B1_11D3_8FA9_0008C7809E09_.wvu.PrintArea" localSheetId="20" hidden="1">#REF!</definedName>
    <definedName name="Z_179EFE57_A1B1_11D3_8FA9_0008C7809E09_.wvu.PrintArea" localSheetId="21" hidden="1">#REF!</definedName>
    <definedName name="Z_179EFE57_A1B1_11D3_8FA9_0008C7809E09_.wvu.PrintArea" localSheetId="22" hidden="1">#REF!</definedName>
    <definedName name="Z_179EFE57_A1B1_11D3_8FA9_0008C7809E09_.wvu.PrintArea" localSheetId="23" hidden="1">#REF!</definedName>
    <definedName name="Z_179EFE57_A1B1_11D3_8FA9_0008C7809E09_.wvu.PrintArea" localSheetId="24" hidden="1">#REF!</definedName>
    <definedName name="Z_179EFE57_A1B1_11D3_8FA9_0008C7809E09_.wvu.PrintArea" localSheetId="16" hidden="1">#REF!</definedName>
    <definedName name="Z_179EFE57_A1B1_11D3_8FA9_0008C7809E09_.wvu.PrintArea" localSheetId="17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19" hidden="1">#REF!,#REF!</definedName>
    <definedName name="Z_179EFE57_A1B1_11D3_8FA9_0008C7809E09_.wvu.PrintTitles" localSheetId="20" hidden="1">#REF!,#REF!</definedName>
    <definedName name="Z_179EFE57_A1B1_11D3_8FA9_0008C7809E09_.wvu.PrintTitles" localSheetId="21" hidden="1">#REF!,#REF!</definedName>
    <definedName name="Z_179EFE57_A1B1_11D3_8FA9_0008C7809E09_.wvu.PrintTitles" localSheetId="22" hidden="1">#REF!,#REF!</definedName>
    <definedName name="Z_179EFE57_A1B1_11D3_8FA9_0008C7809E09_.wvu.PrintTitles" localSheetId="23" hidden="1">#REF!,#REF!</definedName>
    <definedName name="Z_179EFE57_A1B1_11D3_8FA9_0008C7809E09_.wvu.PrintTitles" localSheetId="24" hidden="1">#REF!,#REF!</definedName>
    <definedName name="Z_179EFE57_A1B1_11D3_8FA9_0008C7809E09_.wvu.PrintTitles" localSheetId="16" hidden="1">#REF!,#REF!</definedName>
    <definedName name="Z_179EFE57_A1B1_11D3_8FA9_0008C7809E09_.wvu.PrintTitles" localSheetId="17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19" hidden="1">#REF!</definedName>
    <definedName name="Z_179EFE58_A1B1_11D3_8FA9_0008C7809E09_.wvu.PrintArea" localSheetId="20" hidden="1">#REF!</definedName>
    <definedName name="Z_179EFE58_A1B1_11D3_8FA9_0008C7809E09_.wvu.PrintArea" localSheetId="21" hidden="1">#REF!</definedName>
    <definedName name="Z_179EFE58_A1B1_11D3_8FA9_0008C7809E09_.wvu.PrintArea" localSheetId="22" hidden="1">#REF!</definedName>
    <definedName name="Z_179EFE58_A1B1_11D3_8FA9_0008C7809E09_.wvu.PrintArea" localSheetId="23" hidden="1">#REF!</definedName>
    <definedName name="Z_179EFE58_A1B1_11D3_8FA9_0008C7809E09_.wvu.PrintArea" localSheetId="24" hidden="1">#REF!</definedName>
    <definedName name="Z_179EFE58_A1B1_11D3_8FA9_0008C7809E09_.wvu.PrintArea" localSheetId="16" hidden="1">#REF!</definedName>
    <definedName name="Z_179EFE58_A1B1_11D3_8FA9_0008C7809E09_.wvu.PrintArea" localSheetId="17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19" hidden="1">#REF!,#REF!</definedName>
    <definedName name="Z_179EFE58_A1B1_11D3_8FA9_0008C7809E09_.wvu.PrintTitles" localSheetId="20" hidden="1">#REF!,#REF!</definedName>
    <definedName name="Z_179EFE58_A1B1_11D3_8FA9_0008C7809E09_.wvu.PrintTitles" localSheetId="21" hidden="1">#REF!,#REF!</definedName>
    <definedName name="Z_179EFE58_A1B1_11D3_8FA9_0008C7809E09_.wvu.PrintTitles" localSheetId="22" hidden="1">#REF!,#REF!</definedName>
    <definedName name="Z_179EFE58_A1B1_11D3_8FA9_0008C7809E09_.wvu.PrintTitles" localSheetId="23" hidden="1">#REF!,#REF!</definedName>
    <definedName name="Z_179EFE58_A1B1_11D3_8FA9_0008C7809E09_.wvu.PrintTitles" localSheetId="24" hidden="1">#REF!,#REF!</definedName>
    <definedName name="Z_179EFE58_A1B1_11D3_8FA9_0008C7809E09_.wvu.PrintTitles" localSheetId="16" hidden="1">#REF!,#REF!</definedName>
    <definedName name="Z_179EFE58_A1B1_11D3_8FA9_0008C7809E09_.wvu.PrintTitles" localSheetId="17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19" hidden="1">#REF!</definedName>
    <definedName name="Z_179EFE59_A1B1_11D3_8FA9_0008C7809E09_.wvu.PrintArea" localSheetId="20" hidden="1">#REF!</definedName>
    <definedName name="Z_179EFE59_A1B1_11D3_8FA9_0008C7809E09_.wvu.PrintArea" localSheetId="21" hidden="1">#REF!</definedName>
    <definedName name="Z_179EFE59_A1B1_11D3_8FA9_0008C7809E09_.wvu.PrintArea" localSheetId="22" hidden="1">#REF!</definedName>
    <definedName name="Z_179EFE59_A1B1_11D3_8FA9_0008C7809E09_.wvu.PrintArea" localSheetId="23" hidden="1">#REF!</definedName>
    <definedName name="Z_179EFE59_A1B1_11D3_8FA9_0008C7809E09_.wvu.PrintArea" localSheetId="24" hidden="1">#REF!</definedName>
    <definedName name="Z_179EFE59_A1B1_11D3_8FA9_0008C7809E09_.wvu.PrintArea" localSheetId="16" hidden="1">#REF!</definedName>
    <definedName name="Z_179EFE59_A1B1_11D3_8FA9_0008C7809E09_.wvu.PrintArea" localSheetId="17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19" hidden="1">#REF!,#REF!</definedName>
    <definedName name="Z_179EFE59_A1B1_11D3_8FA9_0008C7809E09_.wvu.PrintTitles" localSheetId="20" hidden="1">#REF!,#REF!</definedName>
    <definedName name="Z_179EFE59_A1B1_11D3_8FA9_0008C7809E09_.wvu.PrintTitles" localSheetId="21" hidden="1">#REF!,#REF!</definedName>
    <definedName name="Z_179EFE59_A1B1_11D3_8FA9_0008C7809E09_.wvu.PrintTitles" localSheetId="22" hidden="1">#REF!,#REF!</definedName>
    <definedName name="Z_179EFE59_A1B1_11D3_8FA9_0008C7809E09_.wvu.PrintTitles" localSheetId="23" hidden="1">#REF!,#REF!</definedName>
    <definedName name="Z_179EFE59_A1B1_11D3_8FA9_0008C7809E09_.wvu.PrintTitles" localSheetId="24" hidden="1">#REF!,#REF!</definedName>
    <definedName name="Z_179EFE59_A1B1_11D3_8FA9_0008C7809E09_.wvu.PrintTitles" localSheetId="16" hidden="1">#REF!,#REF!</definedName>
    <definedName name="Z_179EFE59_A1B1_11D3_8FA9_0008C7809E09_.wvu.PrintTitles" localSheetId="17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19" hidden="1">#REF!</definedName>
    <definedName name="Z_179EFE5A_A1B1_11D3_8FA9_0008C7809E09_.wvu.PrintArea" localSheetId="20" hidden="1">#REF!</definedName>
    <definedName name="Z_179EFE5A_A1B1_11D3_8FA9_0008C7809E09_.wvu.PrintArea" localSheetId="21" hidden="1">#REF!</definedName>
    <definedName name="Z_179EFE5A_A1B1_11D3_8FA9_0008C7809E09_.wvu.PrintArea" localSheetId="22" hidden="1">#REF!</definedName>
    <definedName name="Z_179EFE5A_A1B1_11D3_8FA9_0008C7809E09_.wvu.PrintArea" localSheetId="23" hidden="1">#REF!</definedName>
    <definedName name="Z_179EFE5A_A1B1_11D3_8FA9_0008C7809E09_.wvu.PrintArea" localSheetId="24" hidden="1">#REF!</definedName>
    <definedName name="Z_179EFE5A_A1B1_11D3_8FA9_0008C7809E09_.wvu.PrintArea" localSheetId="16" hidden="1">#REF!</definedName>
    <definedName name="Z_179EFE5A_A1B1_11D3_8FA9_0008C7809E09_.wvu.PrintArea" localSheetId="17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19" hidden="1">#REF!,#REF!</definedName>
    <definedName name="Z_179EFE5A_A1B1_11D3_8FA9_0008C7809E09_.wvu.PrintTitles" localSheetId="20" hidden="1">#REF!,#REF!</definedName>
    <definedName name="Z_179EFE5A_A1B1_11D3_8FA9_0008C7809E09_.wvu.PrintTitles" localSheetId="21" hidden="1">#REF!,#REF!</definedName>
    <definedName name="Z_179EFE5A_A1B1_11D3_8FA9_0008C7809E09_.wvu.PrintTitles" localSheetId="22" hidden="1">#REF!,#REF!</definedName>
    <definedName name="Z_179EFE5A_A1B1_11D3_8FA9_0008C7809E09_.wvu.PrintTitles" localSheetId="23" hidden="1">#REF!,#REF!</definedName>
    <definedName name="Z_179EFE5A_A1B1_11D3_8FA9_0008C7809E09_.wvu.PrintTitles" localSheetId="24" hidden="1">#REF!,#REF!</definedName>
    <definedName name="Z_179EFE5A_A1B1_11D3_8FA9_0008C7809E09_.wvu.PrintTitles" localSheetId="16" hidden="1">#REF!,#REF!</definedName>
    <definedName name="Z_179EFE5A_A1B1_11D3_8FA9_0008C7809E09_.wvu.PrintTitles" localSheetId="17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19" hidden="1">#REF!</definedName>
    <definedName name="Z_1DA8B6E2_5DE1_11D2_8EEC_0008C7BCAF29_.wvu.PrintArea" localSheetId="20" hidden="1">#REF!</definedName>
    <definedName name="Z_1DA8B6E2_5DE1_11D2_8EEC_0008C7BCAF29_.wvu.PrintArea" localSheetId="21" hidden="1">#REF!</definedName>
    <definedName name="Z_1DA8B6E2_5DE1_11D2_8EEC_0008C7BCAF29_.wvu.PrintArea" localSheetId="22" hidden="1">#REF!</definedName>
    <definedName name="Z_1DA8B6E2_5DE1_11D2_8EEC_0008C7BCAF29_.wvu.PrintArea" localSheetId="23" hidden="1">#REF!</definedName>
    <definedName name="Z_1DA8B6E2_5DE1_11D2_8EEC_0008C7BCAF29_.wvu.PrintArea" localSheetId="24" hidden="1">#REF!</definedName>
    <definedName name="Z_1DA8B6E2_5DE1_11D2_8EEC_0008C7BCAF29_.wvu.PrintArea" localSheetId="16" hidden="1">#REF!</definedName>
    <definedName name="Z_1DA8B6E2_5DE1_11D2_8EEC_0008C7BCAF29_.wvu.PrintArea" localSheetId="17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19" hidden="1">#REF!</definedName>
    <definedName name="Z_1DA8B6E2_5DE1_11D2_8EEC_0008C7BCAF29_.wvu.PrintTitles" localSheetId="20" hidden="1">#REF!</definedName>
    <definedName name="Z_1DA8B6E2_5DE1_11D2_8EEC_0008C7BCAF29_.wvu.PrintTitles" localSheetId="21" hidden="1">#REF!</definedName>
    <definedName name="Z_1DA8B6E2_5DE1_11D2_8EEC_0008C7BCAF29_.wvu.PrintTitles" localSheetId="22" hidden="1">#REF!</definedName>
    <definedName name="Z_1DA8B6E2_5DE1_11D2_8EEC_0008C7BCAF29_.wvu.PrintTitles" localSheetId="23" hidden="1">#REF!</definedName>
    <definedName name="Z_1DA8B6E2_5DE1_11D2_8EEC_0008C7BCAF29_.wvu.PrintTitles" localSheetId="24" hidden="1">#REF!</definedName>
    <definedName name="Z_1DA8B6E2_5DE1_11D2_8EEC_0008C7BCAF29_.wvu.PrintTitles" localSheetId="16" hidden="1">#REF!</definedName>
    <definedName name="Z_1DA8B6E2_5DE1_11D2_8EEC_0008C7BCAF29_.wvu.PrintTitles" localSheetId="17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19" hidden="1">#REF!</definedName>
    <definedName name="Z_1DA8B6F1_5DE1_11D2_8EEC_0008C7BCAF29_.wvu.PrintArea" localSheetId="20" hidden="1">#REF!</definedName>
    <definedName name="Z_1DA8B6F1_5DE1_11D2_8EEC_0008C7BCAF29_.wvu.PrintArea" localSheetId="21" hidden="1">#REF!</definedName>
    <definedName name="Z_1DA8B6F1_5DE1_11D2_8EEC_0008C7BCAF29_.wvu.PrintArea" localSheetId="22" hidden="1">#REF!</definedName>
    <definedName name="Z_1DA8B6F1_5DE1_11D2_8EEC_0008C7BCAF29_.wvu.PrintArea" localSheetId="23" hidden="1">#REF!</definedName>
    <definedName name="Z_1DA8B6F1_5DE1_11D2_8EEC_0008C7BCAF29_.wvu.PrintArea" localSheetId="24" hidden="1">#REF!</definedName>
    <definedName name="Z_1DA8B6F1_5DE1_11D2_8EEC_0008C7BCAF29_.wvu.PrintArea" localSheetId="16" hidden="1">#REF!</definedName>
    <definedName name="Z_1DA8B6F1_5DE1_11D2_8EEC_0008C7BCAF29_.wvu.PrintArea" localSheetId="17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19" hidden="1">#REF!</definedName>
    <definedName name="Z_1DA8B6F1_5DE1_11D2_8EEC_0008C7BCAF29_.wvu.PrintTitles" localSheetId="20" hidden="1">#REF!</definedName>
    <definedName name="Z_1DA8B6F1_5DE1_11D2_8EEC_0008C7BCAF29_.wvu.PrintTitles" localSheetId="21" hidden="1">#REF!</definedName>
    <definedName name="Z_1DA8B6F1_5DE1_11D2_8EEC_0008C7BCAF29_.wvu.PrintTitles" localSheetId="22" hidden="1">#REF!</definedName>
    <definedName name="Z_1DA8B6F1_5DE1_11D2_8EEC_0008C7BCAF29_.wvu.PrintTitles" localSheetId="23" hidden="1">#REF!</definedName>
    <definedName name="Z_1DA8B6F1_5DE1_11D2_8EEC_0008C7BCAF29_.wvu.PrintTitles" localSheetId="24" hidden="1">#REF!</definedName>
    <definedName name="Z_1DA8B6F1_5DE1_11D2_8EEC_0008C7BCAF29_.wvu.PrintTitles" localSheetId="16" hidden="1">#REF!</definedName>
    <definedName name="Z_1DA8B6F1_5DE1_11D2_8EEC_0008C7BCAF29_.wvu.PrintTitles" localSheetId="17" hidden="1">#REF!</definedName>
    <definedName name="Z_1DA8B6F1_5DE1_11D2_8EEC_0008C7BCAF29_.wvu.PrintTitles" hidden="1">#REF!</definedName>
    <definedName name="Z_1DA8B6FE_5DE1_11D2_8EEC_0008C7BCAF29_.wvu.PrintArea" localSheetId="19" hidden="1">#REF!</definedName>
    <definedName name="Z_1DA8B6FE_5DE1_11D2_8EEC_0008C7BCAF29_.wvu.PrintArea" localSheetId="20" hidden="1">#REF!</definedName>
    <definedName name="Z_1DA8B6FE_5DE1_11D2_8EEC_0008C7BCAF29_.wvu.PrintArea" localSheetId="21" hidden="1">#REF!</definedName>
    <definedName name="Z_1DA8B6FE_5DE1_11D2_8EEC_0008C7BCAF29_.wvu.PrintArea" localSheetId="22" hidden="1">#REF!</definedName>
    <definedName name="Z_1DA8B6FE_5DE1_11D2_8EEC_0008C7BCAF29_.wvu.PrintArea" localSheetId="23" hidden="1">#REF!</definedName>
    <definedName name="Z_1DA8B6FE_5DE1_11D2_8EEC_0008C7BCAF29_.wvu.PrintArea" localSheetId="24" hidden="1">#REF!</definedName>
    <definedName name="Z_1DA8B6FE_5DE1_11D2_8EEC_0008C7BCAF29_.wvu.PrintArea" localSheetId="16" hidden="1">#REF!</definedName>
    <definedName name="Z_1DA8B6FE_5DE1_11D2_8EEC_0008C7BCAF29_.wvu.PrintArea" localSheetId="17" hidden="1">#REF!</definedName>
    <definedName name="Z_1DA8B6FE_5DE1_11D2_8EEC_0008C7BCAF29_.wvu.PrintArea" hidden="1">#REF!</definedName>
    <definedName name="Z_1DA8B6FE_5DE1_11D2_8EEC_0008C7BCAF29_.wvu.PrintTitles" localSheetId="19" hidden="1">#REF!,#REF!</definedName>
    <definedName name="Z_1DA8B6FE_5DE1_11D2_8EEC_0008C7BCAF29_.wvu.PrintTitles" localSheetId="20" hidden="1">#REF!,#REF!</definedName>
    <definedName name="Z_1DA8B6FE_5DE1_11D2_8EEC_0008C7BCAF29_.wvu.PrintTitles" localSheetId="21" hidden="1">#REF!,#REF!</definedName>
    <definedName name="Z_1DA8B6FE_5DE1_11D2_8EEC_0008C7BCAF29_.wvu.PrintTitles" localSheetId="22" hidden="1">#REF!,#REF!</definedName>
    <definedName name="Z_1DA8B6FE_5DE1_11D2_8EEC_0008C7BCAF29_.wvu.PrintTitles" localSheetId="23" hidden="1">#REF!,#REF!</definedName>
    <definedName name="Z_1DA8B6FE_5DE1_11D2_8EEC_0008C7BCAF29_.wvu.PrintTitles" localSheetId="24" hidden="1">#REF!,#REF!</definedName>
    <definedName name="Z_1DA8B6FE_5DE1_11D2_8EEC_0008C7BCAF29_.wvu.PrintTitles" localSheetId="16" hidden="1">#REF!,#REF!</definedName>
    <definedName name="Z_1DA8B6FE_5DE1_11D2_8EEC_0008C7BCAF29_.wvu.PrintTitles" localSheetId="17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19" hidden="1">#REF!</definedName>
    <definedName name="Z_2DA61901_F1AB_11D2_8EBB_0008C77C0743_.wvu.PrintArea" localSheetId="20" hidden="1">#REF!</definedName>
    <definedName name="Z_2DA61901_F1AB_11D2_8EBB_0008C77C0743_.wvu.PrintArea" localSheetId="21" hidden="1">#REF!</definedName>
    <definedName name="Z_2DA61901_F1AB_11D2_8EBB_0008C77C0743_.wvu.PrintArea" localSheetId="22" hidden="1">#REF!</definedName>
    <definedName name="Z_2DA61901_F1AB_11D2_8EBB_0008C77C0743_.wvu.PrintArea" localSheetId="23" hidden="1">#REF!</definedName>
    <definedName name="Z_2DA61901_F1AB_11D2_8EBB_0008C77C0743_.wvu.PrintArea" localSheetId="24" hidden="1">#REF!</definedName>
    <definedName name="Z_2DA61901_F1AB_11D2_8EBB_0008C77C0743_.wvu.PrintArea" localSheetId="16" hidden="1">#REF!</definedName>
    <definedName name="Z_2DA61901_F1AB_11D2_8EBB_0008C77C0743_.wvu.PrintArea" localSheetId="17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19" hidden="1">#REF!</definedName>
    <definedName name="Z_2DA61901_F1AB_11D2_8EBB_0008C77C0743_.wvu.PrintTitles" localSheetId="20" hidden="1">#REF!</definedName>
    <definedName name="Z_2DA61901_F1AB_11D2_8EBB_0008C77C0743_.wvu.PrintTitles" localSheetId="21" hidden="1">#REF!</definedName>
    <definedName name="Z_2DA61901_F1AB_11D2_8EBB_0008C77C0743_.wvu.PrintTitles" localSheetId="22" hidden="1">#REF!</definedName>
    <definedName name="Z_2DA61901_F1AB_11D2_8EBB_0008C77C0743_.wvu.PrintTitles" localSheetId="23" hidden="1">#REF!</definedName>
    <definedName name="Z_2DA61901_F1AB_11D2_8EBB_0008C77C0743_.wvu.PrintTitles" localSheetId="24" hidden="1">#REF!</definedName>
    <definedName name="Z_2DA61901_F1AB_11D2_8EBB_0008C77C0743_.wvu.PrintTitles" localSheetId="16" hidden="1">#REF!</definedName>
    <definedName name="Z_2DA61901_F1AB_11D2_8EBB_0008C77C0743_.wvu.PrintTitles" localSheetId="17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19" hidden="1">#REF!</definedName>
    <definedName name="Z_2DA61914_F1AB_11D2_8EBB_0008C77C0743_.wvu.PrintArea" localSheetId="20" hidden="1">#REF!</definedName>
    <definedName name="Z_2DA61914_F1AB_11D2_8EBB_0008C77C0743_.wvu.PrintArea" localSheetId="21" hidden="1">#REF!</definedName>
    <definedName name="Z_2DA61914_F1AB_11D2_8EBB_0008C77C0743_.wvu.PrintArea" localSheetId="22" hidden="1">#REF!</definedName>
    <definedName name="Z_2DA61914_F1AB_11D2_8EBB_0008C77C0743_.wvu.PrintArea" localSheetId="23" hidden="1">#REF!</definedName>
    <definedName name="Z_2DA61914_F1AB_11D2_8EBB_0008C77C0743_.wvu.PrintArea" localSheetId="24" hidden="1">#REF!</definedName>
    <definedName name="Z_2DA61914_F1AB_11D2_8EBB_0008C77C0743_.wvu.PrintArea" localSheetId="16" hidden="1">#REF!</definedName>
    <definedName name="Z_2DA61914_F1AB_11D2_8EBB_0008C77C0743_.wvu.PrintArea" localSheetId="17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19" hidden="1">#REF!</definedName>
    <definedName name="Z_2DA61914_F1AB_11D2_8EBB_0008C77C0743_.wvu.PrintTitles" localSheetId="20" hidden="1">#REF!</definedName>
    <definedName name="Z_2DA61914_F1AB_11D2_8EBB_0008C77C0743_.wvu.PrintTitles" localSheetId="21" hidden="1">#REF!</definedName>
    <definedName name="Z_2DA61914_F1AB_11D2_8EBB_0008C77C0743_.wvu.PrintTitles" localSheetId="22" hidden="1">#REF!</definedName>
    <definedName name="Z_2DA61914_F1AB_11D2_8EBB_0008C77C0743_.wvu.PrintTitles" localSheetId="23" hidden="1">#REF!</definedName>
    <definedName name="Z_2DA61914_F1AB_11D2_8EBB_0008C77C0743_.wvu.PrintTitles" localSheetId="24" hidden="1">#REF!</definedName>
    <definedName name="Z_2DA61914_F1AB_11D2_8EBB_0008C77C0743_.wvu.PrintTitles" localSheetId="16" hidden="1">#REF!</definedName>
    <definedName name="Z_2DA61914_F1AB_11D2_8EBB_0008C77C0743_.wvu.PrintTitles" localSheetId="17" hidden="1">#REF!</definedName>
    <definedName name="Z_2DA61914_F1AB_11D2_8EBB_0008C77C0743_.wvu.PrintTitles" hidden="1">#REF!</definedName>
    <definedName name="Z_2DA61924_F1AB_11D2_8EBB_0008C77C0743_.wvu.PrintArea" localSheetId="19" hidden="1">#REF!</definedName>
    <definedName name="Z_2DA61924_F1AB_11D2_8EBB_0008C77C0743_.wvu.PrintArea" localSheetId="20" hidden="1">#REF!</definedName>
    <definedName name="Z_2DA61924_F1AB_11D2_8EBB_0008C77C0743_.wvu.PrintArea" localSheetId="21" hidden="1">#REF!</definedName>
    <definedName name="Z_2DA61924_F1AB_11D2_8EBB_0008C77C0743_.wvu.PrintArea" localSheetId="22" hidden="1">#REF!</definedName>
    <definedName name="Z_2DA61924_F1AB_11D2_8EBB_0008C77C0743_.wvu.PrintArea" localSheetId="23" hidden="1">#REF!</definedName>
    <definedName name="Z_2DA61924_F1AB_11D2_8EBB_0008C77C0743_.wvu.PrintArea" localSheetId="24" hidden="1">#REF!</definedName>
    <definedName name="Z_2DA61924_F1AB_11D2_8EBB_0008C77C0743_.wvu.PrintArea" localSheetId="16" hidden="1">#REF!</definedName>
    <definedName name="Z_2DA61924_F1AB_11D2_8EBB_0008C77C0743_.wvu.PrintArea" localSheetId="17" hidden="1">#REF!</definedName>
    <definedName name="Z_2DA61924_F1AB_11D2_8EBB_0008C77C0743_.wvu.PrintArea" hidden="1">#REF!</definedName>
    <definedName name="Z_2DA61924_F1AB_11D2_8EBB_0008C77C0743_.wvu.PrintTitles" localSheetId="19" hidden="1">#REF!,#REF!</definedName>
    <definedName name="Z_2DA61924_F1AB_11D2_8EBB_0008C77C0743_.wvu.PrintTitles" localSheetId="20" hidden="1">#REF!,#REF!</definedName>
    <definedName name="Z_2DA61924_F1AB_11D2_8EBB_0008C77C0743_.wvu.PrintTitles" localSheetId="21" hidden="1">#REF!,#REF!</definedName>
    <definedName name="Z_2DA61924_F1AB_11D2_8EBB_0008C77C0743_.wvu.PrintTitles" localSheetId="22" hidden="1">#REF!,#REF!</definedName>
    <definedName name="Z_2DA61924_F1AB_11D2_8EBB_0008C77C0743_.wvu.PrintTitles" localSheetId="23" hidden="1">#REF!,#REF!</definedName>
    <definedName name="Z_2DA61924_F1AB_11D2_8EBB_0008C77C0743_.wvu.PrintTitles" localSheetId="24" hidden="1">#REF!,#REF!</definedName>
    <definedName name="Z_2DA61924_F1AB_11D2_8EBB_0008C77C0743_.wvu.PrintTitles" localSheetId="16" hidden="1">#REF!,#REF!</definedName>
    <definedName name="Z_2DA61924_F1AB_11D2_8EBB_0008C77C0743_.wvu.PrintTitles" localSheetId="17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19" hidden="1">#REF!</definedName>
    <definedName name="Z_3FBA103C_5DE2_11D2_8EE8_0008C77CC149_.wvu.PrintArea" localSheetId="20" hidden="1">#REF!</definedName>
    <definedName name="Z_3FBA103C_5DE2_11D2_8EE8_0008C77CC149_.wvu.PrintArea" localSheetId="21" hidden="1">#REF!</definedName>
    <definedName name="Z_3FBA103C_5DE2_11D2_8EE8_0008C77CC149_.wvu.PrintArea" localSheetId="22" hidden="1">#REF!</definedName>
    <definedName name="Z_3FBA103C_5DE2_11D2_8EE8_0008C77CC149_.wvu.PrintArea" localSheetId="23" hidden="1">#REF!</definedName>
    <definedName name="Z_3FBA103C_5DE2_11D2_8EE8_0008C77CC149_.wvu.PrintArea" localSheetId="24" hidden="1">#REF!</definedName>
    <definedName name="Z_3FBA103C_5DE2_11D2_8EE8_0008C77CC149_.wvu.PrintArea" localSheetId="16" hidden="1">#REF!</definedName>
    <definedName name="Z_3FBA103C_5DE2_11D2_8EE8_0008C77CC149_.wvu.PrintArea" localSheetId="17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19" hidden="1">#REF!</definedName>
    <definedName name="Z_3FBA103C_5DE2_11D2_8EE8_0008C77CC149_.wvu.PrintTitles" localSheetId="20" hidden="1">#REF!</definedName>
    <definedName name="Z_3FBA103C_5DE2_11D2_8EE8_0008C77CC149_.wvu.PrintTitles" localSheetId="21" hidden="1">#REF!</definedName>
    <definedName name="Z_3FBA103C_5DE2_11D2_8EE8_0008C77CC149_.wvu.PrintTitles" localSheetId="22" hidden="1">#REF!</definedName>
    <definedName name="Z_3FBA103C_5DE2_11D2_8EE8_0008C77CC149_.wvu.PrintTitles" localSheetId="23" hidden="1">#REF!</definedName>
    <definedName name="Z_3FBA103C_5DE2_11D2_8EE8_0008C77CC149_.wvu.PrintTitles" localSheetId="24" hidden="1">#REF!</definedName>
    <definedName name="Z_3FBA103C_5DE2_11D2_8EE8_0008C77CC149_.wvu.PrintTitles" localSheetId="16" hidden="1">#REF!</definedName>
    <definedName name="Z_3FBA103C_5DE2_11D2_8EE8_0008C77CC149_.wvu.PrintTitles" localSheetId="17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19" hidden="1">#REF!</definedName>
    <definedName name="Z_3FBA104B_5DE2_11D2_8EE8_0008C77CC149_.wvu.PrintArea" localSheetId="20" hidden="1">#REF!</definedName>
    <definedName name="Z_3FBA104B_5DE2_11D2_8EE8_0008C77CC149_.wvu.PrintArea" localSheetId="21" hidden="1">#REF!</definedName>
    <definedName name="Z_3FBA104B_5DE2_11D2_8EE8_0008C77CC149_.wvu.PrintArea" localSheetId="22" hidden="1">#REF!</definedName>
    <definedName name="Z_3FBA104B_5DE2_11D2_8EE8_0008C77CC149_.wvu.PrintArea" localSheetId="23" hidden="1">#REF!</definedName>
    <definedName name="Z_3FBA104B_5DE2_11D2_8EE8_0008C77CC149_.wvu.PrintArea" localSheetId="24" hidden="1">#REF!</definedName>
    <definedName name="Z_3FBA104B_5DE2_11D2_8EE8_0008C77CC149_.wvu.PrintArea" localSheetId="16" hidden="1">#REF!</definedName>
    <definedName name="Z_3FBA104B_5DE2_11D2_8EE8_0008C77CC149_.wvu.PrintArea" localSheetId="17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19" hidden="1">#REF!</definedName>
    <definedName name="Z_3FBA104B_5DE2_11D2_8EE8_0008C77CC149_.wvu.PrintTitles" localSheetId="20" hidden="1">#REF!</definedName>
    <definedName name="Z_3FBA104B_5DE2_11D2_8EE8_0008C77CC149_.wvu.PrintTitles" localSheetId="21" hidden="1">#REF!</definedName>
    <definedName name="Z_3FBA104B_5DE2_11D2_8EE8_0008C77CC149_.wvu.PrintTitles" localSheetId="22" hidden="1">#REF!</definedName>
    <definedName name="Z_3FBA104B_5DE2_11D2_8EE8_0008C77CC149_.wvu.PrintTitles" localSheetId="23" hidden="1">#REF!</definedName>
    <definedName name="Z_3FBA104B_5DE2_11D2_8EE8_0008C77CC149_.wvu.PrintTitles" localSheetId="24" hidden="1">#REF!</definedName>
    <definedName name="Z_3FBA104B_5DE2_11D2_8EE8_0008C77CC149_.wvu.PrintTitles" localSheetId="16" hidden="1">#REF!</definedName>
    <definedName name="Z_3FBA104B_5DE2_11D2_8EE8_0008C77CC149_.wvu.PrintTitles" localSheetId="17" hidden="1">#REF!</definedName>
    <definedName name="Z_3FBA104B_5DE2_11D2_8EE8_0008C77CC149_.wvu.PrintTitles" hidden="1">#REF!</definedName>
    <definedName name="Z_3FBA1058_5DE2_11D2_8EE8_0008C77CC149_.wvu.PrintArea" localSheetId="19" hidden="1">#REF!</definedName>
    <definedName name="Z_3FBA1058_5DE2_11D2_8EE8_0008C77CC149_.wvu.PrintArea" localSheetId="20" hidden="1">#REF!</definedName>
    <definedName name="Z_3FBA1058_5DE2_11D2_8EE8_0008C77CC149_.wvu.PrintArea" localSheetId="21" hidden="1">#REF!</definedName>
    <definedName name="Z_3FBA1058_5DE2_11D2_8EE8_0008C77CC149_.wvu.PrintArea" localSheetId="22" hidden="1">#REF!</definedName>
    <definedName name="Z_3FBA1058_5DE2_11D2_8EE8_0008C77CC149_.wvu.PrintArea" localSheetId="23" hidden="1">#REF!</definedName>
    <definedName name="Z_3FBA1058_5DE2_11D2_8EE8_0008C77CC149_.wvu.PrintArea" localSheetId="24" hidden="1">#REF!</definedName>
    <definedName name="Z_3FBA1058_5DE2_11D2_8EE8_0008C77CC149_.wvu.PrintArea" localSheetId="16" hidden="1">#REF!</definedName>
    <definedName name="Z_3FBA1058_5DE2_11D2_8EE8_0008C77CC149_.wvu.PrintArea" localSheetId="17" hidden="1">#REF!</definedName>
    <definedName name="Z_3FBA1058_5DE2_11D2_8EE8_0008C77CC149_.wvu.PrintArea" hidden="1">#REF!</definedName>
    <definedName name="Z_3FBA1058_5DE2_11D2_8EE8_0008C77CC149_.wvu.PrintTitles" localSheetId="19" hidden="1">#REF!,#REF!</definedName>
    <definedName name="Z_3FBA1058_5DE2_11D2_8EE8_0008C77CC149_.wvu.PrintTitles" localSheetId="20" hidden="1">#REF!,#REF!</definedName>
    <definedName name="Z_3FBA1058_5DE2_11D2_8EE8_0008C77CC149_.wvu.PrintTitles" localSheetId="21" hidden="1">#REF!,#REF!</definedName>
    <definedName name="Z_3FBA1058_5DE2_11D2_8EE8_0008C77CC149_.wvu.PrintTitles" localSheetId="22" hidden="1">#REF!,#REF!</definedName>
    <definedName name="Z_3FBA1058_5DE2_11D2_8EE8_0008C77CC149_.wvu.PrintTitles" localSheetId="23" hidden="1">#REF!,#REF!</definedName>
    <definedName name="Z_3FBA1058_5DE2_11D2_8EE8_0008C77CC149_.wvu.PrintTitles" localSheetId="24" hidden="1">#REF!,#REF!</definedName>
    <definedName name="Z_3FBA1058_5DE2_11D2_8EE8_0008C77CC149_.wvu.PrintTitles" localSheetId="16" hidden="1">#REF!,#REF!</definedName>
    <definedName name="Z_3FBA1058_5DE2_11D2_8EE8_0008C77CC149_.wvu.PrintTitles" localSheetId="17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19" hidden="1">#REF!</definedName>
    <definedName name="Z_3FE15DB3_17FC_11D2_8E97_0008C77CC149_.wvu.PrintArea" localSheetId="20" hidden="1">#REF!</definedName>
    <definedName name="Z_3FE15DB3_17FC_11D2_8E97_0008C77CC149_.wvu.PrintArea" localSheetId="21" hidden="1">#REF!</definedName>
    <definedName name="Z_3FE15DB3_17FC_11D2_8E97_0008C77CC149_.wvu.PrintArea" localSheetId="22" hidden="1">#REF!</definedName>
    <definedName name="Z_3FE15DB3_17FC_11D2_8E97_0008C77CC149_.wvu.PrintArea" localSheetId="23" hidden="1">#REF!</definedName>
    <definedName name="Z_3FE15DB3_17FC_11D2_8E97_0008C77CC149_.wvu.PrintArea" localSheetId="24" hidden="1">#REF!</definedName>
    <definedName name="Z_3FE15DB3_17FC_11D2_8E97_0008C77CC149_.wvu.PrintArea" localSheetId="16" hidden="1">#REF!</definedName>
    <definedName name="Z_3FE15DB3_17FC_11D2_8E97_0008C77CC149_.wvu.PrintArea" localSheetId="17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19" hidden="1">#REF!</definedName>
    <definedName name="Z_3FE15DB3_17FC_11D2_8E97_0008C77CC149_.wvu.PrintTitles" localSheetId="20" hidden="1">#REF!</definedName>
    <definedName name="Z_3FE15DB3_17FC_11D2_8E97_0008C77CC149_.wvu.PrintTitles" localSheetId="21" hidden="1">#REF!</definedName>
    <definedName name="Z_3FE15DB3_17FC_11D2_8E97_0008C77CC149_.wvu.PrintTitles" localSheetId="22" hidden="1">#REF!</definedName>
    <definedName name="Z_3FE15DB3_17FC_11D2_8E97_0008C77CC149_.wvu.PrintTitles" localSheetId="23" hidden="1">#REF!</definedName>
    <definedName name="Z_3FE15DB3_17FC_11D2_8E97_0008C77CC149_.wvu.PrintTitles" localSheetId="24" hidden="1">#REF!</definedName>
    <definedName name="Z_3FE15DB3_17FC_11D2_8E97_0008C77CC149_.wvu.PrintTitles" localSheetId="16" hidden="1">#REF!</definedName>
    <definedName name="Z_3FE15DB3_17FC_11D2_8E97_0008C77CC149_.wvu.PrintTitles" localSheetId="17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19" hidden="1">#REF!</definedName>
    <definedName name="Z_3FE15DC2_17FC_11D2_8E97_0008C77CC149_.wvu.PrintArea" localSheetId="20" hidden="1">#REF!</definedName>
    <definedName name="Z_3FE15DC2_17FC_11D2_8E97_0008C77CC149_.wvu.PrintArea" localSheetId="21" hidden="1">#REF!</definedName>
    <definedName name="Z_3FE15DC2_17FC_11D2_8E97_0008C77CC149_.wvu.PrintArea" localSheetId="22" hidden="1">#REF!</definedName>
    <definedName name="Z_3FE15DC2_17FC_11D2_8E97_0008C77CC149_.wvu.PrintArea" localSheetId="23" hidden="1">#REF!</definedName>
    <definedName name="Z_3FE15DC2_17FC_11D2_8E97_0008C77CC149_.wvu.PrintArea" localSheetId="24" hidden="1">#REF!</definedName>
    <definedName name="Z_3FE15DC2_17FC_11D2_8E97_0008C77CC149_.wvu.PrintArea" localSheetId="16" hidden="1">#REF!</definedName>
    <definedName name="Z_3FE15DC2_17FC_11D2_8E97_0008C77CC149_.wvu.PrintArea" localSheetId="17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19" hidden="1">#REF!</definedName>
    <definedName name="Z_3FE15DC2_17FC_11D2_8E97_0008C77CC149_.wvu.PrintTitles" localSheetId="20" hidden="1">#REF!</definedName>
    <definedName name="Z_3FE15DC2_17FC_11D2_8E97_0008C77CC149_.wvu.PrintTitles" localSheetId="21" hidden="1">#REF!</definedName>
    <definedName name="Z_3FE15DC2_17FC_11D2_8E97_0008C77CC149_.wvu.PrintTitles" localSheetId="22" hidden="1">#REF!</definedName>
    <definedName name="Z_3FE15DC2_17FC_11D2_8E97_0008C77CC149_.wvu.PrintTitles" localSheetId="23" hidden="1">#REF!</definedName>
    <definedName name="Z_3FE15DC2_17FC_11D2_8E97_0008C77CC149_.wvu.PrintTitles" localSheetId="24" hidden="1">#REF!</definedName>
    <definedName name="Z_3FE15DC2_17FC_11D2_8E97_0008C77CC149_.wvu.PrintTitles" localSheetId="16" hidden="1">#REF!</definedName>
    <definedName name="Z_3FE15DC2_17FC_11D2_8E97_0008C77CC149_.wvu.PrintTitles" localSheetId="17" hidden="1">#REF!</definedName>
    <definedName name="Z_3FE15DC2_17FC_11D2_8E97_0008C77CC149_.wvu.PrintTitles" hidden="1">#REF!</definedName>
    <definedName name="Z_3FE15DCF_17FC_11D2_8E97_0008C77CC149_.wvu.PrintArea" localSheetId="19" hidden="1">#REF!</definedName>
    <definedName name="Z_3FE15DCF_17FC_11D2_8E97_0008C77CC149_.wvu.PrintArea" localSheetId="20" hidden="1">#REF!</definedName>
    <definedName name="Z_3FE15DCF_17FC_11D2_8E97_0008C77CC149_.wvu.PrintArea" localSheetId="21" hidden="1">#REF!</definedName>
    <definedName name="Z_3FE15DCF_17FC_11D2_8E97_0008C77CC149_.wvu.PrintArea" localSheetId="22" hidden="1">#REF!</definedName>
    <definedName name="Z_3FE15DCF_17FC_11D2_8E97_0008C77CC149_.wvu.PrintArea" localSheetId="23" hidden="1">#REF!</definedName>
    <definedName name="Z_3FE15DCF_17FC_11D2_8E97_0008C77CC149_.wvu.PrintArea" localSheetId="24" hidden="1">#REF!</definedName>
    <definedName name="Z_3FE15DCF_17FC_11D2_8E97_0008C77CC149_.wvu.PrintArea" localSheetId="16" hidden="1">#REF!</definedName>
    <definedName name="Z_3FE15DCF_17FC_11D2_8E97_0008C77CC149_.wvu.PrintArea" localSheetId="17" hidden="1">#REF!</definedName>
    <definedName name="Z_3FE15DCF_17FC_11D2_8E97_0008C77CC149_.wvu.PrintArea" hidden="1">#REF!</definedName>
    <definedName name="Z_3FE15DCF_17FC_11D2_8E97_0008C77CC149_.wvu.PrintTitles" localSheetId="19" hidden="1">#REF!,#REF!</definedName>
    <definedName name="Z_3FE15DCF_17FC_11D2_8E97_0008C77CC149_.wvu.PrintTitles" localSheetId="20" hidden="1">#REF!,#REF!</definedName>
    <definedName name="Z_3FE15DCF_17FC_11D2_8E97_0008C77CC149_.wvu.PrintTitles" localSheetId="21" hidden="1">#REF!,#REF!</definedName>
    <definedName name="Z_3FE15DCF_17FC_11D2_8E97_0008C77CC149_.wvu.PrintTitles" localSheetId="22" hidden="1">#REF!,#REF!</definedName>
    <definedName name="Z_3FE15DCF_17FC_11D2_8E97_0008C77CC149_.wvu.PrintTitles" localSheetId="23" hidden="1">#REF!,#REF!</definedName>
    <definedName name="Z_3FE15DCF_17FC_11D2_8E97_0008C77CC149_.wvu.PrintTitles" localSheetId="24" hidden="1">#REF!,#REF!</definedName>
    <definedName name="Z_3FE15DCF_17FC_11D2_8E97_0008C77CC149_.wvu.PrintTitles" localSheetId="16" hidden="1">#REF!,#REF!</definedName>
    <definedName name="Z_3FE15DCF_17FC_11D2_8E97_0008C77CC149_.wvu.PrintTitles" localSheetId="17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19" hidden="1">#REF!</definedName>
    <definedName name="Z_4CC3570C_99A5_11D2_8E90_0008C7BCAF29_.wvu.PrintArea" localSheetId="20" hidden="1">#REF!</definedName>
    <definedName name="Z_4CC3570C_99A5_11D2_8E90_0008C7BCAF29_.wvu.PrintArea" localSheetId="21" hidden="1">#REF!</definedName>
    <definedName name="Z_4CC3570C_99A5_11D2_8E90_0008C7BCAF29_.wvu.PrintArea" localSheetId="22" hidden="1">#REF!</definedName>
    <definedName name="Z_4CC3570C_99A5_11D2_8E90_0008C7BCAF29_.wvu.PrintArea" localSheetId="23" hidden="1">#REF!</definedName>
    <definedName name="Z_4CC3570C_99A5_11D2_8E90_0008C7BCAF29_.wvu.PrintArea" localSheetId="24" hidden="1">#REF!</definedName>
    <definedName name="Z_4CC3570C_99A5_11D2_8E90_0008C7BCAF29_.wvu.PrintArea" localSheetId="16" hidden="1">#REF!</definedName>
    <definedName name="Z_4CC3570C_99A5_11D2_8E90_0008C7BCAF29_.wvu.PrintArea" localSheetId="17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19" hidden="1">#REF!,#REF!</definedName>
    <definedName name="Z_4CC3570C_99A5_11D2_8E90_0008C7BCAF29_.wvu.PrintTitles" localSheetId="20" hidden="1">#REF!,#REF!</definedName>
    <definedName name="Z_4CC3570C_99A5_11D2_8E90_0008C7BCAF29_.wvu.PrintTitles" localSheetId="21" hidden="1">#REF!,#REF!</definedName>
    <definedName name="Z_4CC3570C_99A5_11D2_8E90_0008C7BCAF29_.wvu.PrintTitles" localSheetId="22" hidden="1">#REF!,#REF!</definedName>
    <definedName name="Z_4CC3570C_99A5_11D2_8E90_0008C7BCAF29_.wvu.PrintTitles" localSheetId="23" hidden="1">#REF!,#REF!</definedName>
    <definedName name="Z_4CC3570C_99A5_11D2_8E90_0008C7BCAF29_.wvu.PrintTitles" localSheetId="24" hidden="1">#REF!,#REF!</definedName>
    <definedName name="Z_4CC3570C_99A5_11D2_8E90_0008C7BCAF29_.wvu.PrintTitles" localSheetId="16" hidden="1">#REF!,#REF!</definedName>
    <definedName name="Z_4CC3570C_99A5_11D2_8E90_0008C7BCAF29_.wvu.PrintTitles" localSheetId="17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19" hidden="1">#REF!</definedName>
    <definedName name="Z_4CC3570F_99A5_11D2_8E90_0008C7BCAF29_.wvu.PrintArea" localSheetId="20" hidden="1">#REF!</definedName>
    <definedName name="Z_4CC3570F_99A5_11D2_8E90_0008C7BCAF29_.wvu.PrintArea" localSheetId="21" hidden="1">#REF!</definedName>
    <definedName name="Z_4CC3570F_99A5_11D2_8E90_0008C7BCAF29_.wvu.PrintArea" localSheetId="22" hidden="1">#REF!</definedName>
    <definedName name="Z_4CC3570F_99A5_11D2_8E90_0008C7BCAF29_.wvu.PrintArea" localSheetId="23" hidden="1">#REF!</definedName>
    <definedName name="Z_4CC3570F_99A5_11D2_8E90_0008C7BCAF29_.wvu.PrintArea" localSheetId="24" hidden="1">#REF!</definedName>
    <definedName name="Z_4CC3570F_99A5_11D2_8E90_0008C7BCAF29_.wvu.PrintArea" localSheetId="16" hidden="1">#REF!</definedName>
    <definedName name="Z_4CC3570F_99A5_11D2_8E90_0008C7BCAF29_.wvu.PrintArea" localSheetId="17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19" hidden="1">#REF!</definedName>
    <definedName name="Z_4CC3570F_99A5_11D2_8E90_0008C7BCAF29_.wvu.PrintTitles" localSheetId="20" hidden="1">#REF!</definedName>
    <definedName name="Z_4CC3570F_99A5_11D2_8E90_0008C7BCAF29_.wvu.PrintTitles" localSheetId="21" hidden="1">#REF!</definedName>
    <definedName name="Z_4CC3570F_99A5_11D2_8E90_0008C7BCAF29_.wvu.PrintTitles" localSheetId="22" hidden="1">#REF!</definedName>
    <definedName name="Z_4CC3570F_99A5_11D2_8E90_0008C7BCAF29_.wvu.PrintTitles" localSheetId="23" hidden="1">#REF!</definedName>
    <definedName name="Z_4CC3570F_99A5_11D2_8E90_0008C7BCAF29_.wvu.PrintTitles" localSheetId="24" hidden="1">#REF!</definedName>
    <definedName name="Z_4CC3570F_99A5_11D2_8E90_0008C7BCAF29_.wvu.PrintTitles" localSheetId="16" hidden="1">#REF!</definedName>
    <definedName name="Z_4CC3570F_99A5_11D2_8E90_0008C7BCAF29_.wvu.PrintTitles" localSheetId="17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19" hidden="1">#REF!</definedName>
    <definedName name="Z_4CC35714_99A5_11D2_8E90_0008C7BCAF29_.wvu.PrintArea" localSheetId="20" hidden="1">#REF!</definedName>
    <definedName name="Z_4CC35714_99A5_11D2_8E90_0008C7BCAF29_.wvu.PrintArea" localSheetId="21" hidden="1">#REF!</definedName>
    <definedName name="Z_4CC35714_99A5_11D2_8E90_0008C7BCAF29_.wvu.PrintArea" localSheetId="22" hidden="1">#REF!</definedName>
    <definedName name="Z_4CC35714_99A5_11D2_8E90_0008C7BCAF29_.wvu.PrintArea" localSheetId="23" hidden="1">#REF!</definedName>
    <definedName name="Z_4CC35714_99A5_11D2_8E90_0008C7BCAF29_.wvu.PrintArea" localSheetId="24" hidden="1">#REF!</definedName>
    <definedName name="Z_4CC35714_99A5_11D2_8E90_0008C7BCAF29_.wvu.PrintArea" localSheetId="16" hidden="1">#REF!</definedName>
    <definedName name="Z_4CC35714_99A5_11D2_8E90_0008C7BCAF29_.wvu.PrintArea" localSheetId="17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19" hidden="1">#REF!,#REF!</definedName>
    <definedName name="Z_4CC35714_99A5_11D2_8E90_0008C7BCAF29_.wvu.PrintTitles" localSheetId="20" hidden="1">#REF!,#REF!</definedName>
    <definedName name="Z_4CC35714_99A5_11D2_8E90_0008C7BCAF29_.wvu.PrintTitles" localSheetId="21" hidden="1">#REF!,#REF!</definedName>
    <definedName name="Z_4CC35714_99A5_11D2_8E90_0008C7BCAF29_.wvu.PrintTitles" localSheetId="22" hidden="1">#REF!,#REF!</definedName>
    <definedName name="Z_4CC35714_99A5_11D2_8E90_0008C7BCAF29_.wvu.PrintTitles" localSheetId="23" hidden="1">#REF!,#REF!</definedName>
    <definedName name="Z_4CC35714_99A5_11D2_8E90_0008C7BCAF29_.wvu.PrintTitles" localSheetId="24" hidden="1">#REF!,#REF!</definedName>
    <definedName name="Z_4CC35714_99A5_11D2_8E90_0008C7BCAF29_.wvu.PrintTitles" localSheetId="16" hidden="1">#REF!,#REF!</definedName>
    <definedName name="Z_4CC35714_99A5_11D2_8E90_0008C7BCAF29_.wvu.PrintTitles" localSheetId="17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19" hidden="1">#REF!</definedName>
    <definedName name="Z_4CC35716_99A5_11D2_8E90_0008C7BCAF29_.wvu.PrintArea" localSheetId="20" hidden="1">#REF!</definedName>
    <definedName name="Z_4CC35716_99A5_11D2_8E90_0008C7BCAF29_.wvu.PrintArea" localSheetId="21" hidden="1">#REF!</definedName>
    <definedName name="Z_4CC35716_99A5_11D2_8E90_0008C7BCAF29_.wvu.PrintArea" localSheetId="22" hidden="1">#REF!</definedName>
    <definedName name="Z_4CC35716_99A5_11D2_8E90_0008C7BCAF29_.wvu.PrintArea" localSheetId="23" hidden="1">#REF!</definedName>
    <definedName name="Z_4CC35716_99A5_11D2_8E90_0008C7BCAF29_.wvu.PrintArea" localSheetId="24" hidden="1">#REF!</definedName>
    <definedName name="Z_4CC35716_99A5_11D2_8E90_0008C7BCAF29_.wvu.PrintArea" localSheetId="16" hidden="1">#REF!</definedName>
    <definedName name="Z_4CC35716_99A5_11D2_8E90_0008C7BCAF29_.wvu.PrintArea" localSheetId="17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19" hidden="1">#REF!,#REF!</definedName>
    <definedName name="Z_4CC35716_99A5_11D2_8E90_0008C7BCAF29_.wvu.PrintTitles" localSheetId="20" hidden="1">#REF!,#REF!</definedName>
    <definedName name="Z_4CC35716_99A5_11D2_8E90_0008C7BCAF29_.wvu.PrintTitles" localSheetId="21" hidden="1">#REF!,#REF!</definedName>
    <definedName name="Z_4CC35716_99A5_11D2_8E90_0008C7BCAF29_.wvu.PrintTitles" localSheetId="22" hidden="1">#REF!,#REF!</definedName>
    <definedName name="Z_4CC35716_99A5_11D2_8E90_0008C7BCAF29_.wvu.PrintTitles" localSheetId="23" hidden="1">#REF!,#REF!</definedName>
    <definedName name="Z_4CC35716_99A5_11D2_8E90_0008C7BCAF29_.wvu.PrintTitles" localSheetId="24" hidden="1">#REF!,#REF!</definedName>
    <definedName name="Z_4CC35716_99A5_11D2_8E90_0008C7BCAF29_.wvu.PrintTitles" localSheetId="16" hidden="1">#REF!,#REF!</definedName>
    <definedName name="Z_4CC35716_99A5_11D2_8E90_0008C7BCAF29_.wvu.PrintTitles" localSheetId="17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19" hidden="1">#REF!</definedName>
    <definedName name="Z_4CC35719_99A5_11D2_8E90_0008C7BCAF29_.wvu.PrintArea" localSheetId="20" hidden="1">#REF!</definedName>
    <definedName name="Z_4CC35719_99A5_11D2_8E90_0008C7BCAF29_.wvu.PrintArea" localSheetId="21" hidden="1">#REF!</definedName>
    <definedName name="Z_4CC35719_99A5_11D2_8E90_0008C7BCAF29_.wvu.PrintArea" localSheetId="22" hidden="1">#REF!</definedName>
    <definedName name="Z_4CC35719_99A5_11D2_8E90_0008C7BCAF29_.wvu.PrintArea" localSheetId="23" hidden="1">#REF!</definedName>
    <definedName name="Z_4CC35719_99A5_11D2_8E90_0008C7BCAF29_.wvu.PrintArea" localSheetId="24" hidden="1">#REF!</definedName>
    <definedName name="Z_4CC35719_99A5_11D2_8E90_0008C7BCAF29_.wvu.PrintArea" localSheetId="16" hidden="1">#REF!</definedName>
    <definedName name="Z_4CC35719_99A5_11D2_8E90_0008C7BCAF29_.wvu.PrintArea" localSheetId="17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19" hidden="1">#REF!</definedName>
    <definedName name="Z_4CC35719_99A5_11D2_8E90_0008C7BCAF29_.wvu.PrintTitles" localSheetId="20" hidden="1">#REF!</definedName>
    <definedName name="Z_4CC35719_99A5_11D2_8E90_0008C7BCAF29_.wvu.PrintTitles" localSheetId="21" hidden="1">#REF!</definedName>
    <definedName name="Z_4CC35719_99A5_11D2_8E90_0008C7BCAF29_.wvu.PrintTitles" localSheetId="22" hidden="1">#REF!</definedName>
    <definedName name="Z_4CC35719_99A5_11D2_8E90_0008C7BCAF29_.wvu.PrintTitles" localSheetId="23" hidden="1">#REF!</definedName>
    <definedName name="Z_4CC35719_99A5_11D2_8E90_0008C7BCAF29_.wvu.PrintTitles" localSheetId="24" hidden="1">#REF!</definedName>
    <definedName name="Z_4CC35719_99A5_11D2_8E90_0008C7BCAF29_.wvu.PrintTitles" localSheetId="16" hidden="1">#REF!</definedName>
    <definedName name="Z_4CC35719_99A5_11D2_8E90_0008C7BCAF29_.wvu.PrintTitles" localSheetId="17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19" hidden="1">#REF!</definedName>
    <definedName name="Z_4CC3571E_99A5_11D2_8E90_0008C7BCAF29_.wvu.PrintArea" localSheetId="20" hidden="1">#REF!</definedName>
    <definedName name="Z_4CC3571E_99A5_11D2_8E90_0008C7BCAF29_.wvu.PrintArea" localSheetId="21" hidden="1">#REF!</definedName>
    <definedName name="Z_4CC3571E_99A5_11D2_8E90_0008C7BCAF29_.wvu.PrintArea" localSheetId="22" hidden="1">#REF!</definedName>
    <definedName name="Z_4CC3571E_99A5_11D2_8E90_0008C7BCAF29_.wvu.PrintArea" localSheetId="23" hidden="1">#REF!</definedName>
    <definedName name="Z_4CC3571E_99A5_11D2_8E90_0008C7BCAF29_.wvu.PrintArea" localSheetId="24" hidden="1">#REF!</definedName>
    <definedName name="Z_4CC3571E_99A5_11D2_8E90_0008C7BCAF29_.wvu.PrintArea" localSheetId="16" hidden="1">#REF!</definedName>
    <definedName name="Z_4CC3571E_99A5_11D2_8E90_0008C7BCAF29_.wvu.PrintArea" localSheetId="17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19" hidden="1">#REF!,#REF!</definedName>
    <definedName name="Z_4CC3571E_99A5_11D2_8E90_0008C7BCAF29_.wvu.PrintTitles" localSheetId="20" hidden="1">#REF!,#REF!</definedName>
    <definedName name="Z_4CC3571E_99A5_11D2_8E90_0008C7BCAF29_.wvu.PrintTitles" localSheetId="21" hidden="1">#REF!,#REF!</definedName>
    <definedName name="Z_4CC3571E_99A5_11D2_8E90_0008C7BCAF29_.wvu.PrintTitles" localSheetId="22" hidden="1">#REF!,#REF!</definedName>
    <definedName name="Z_4CC3571E_99A5_11D2_8E90_0008C7BCAF29_.wvu.PrintTitles" localSheetId="23" hidden="1">#REF!,#REF!</definedName>
    <definedName name="Z_4CC3571E_99A5_11D2_8E90_0008C7BCAF29_.wvu.PrintTitles" localSheetId="24" hidden="1">#REF!,#REF!</definedName>
    <definedName name="Z_4CC3571E_99A5_11D2_8E90_0008C7BCAF29_.wvu.PrintTitles" localSheetId="16" hidden="1">#REF!,#REF!</definedName>
    <definedName name="Z_4CC3571E_99A5_11D2_8E90_0008C7BCAF29_.wvu.PrintTitles" localSheetId="17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19" hidden="1">#REF!</definedName>
    <definedName name="Z_4CC35721_99A5_11D2_8E90_0008C7BCAF29_.wvu.PrintArea" localSheetId="20" hidden="1">#REF!</definedName>
    <definedName name="Z_4CC35721_99A5_11D2_8E90_0008C7BCAF29_.wvu.PrintArea" localSheetId="21" hidden="1">#REF!</definedName>
    <definedName name="Z_4CC35721_99A5_11D2_8E90_0008C7BCAF29_.wvu.PrintArea" localSheetId="22" hidden="1">#REF!</definedName>
    <definedName name="Z_4CC35721_99A5_11D2_8E90_0008C7BCAF29_.wvu.PrintArea" localSheetId="23" hidden="1">#REF!</definedName>
    <definedName name="Z_4CC35721_99A5_11D2_8E90_0008C7BCAF29_.wvu.PrintArea" localSheetId="24" hidden="1">#REF!</definedName>
    <definedName name="Z_4CC35721_99A5_11D2_8E90_0008C7BCAF29_.wvu.PrintArea" localSheetId="16" hidden="1">#REF!</definedName>
    <definedName name="Z_4CC35721_99A5_11D2_8E90_0008C7BCAF29_.wvu.PrintArea" localSheetId="17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19" hidden="1">#REF!,#REF!</definedName>
    <definedName name="Z_4CC35721_99A5_11D2_8E90_0008C7BCAF29_.wvu.PrintTitles" localSheetId="20" hidden="1">#REF!,#REF!</definedName>
    <definedName name="Z_4CC35721_99A5_11D2_8E90_0008C7BCAF29_.wvu.PrintTitles" localSheetId="21" hidden="1">#REF!,#REF!</definedName>
    <definedName name="Z_4CC35721_99A5_11D2_8E90_0008C7BCAF29_.wvu.PrintTitles" localSheetId="22" hidden="1">#REF!,#REF!</definedName>
    <definedName name="Z_4CC35721_99A5_11D2_8E90_0008C7BCAF29_.wvu.PrintTitles" localSheetId="23" hidden="1">#REF!,#REF!</definedName>
    <definedName name="Z_4CC35721_99A5_11D2_8E90_0008C7BCAF29_.wvu.PrintTitles" localSheetId="24" hidden="1">#REF!,#REF!</definedName>
    <definedName name="Z_4CC35721_99A5_11D2_8E90_0008C7BCAF29_.wvu.PrintTitles" localSheetId="16" hidden="1">#REF!,#REF!</definedName>
    <definedName name="Z_4CC35721_99A5_11D2_8E90_0008C7BCAF29_.wvu.PrintTitles" localSheetId="17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19" hidden="1">#REF!</definedName>
    <definedName name="Z_5F95E421_892A_11D2_8E7F_0008C7809E09_.wvu.PrintArea" localSheetId="20" hidden="1">#REF!</definedName>
    <definedName name="Z_5F95E421_892A_11D2_8E7F_0008C7809E09_.wvu.PrintArea" localSheetId="21" hidden="1">#REF!</definedName>
    <definedName name="Z_5F95E421_892A_11D2_8E7F_0008C7809E09_.wvu.PrintArea" localSheetId="22" hidden="1">#REF!</definedName>
    <definedName name="Z_5F95E421_892A_11D2_8E7F_0008C7809E09_.wvu.PrintArea" localSheetId="23" hidden="1">#REF!</definedName>
    <definedName name="Z_5F95E421_892A_11D2_8E7F_0008C7809E09_.wvu.PrintArea" localSheetId="24" hidden="1">#REF!</definedName>
    <definedName name="Z_5F95E421_892A_11D2_8E7F_0008C7809E09_.wvu.PrintArea" localSheetId="16" hidden="1">#REF!</definedName>
    <definedName name="Z_5F95E421_892A_11D2_8E7F_0008C7809E09_.wvu.PrintArea" localSheetId="17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19" hidden="1">#REF!,#REF!</definedName>
    <definedName name="Z_5F95E421_892A_11D2_8E7F_0008C7809E09_.wvu.PrintTitles" localSheetId="20" hidden="1">#REF!,#REF!</definedName>
    <definedName name="Z_5F95E421_892A_11D2_8E7F_0008C7809E09_.wvu.PrintTitles" localSheetId="21" hidden="1">#REF!,#REF!</definedName>
    <definedName name="Z_5F95E421_892A_11D2_8E7F_0008C7809E09_.wvu.PrintTitles" localSheetId="22" hidden="1">#REF!,#REF!</definedName>
    <definedName name="Z_5F95E421_892A_11D2_8E7F_0008C7809E09_.wvu.PrintTitles" localSheetId="23" hidden="1">#REF!,#REF!</definedName>
    <definedName name="Z_5F95E421_892A_11D2_8E7F_0008C7809E09_.wvu.PrintTitles" localSheetId="24" hidden="1">#REF!,#REF!</definedName>
    <definedName name="Z_5F95E421_892A_11D2_8E7F_0008C7809E09_.wvu.PrintTitles" localSheetId="16" hidden="1">#REF!,#REF!</definedName>
    <definedName name="Z_5F95E421_892A_11D2_8E7F_0008C7809E09_.wvu.PrintTitles" localSheetId="17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19" hidden="1">#REF!</definedName>
    <definedName name="Z_5F95E424_892A_11D2_8E7F_0008C7809E09_.wvu.PrintArea" localSheetId="20" hidden="1">#REF!</definedName>
    <definedName name="Z_5F95E424_892A_11D2_8E7F_0008C7809E09_.wvu.PrintArea" localSheetId="21" hidden="1">#REF!</definedName>
    <definedName name="Z_5F95E424_892A_11D2_8E7F_0008C7809E09_.wvu.PrintArea" localSheetId="22" hidden="1">#REF!</definedName>
    <definedName name="Z_5F95E424_892A_11D2_8E7F_0008C7809E09_.wvu.PrintArea" localSheetId="23" hidden="1">#REF!</definedName>
    <definedName name="Z_5F95E424_892A_11D2_8E7F_0008C7809E09_.wvu.PrintArea" localSheetId="24" hidden="1">#REF!</definedName>
    <definedName name="Z_5F95E424_892A_11D2_8E7F_0008C7809E09_.wvu.PrintArea" localSheetId="16" hidden="1">#REF!</definedName>
    <definedName name="Z_5F95E424_892A_11D2_8E7F_0008C7809E09_.wvu.PrintArea" localSheetId="17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19" hidden="1">#REF!</definedName>
    <definedName name="Z_5F95E424_892A_11D2_8E7F_0008C7809E09_.wvu.PrintTitles" localSheetId="20" hidden="1">#REF!</definedName>
    <definedName name="Z_5F95E424_892A_11D2_8E7F_0008C7809E09_.wvu.PrintTitles" localSheetId="21" hidden="1">#REF!</definedName>
    <definedName name="Z_5F95E424_892A_11D2_8E7F_0008C7809E09_.wvu.PrintTitles" localSheetId="22" hidden="1">#REF!</definedName>
    <definedName name="Z_5F95E424_892A_11D2_8E7F_0008C7809E09_.wvu.PrintTitles" localSheetId="23" hidden="1">#REF!</definedName>
    <definedName name="Z_5F95E424_892A_11D2_8E7F_0008C7809E09_.wvu.PrintTitles" localSheetId="24" hidden="1">#REF!</definedName>
    <definedName name="Z_5F95E424_892A_11D2_8E7F_0008C7809E09_.wvu.PrintTitles" localSheetId="16" hidden="1">#REF!</definedName>
    <definedName name="Z_5F95E424_892A_11D2_8E7F_0008C7809E09_.wvu.PrintTitles" localSheetId="17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19" hidden="1">#REF!</definedName>
    <definedName name="Z_5F95E429_892A_11D2_8E7F_0008C7809E09_.wvu.PrintArea" localSheetId="20" hidden="1">#REF!</definedName>
    <definedName name="Z_5F95E429_892A_11D2_8E7F_0008C7809E09_.wvu.PrintArea" localSheetId="21" hidden="1">#REF!</definedName>
    <definedName name="Z_5F95E429_892A_11D2_8E7F_0008C7809E09_.wvu.PrintArea" localSheetId="22" hidden="1">#REF!</definedName>
    <definedName name="Z_5F95E429_892A_11D2_8E7F_0008C7809E09_.wvu.PrintArea" localSheetId="23" hidden="1">#REF!</definedName>
    <definedName name="Z_5F95E429_892A_11D2_8E7F_0008C7809E09_.wvu.PrintArea" localSheetId="24" hidden="1">#REF!</definedName>
    <definedName name="Z_5F95E429_892A_11D2_8E7F_0008C7809E09_.wvu.PrintArea" localSheetId="16" hidden="1">#REF!</definedName>
    <definedName name="Z_5F95E429_892A_11D2_8E7F_0008C7809E09_.wvu.PrintArea" localSheetId="17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19" hidden="1">#REF!,#REF!</definedName>
    <definedName name="Z_5F95E429_892A_11D2_8E7F_0008C7809E09_.wvu.PrintTitles" localSheetId="20" hidden="1">#REF!,#REF!</definedName>
    <definedName name="Z_5F95E429_892A_11D2_8E7F_0008C7809E09_.wvu.PrintTitles" localSheetId="21" hidden="1">#REF!,#REF!</definedName>
    <definedName name="Z_5F95E429_892A_11D2_8E7F_0008C7809E09_.wvu.PrintTitles" localSheetId="22" hidden="1">#REF!,#REF!</definedName>
    <definedName name="Z_5F95E429_892A_11D2_8E7F_0008C7809E09_.wvu.PrintTitles" localSheetId="23" hidden="1">#REF!,#REF!</definedName>
    <definedName name="Z_5F95E429_892A_11D2_8E7F_0008C7809E09_.wvu.PrintTitles" localSheetId="24" hidden="1">#REF!,#REF!</definedName>
    <definedName name="Z_5F95E429_892A_11D2_8E7F_0008C7809E09_.wvu.PrintTitles" localSheetId="16" hidden="1">#REF!,#REF!</definedName>
    <definedName name="Z_5F95E429_892A_11D2_8E7F_0008C7809E09_.wvu.PrintTitles" localSheetId="17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19" hidden="1">#REF!</definedName>
    <definedName name="Z_5F95E42B_892A_11D2_8E7F_0008C7809E09_.wvu.PrintArea" localSheetId="20" hidden="1">#REF!</definedName>
    <definedName name="Z_5F95E42B_892A_11D2_8E7F_0008C7809E09_.wvu.PrintArea" localSheetId="21" hidden="1">#REF!</definedName>
    <definedName name="Z_5F95E42B_892A_11D2_8E7F_0008C7809E09_.wvu.PrintArea" localSheetId="22" hidden="1">#REF!</definedName>
    <definedName name="Z_5F95E42B_892A_11D2_8E7F_0008C7809E09_.wvu.PrintArea" localSheetId="23" hidden="1">#REF!</definedName>
    <definedName name="Z_5F95E42B_892A_11D2_8E7F_0008C7809E09_.wvu.PrintArea" localSheetId="24" hidden="1">#REF!</definedName>
    <definedName name="Z_5F95E42B_892A_11D2_8E7F_0008C7809E09_.wvu.PrintArea" localSheetId="16" hidden="1">#REF!</definedName>
    <definedName name="Z_5F95E42B_892A_11D2_8E7F_0008C7809E09_.wvu.PrintArea" localSheetId="17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19" hidden="1">#REF!,#REF!</definedName>
    <definedName name="Z_5F95E42B_892A_11D2_8E7F_0008C7809E09_.wvu.PrintTitles" localSheetId="20" hidden="1">#REF!,#REF!</definedName>
    <definedName name="Z_5F95E42B_892A_11D2_8E7F_0008C7809E09_.wvu.PrintTitles" localSheetId="21" hidden="1">#REF!,#REF!</definedName>
    <definedName name="Z_5F95E42B_892A_11D2_8E7F_0008C7809E09_.wvu.PrintTitles" localSheetId="22" hidden="1">#REF!,#REF!</definedName>
    <definedName name="Z_5F95E42B_892A_11D2_8E7F_0008C7809E09_.wvu.PrintTitles" localSheetId="23" hidden="1">#REF!,#REF!</definedName>
    <definedName name="Z_5F95E42B_892A_11D2_8E7F_0008C7809E09_.wvu.PrintTitles" localSheetId="24" hidden="1">#REF!,#REF!</definedName>
    <definedName name="Z_5F95E42B_892A_11D2_8E7F_0008C7809E09_.wvu.PrintTitles" localSheetId="16" hidden="1">#REF!,#REF!</definedName>
    <definedName name="Z_5F95E42B_892A_11D2_8E7F_0008C7809E09_.wvu.PrintTitles" localSheetId="17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19" hidden="1">#REF!</definedName>
    <definedName name="Z_5F95E42E_892A_11D2_8E7F_0008C7809E09_.wvu.PrintArea" localSheetId="20" hidden="1">#REF!</definedName>
    <definedName name="Z_5F95E42E_892A_11D2_8E7F_0008C7809E09_.wvu.PrintArea" localSheetId="21" hidden="1">#REF!</definedName>
    <definedName name="Z_5F95E42E_892A_11D2_8E7F_0008C7809E09_.wvu.PrintArea" localSheetId="22" hidden="1">#REF!</definedName>
    <definedName name="Z_5F95E42E_892A_11D2_8E7F_0008C7809E09_.wvu.PrintArea" localSheetId="23" hidden="1">#REF!</definedName>
    <definedName name="Z_5F95E42E_892A_11D2_8E7F_0008C7809E09_.wvu.PrintArea" localSheetId="24" hidden="1">#REF!</definedName>
    <definedName name="Z_5F95E42E_892A_11D2_8E7F_0008C7809E09_.wvu.PrintArea" localSheetId="16" hidden="1">#REF!</definedName>
    <definedName name="Z_5F95E42E_892A_11D2_8E7F_0008C7809E09_.wvu.PrintArea" localSheetId="17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19" hidden="1">#REF!</definedName>
    <definedName name="Z_5F95E42E_892A_11D2_8E7F_0008C7809E09_.wvu.PrintTitles" localSheetId="20" hidden="1">#REF!</definedName>
    <definedName name="Z_5F95E42E_892A_11D2_8E7F_0008C7809E09_.wvu.PrintTitles" localSheetId="21" hidden="1">#REF!</definedName>
    <definedName name="Z_5F95E42E_892A_11D2_8E7F_0008C7809E09_.wvu.PrintTitles" localSheetId="22" hidden="1">#REF!</definedName>
    <definedName name="Z_5F95E42E_892A_11D2_8E7F_0008C7809E09_.wvu.PrintTitles" localSheetId="23" hidden="1">#REF!</definedName>
    <definedName name="Z_5F95E42E_892A_11D2_8E7F_0008C7809E09_.wvu.PrintTitles" localSheetId="24" hidden="1">#REF!</definedName>
    <definedName name="Z_5F95E42E_892A_11D2_8E7F_0008C7809E09_.wvu.PrintTitles" localSheetId="16" hidden="1">#REF!</definedName>
    <definedName name="Z_5F95E42E_892A_11D2_8E7F_0008C7809E09_.wvu.PrintTitles" localSheetId="17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19" hidden="1">#REF!</definedName>
    <definedName name="Z_5F95E433_892A_11D2_8E7F_0008C7809E09_.wvu.PrintArea" localSheetId="20" hidden="1">#REF!</definedName>
    <definedName name="Z_5F95E433_892A_11D2_8E7F_0008C7809E09_.wvu.PrintArea" localSheetId="21" hidden="1">#REF!</definedName>
    <definedName name="Z_5F95E433_892A_11D2_8E7F_0008C7809E09_.wvu.PrintArea" localSheetId="22" hidden="1">#REF!</definedName>
    <definedName name="Z_5F95E433_892A_11D2_8E7F_0008C7809E09_.wvu.PrintArea" localSheetId="23" hidden="1">#REF!</definedName>
    <definedName name="Z_5F95E433_892A_11D2_8E7F_0008C7809E09_.wvu.PrintArea" localSheetId="24" hidden="1">#REF!</definedName>
    <definedName name="Z_5F95E433_892A_11D2_8E7F_0008C7809E09_.wvu.PrintArea" localSheetId="16" hidden="1">#REF!</definedName>
    <definedName name="Z_5F95E433_892A_11D2_8E7F_0008C7809E09_.wvu.PrintArea" localSheetId="17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19" hidden="1">#REF!,#REF!</definedName>
    <definedName name="Z_5F95E433_892A_11D2_8E7F_0008C7809E09_.wvu.PrintTitles" localSheetId="20" hidden="1">#REF!,#REF!</definedName>
    <definedName name="Z_5F95E433_892A_11D2_8E7F_0008C7809E09_.wvu.PrintTitles" localSheetId="21" hidden="1">#REF!,#REF!</definedName>
    <definedName name="Z_5F95E433_892A_11D2_8E7F_0008C7809E09_.wvu.PrintTitles" localSheetId="22" hidden="1">#REF!,#REF!</definedName>
    <definedName name="Z_5F95E433_892A_11D2_8E7F_0008C7809E09_.wvu.PrintTitles" localSheetId="23" hidden="1">#REF!,#REF!</definedName>
    <definedName name="Z_5F95E433_892A_11D2_8E7F_0008C7809E09_.wvu.PrintTitles" localSheetId="24" hidden="1">#REF!,#REF!</definedName>
    <definedName name="Z_5F95E433_892A_11D2_8E7F_0008C7809E09_.wvu.PrintTitles" localSheetId="16" hidden="1">#REF!,#REF!</definedName>
    <definedName name="Z_5F95E433_892A_11D2_8E7F_0008C7809E09_.wvu.PrintTitles" localSheetId="17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19" hidden="1">#REF!</definedName>
    <definedName name="Z_5F95E436_892A_11D2_8E7F_0008C7809E09_.wvu.PrintArea" localSheetId="20" hidden="1">#REF!</definedName>
    <definedName name="Z_5F95E436_892A_11D2_8E7F_0008C7809E09_.wvu.PrintArea" localSheetId="21" hidden="1">#REF!</definedName>
    <definedName name="Z_5F95E436_892A_11D2_8E7F_0008C7809E09_.wvu.PrintArea" localSheetId="22" hidden="1">#REF!</definedName>
    <definedName name="Z_5F95E436_892A_11D2_8E7F_0008C7809E09_.wvu.PrintArea" localSheetId="23" hidden="1">#REF!</definedName>
    <definedName name="Z_5F95E436_892A_11D2_8E7F_0008C7809E09_.wvu.PrintArea" localSheetId="24" hidden="1">#REF!</definedName>
    <definedName name="Z_5F95E436_892A_11D2_8E7F_0008C7809E09_.wvu.PrintArea" localSheetId="16" hidden="1">#REF!</definedName>
    <definedName name="Z_5F95E436_892A_11D2_8E7F_0008C7809E09_.wvu.PrintArea" localSheetId="17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19" hidden="1">#REF!,#REF!</definedName>
    <definedName name="Z_5F95E436_892A_11D2_8E7F_0008C7809E09_.wvu.PrintTitles" localSheetId="20" hidden="1">#REF!,#REF!</definedName>
    <definedName name="Z_5F95E436_892A_11D2_8E7F_0008C7809E09_.wvu.PrintTitles" localSheetId="21" hidden="1">#REF!,#REF!</definedName>
    <definedName name="Z_5F95E436_892A_11D2_8E7F_0008C7809E09_.wvu.PrintTitles" localSheetId="22" hidden="1">#REF!,#REF!</definedName>
    <definedName name="Z_5F95E436_892A_11D2_8E7F_0008C7809E09_.wvu.PrintTitles" localSheetId="23" hidden="1">#REF!,#REF!</definedName>
    <definedName name="Z_5F95E436_892A_11D2_8E7F_0008C7809E09_.wvu.PrintTitles" localSheetId="24" hidden="1">#REF!,#REF!</definedName>
    <definedName name="Z_5F95E436_892A_11D2_8E7F_0008C7809E09_.wvu.PrintTitles" localSheetId="16" hidden="1">#REF!,#REF!</definedName>
    <definedName name="Z_5F95E436_892A_11D2_8E7F_0008C7809E09_.wvu.PrintTitles" localSheetId="17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19" hidden="1">#REF!</definedName>
    <definedName name="Z_61DB0F02_10ED_11D2_8E73_0008C77C0743_.wvu.PrintArea" localSheetId="20" hidden="1">#REF!</definedName>
    <definedName name="Z_61DB0F02_10ED_11D2_8E73_0008C77C0743_.wvu.PrintArea" localSheetId="21" hidden="1">#REF!</definedName>
    <definedName name="Z_61DB0F02_10ED_11D2_8E73_0008C77C0743_.wvu.PrintArea" localSheetId="22" hidden="1">#REF!</definedName>
    <definedName name="Z_61DB0F02_10ED_11D2_8E73_0008C77C0743_.wvu.PrintArea" localSheetId="23" hidden="1">#REF!</definedName>
    <definedName name="Z_61DB0F02_10ED_11D2_8E73_0008C77C0743_.wvu.PrintArea" localSheetId="24" hidden="1">#REF!</definedName>
    <definedName name="Z_61DB0F02_10ED_11D2_8E73_0008C77C0743_.wvu.PrintArea" localSheetId="16" hidden="1">#REF!</definedName>
    <definedName name="Z_61DB0F02_10ED_11D2_8E73_0008C77C0743_.wvu.PrintArea" localSheetId="17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19" hidden="1">#REF!</definedName>
    <definedName name="Z_61DB0F02_10ED_11D2_8E73_0008C77C0743_.wvu.PrintTitles" localSheetId="20" hidden="1">#REF!</definedName>
    <definedName name="Z_61DB0F02_10ED_11D2_8E73_0008C77C0743_.wvu.PrintTitles" localSheetId="21" hidden="1">#REF!</definedName>
    <definedName name="Z_61DB0F02_10ED_11D2_8E73_0008C77C0743_.wvu.PrintTitles" localSheetId="22" hidden="1">#REF!</definedName>
    <definedName name="Z_61DB0F02_10ED_11D2_8E73_0008C77C0743_.wvu.PrintTitles" localSheetId="23" hidden="1">#REF!</definedName>
    <definedName name="Z_61DB0F02_10ED_11D2_8E73_0008C77C0743_.wvu.PrintTitles" localSheetId="24" hidden="1">#REF!</definedName>
    <definedName name="Z_61DB0F02_10ED_11D2_8E73_0008C77C0743_.wvu.PrintTitles" localSheetId="16" hidden="1">#REF!</definedName>
    <definedName name="Z_61DB0F02_10ED_11D2_8E73_0008C77C0743_.wvu.PrintTitles" localSheetId="17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19" hidden="1">#REF!</definedName>
    <definedName name="Z_61DB0F11_10ED_11D2_8E73_0008C77C0743_.wvu.PrintArea" localSheetId="20" hidden="1">#REF!</definedName>
    <definedName name="Z_61DB0F11_10ED_11D2_8E73_0008C77C0743_.wvu.PrintArea" localSheetId="21" hidden="1">#REF!</definedName>
    <definedName name="Z_61DB0F11_10ED_11D2_8E73_0008C77C0743_.wvu.PrintArea" localSheetId="22" hidden="1">#REF!</definedName>
    <definedName name="Z_61DB0F11_10ED_11D2_8E73_0008C77C0743_.wvu.PrintArea" localSheetId="23" hidden="1">#REF!</definedName>
    <definedName name="Z_61DB0F11_10ED_11D2_8E73_0008C77C0743_.wvu.PrintArea" localSheetId="24" hidden="1">#REF!</definedName>
    <definedName name="Z_61DB0F11_10ED_11D2_8E73_0008C77C0743_.wvu.PrintArea" localSheetId="16" hidden="1">#REF!</definedName>
    <definedName name="Z_61DB0F11_10ED_11D2_8E73_0008C77C0743_.wvu.PrintArea" localSheetId="17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19" hidden="1">#REF!</definedName>
    <definedName name="Z_61DB0F11_10ED_11D2_8E73_0008C77C0743_.wvu.PrintTitles" localSheetId="20" hidden="1">#REF!</definedName>
    <definedName name="Z_61DB0F11_10ED_11D2_8E73_0008C77C0743_.wvu.PrintTitles" localSheetId="21" hidden="1">#REF!</definedName>
    <definedName name="Z_61DB0F11_10ED_11D2_8E73_0008C77C0743_.wvu.PrintTitles" localSheetId="22" hidden="1">#REF!</definedName>
    <definedName name="Z_61DB0F11_10ED_11D2_8E73_0008C77C0743_.wvu.PrintTitles" localSheetId="23" hidden="1">#REF!</definedName>
    <definedName name="Z_61DB0F11_10ED_11D2_8E73_0008C77C0743_.wvu.PrintTitles" localSheetId="24" hidden="1">#REF!</definedName>
    <definedName name="Z_61DB0F11_10ED_11D2_8E73_0008C77C0743_.wvu.PrintTitles" localSheetId="16" hidden="1">#REF!</definedName>
    <definedName name="Z_61DB0F11_10ED_11D2_8E73_0008C77C0743_.wvu.PrintTitles" localSheetId="17" hidden="1">#REF!</definedName>
    <definedName name="Z_61DB0F11_10ED_11D2_8E73_0008C77C0743_.wvu.PrintTitles" hidden="1">#REF!</definedName>
    <definedName name="Z_61DB0F1E_10ED_11D2_8E73_0008C77C0743_.wvu.PrintArea" localSheetId="19" hidden="1">#REF!</definedName>
    <definedName name="Z_61DB0F1E_10ED_11D2_8E73_0008C77C0743_.wvu.PrintArea" localSheetId="20" hidden="1">#REF!</definedName>
    <definedName name="Z_61DB0F1E_10ED_11D2_8E73_0008C77C0743_.wvu.PrintArea" localSheetId="21" hidden="1">#REF!</definedName>
    <definedName name="Z_61DB0F1E_10ED_11D2_8E73_0008C77C0743_.wvu.PrintArea" localSheetId="22" hidden="1">#REF!</definedName>
    <definedName name="Z_61DB0F1E_10ED_11D2_8E73_0008C77C0743_.wvu.PrintArea" localSheetId="23" hidden="1">#REF!</definedName>
    <definedName name="Z_61DB0F1E_10ED_11D2_8E73_0008C77C0743_.wvu.PrintArea" localSheetId="24" hidden="1">#REF!</definedName>
    <definedName name="Z_61DB0F1E_10ED_11D2_8E73_0008C77C0743_.wvu.PrintArea" localSheetId="16" hidden="1">#REF!</definedName>
    <definedName name="Z_61DB0F1E_10ED_11D2_8E73_0008C77C0743_.wvu.PrintArea" localSheetId="17" hidden="1">#REF!</definedName>
    <definedName name="Z_61DB0F1E_10ED_11D2_8E73_0008C77C0743_.wvu.PrintArea" hidden="1">#REF!</definedName>
    <definedName name="Z_61DB0F1E_10ED_11D2_8E73_0008C77C0743_.wvu.PrintTitles" localSheetId="19" hidden="1">#REF!,#REF!</definedName>
    <definedName name="Z_61DB0F1E_10ED_11D2_8E73_0008C77C0743_.wvu.PrintTitles" localSheetId="20" hidden="1">#REF!,#REF!</definedName>
    <definedName name="Z_61DB0F1E_10ED_11D2_8E73_0008C77C0743_.wvu.PrintTitles" localSheetId="21" hidden="1">#REF!,#REF!</definedName>
    <definedName name="Z_61DB0F1E_10ED_11D2_8E73_0008C77C0743_.wvu.PrintTitles" localSheetId="22" hidden="1">#REF!,#REF!</definedName>
    <definedName name="Z_61DB0F1E_10ED_11D2_8E73_0008C77C0743_.wvu.PrintTitles" localSheetId="23" hidden="1">#REF!,#REF!</definedName>
    <definedName name="Z_61DB0F1E_10ED_11D2_8E73_0008C77C0743_.wvu.PrintTitles" localSheetId="24" hidden="1">#REF!,#REF!</definedName>
    <definedName name="Z_61DB0F1E_10ED_11D2_8E73_0008C77C0743_.wvu.PrintTitles" localSheetId="16" hidden="1">#REF!,#REF!</definedName>
    <definedName name="Z_61DB0F1E_10ED_11D2_8E73_0008C77C0743_.wvu.PrintTitles" localSheetId="17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19" hidden="1">#REF!</definedName>
    <definedName name="Z_6749F589_14FD_11D3_8EF9_0008C7BCAF29_.wvu.PrintArea" localSheetId="20" hidden="1">#REF!</definedName>
    <definedName name="Z_6749F589_14FD_11D3_8EF9_0008C7BCAF29_.wvu.PrintArea" localSheetId="21" hidden="1">#REF!</definedName>
    <definedName name="Z_6749F589_14FD_11D3_8EF9_0008C7BCAF29_.wvu.PrintArea" localSheetId="22" hidden="1">#REF!</definedName>
    <definedName name="Z_6749F589_14FD_11D3_8EF9_0008C7BCAF29_.wvu.PrintArea" localSheetId="23" hidden="1">#REF!</definedName>
    <definedName name="Z_6749F589_14FD_11D3_8EF9_0008C7BCAF29_.wvu.PrintArea" localSheetId="24" hidden="1">#REF!</definedName>
    <definedName name="Z_6749F589_14FD_11D3_8EF9_0008C7BCAF29_.wvu.PrintArea" localSheetId="16" hidden="1">#REF!</definedName>
    <definedName name="Z_6749F589_14FD_11D3_8EF9_0008C7BCAF29_.wvu.PrintArea" localSheetId="17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19" hidden="1">#REF!</definedName>
    <definedName name="Z_6749F589_14FD_11D3_8EF9_0008C7BCAF29_.wvu.PrintTitles" localSheetId="20" hidden="1">#REF!</definedName>
    <definedName name="Z_6749F589_14FD_11D3_8EF9_0008C7BCAF29_.wvu.PrintTitles" localSheetId="21" hidden="1">#REF!</definedName>
    <definedName name="Z_6749F589_14FD_11D3_8EF9_0008C7BCAF29_.wvu.PrintTitles" localSheetId="22" hidden="1">#REF!</definedName>
    <definedName name="Z_6749F589_14FD_11D3_8EF9_0008C7BCAF29_.wvu.PrintTitles" localSheetId="23" hidden="1">#REF!</definedName>
    <definedName name="Z_6749F589_14FD_11D3_8EF9_0008C7BCAF29_.wvu.PrintTitles" localSheetId="24" hidden="1">#REF!</definedName>
    <definedName name="Z_6749F589_14FD_11D3_8EF9_0008C7BCAF29_.wvu.PrintTitles" localSheetId="16" hidden="1">#REF!</definedName>
    <definedName name="Z_6749F589_14FD_11D3_8EF9_0008C7BCAF29_.wvu.PrintTitles" localSheetId="17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19" hidden="1">#REF!</definedName>
    <definedName name="Z_6749F59C_14FD_11D3_8EF9_0008C7BCAF29_.wvu.PrintArea" localSheetId="20" hidden="1">#REF!</definedName>
    <definedName name="Z_6749F59C_14FD_11D3_8EF9_0008C7BCAF29_.wvu.PrintArea" localSheetId="21" hidden="1">#REF!</definedName>
    <definedName name="Z_6749F59C_14FD_11D3_8EF9_0008C7BCAF29_.wvu.PrintArea" localSheetId="22" hidden="1">#REF!</definedName>
    <definedName name="Z_6749F59C_14FD_11D3_8EF9_0008C7BCAF29_.wvu.PrintArea" localSheetId="23" hidden="1">#REF!</definedName>
    <definedName name="Z_6749F59C_14FD_11D3_8EF9_0008C7BCAF29_.wvu.PrintArea" localSheetId="24" hidden="1">#REF!</definedName>
    <definedName name="Z_6749F59C_14FD_11D3_8EF9_0008C7BCAF29_.wvu.PrintArea" localSheetId="16" hidden="1">#REF!</definedName>
    <definedName name="Z_6749F59C_14FD_11D3_8EF9_0008C7BCAF29_.wvu.PrintArea" localSheetId="17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19" hidden="1">#REF!</definedName>
    <definedName name="Z_6749F59C_14FD_11D3_8EF9_0008C7BCAF29_.wvu.PrintTitles" localSheetId="20" hidden="1">#REF!</definedName>
    <definedName name="Z_6749F59C_14FD_11D3_8EF9_0008C7BCAF29_.wvu.PrintTitles" localSheetId="21" hidden="1">#REF!</definedName>
    <definedName name="Z_6749F59C_14FD_11D3_8EF9_0008C7BCAF29_.wvu.PrintTitles" localSheetId="22" hidden="1">#REF!</definedName>
    <definedName name="Z_6749F59C_14FD_11D3_8EF9_0008C7BCAF29_.wvu.PrintTitles" localSheetId="23" hidden="1">#REF!</definedName>
    <definedName name="Z_6749F59C_14FD_11D3_8EF9_0008C7BCAF29_.wvu.PrintTitles" localSheetId="24" hidden="1">#REF!</definedName>
    <definedName name="Z_6749F59C_14FD_11D3_8EF9_0008C7BCAF29_.wvu.PrintTitles" localSheetId="16" hidden="1">#REF!</definedName>
    <definedName name="Z_6749F59C_14FD_11D3_8EF9_0008C7BCAF29_.wvu.PrintTitles" localSheetId="17" hidden="1">#REF!</definedName>
    <definedName name="Z_6749F59C_14FD_11D3_8EF9_0008C7BCAF29_.wvu.PrintTitles" hidden="1">#REF!</definedName>
    <definedName name="Z_6749F5AC_14FD_11D3_8EF9_0008C7BCAF29_.wvu.PrintArea" localSheetId="19" hidden="1">#REF!</definedName>
    <definedName name="Z_6749F5AC_14FD_11D3_8EF9_0008C7BCAF29_.wvu.PrintArea" localSheetId="20" hidden="1">#REF!</definedName>
    <definedName name="Z_6749F5AC_14FD_11D3_8EF9_0008C7BCAF29_.wvu.PrintArea" localSheetId="21" hidden="1">#REF!</definedName>
    <definedName name="Z_6749F5AC_14FD_11D3_8EF9_0008C7BCAF29_.wvu.PrintArea" localSheetId="22" hidden="1">#REF!</definedName>
    <definedName name="Z_6749F5AC_14FD_11D3_8EF9_0008C7BCAF29_.wvu.PrintArea" localSheetId="23" hidden="1">#REF!</definedName>
    <definedName name="Z_6749F5AC_14FD_11D3_8EF9_0008C7BCAF29_.wvu.PrintArea" localSheetId="24" hidden="1">#REF!</definedName>
    <definedName name="Z_6749F5AC_14FD_11D3_8EF9_0008C7BCAF29_.wvu.PrintArea" localSheetId="16" hidden="1">#REF!</definedName>
    <definedName name="Z_6749F5AC_14FD_11D3_8EF9_0008C7BCAF29_.wvu.PrintArea" localSheetId="17" hidden="1">#REF!</definedName>
    <definedName name="Z_6749F5AC_14FD_11D3_8EF9_0008C7BCAF29_.wvu.PrintArea" hidden="1">#REF!</definedName>
    <definedName name="Z_6749F5AC_14FD_11D3_8EF9_0008C7BCAF29_.wvu.PrintTitles" localSheetId="19" hidden="1">#REF!,#REF!</definedName>
    <definedName name="Z_6749F5AC_14FD_11D3_8EF9_0008C7BCAF29_.wvu.PrintTitles" localSheetId="20" hidden="1">#REF!,#REF!</definedName>
    <definedName name="Z_6749F5AC_14FD_11D3_8EF9_0008C7BCAF29_.wvu.PrintTitles" localSheetId="21" hidden="1">#REF!,#REF!</definedName>
    <definedName name="Z_6749F5AC_14FD_11D3_8EF9_0008C7BCAF29_.wvu.PrintTitles" localSheetId="22" hidden="1">#REF!,#REF!</definedName>
    <definedName name="Z_6749F5AC_14FD_11D3_8EF9_0008C7BCAF29_.wvu.PrintTitles" localSheetId="23" hidden="1">#REF!,#REF!</definedName>
    <definedName name="Z_6749F5AC_14FD_11D3_8EF9_0008C7BCAF29_.wvu.PrintTitles" localSheetId="24" hidden="1">#REF!,#REF!</definedName>
    <definedName name="Z_6749F5AC_14FD_11D3_8EF9_0008C7BCAF29_.wvu.PrintTitles" localSheetId="16" hidden="1">#REF!,#REF!</definedName>
    <definedName name="Z_6749F5AC_14FD_11D3_8EF9_0008C7BCAF29_.wvu.PrintTitles" localSheetId="17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19" hidden="1">#REF!</definedName>
    <definedName name="Z_68F84A93_5E0B_11D2_8EEE_0008C7BCAF29_.wvu.PrintArea" localSheetId="20" hidden="1">#REF!</definedName>
    <definedName name="Z_68F84A93_5E0B_11D2_8EEE_0008C7BCAF29_.wvu.PrintArea" localSheetId="21" hidden="1">#REF!</definedName>
    <definedName name="Z_68F84A93_5E0B_11D2_8EEE_0008C7BCAF29_.wvu.PrintArea" localSheetId="22" hidden="1">#REF!</definedName>
    <definedName name="Z_68F84A93_5E0B_11D2_8EEE_0008C7BCAF29_.wvu.PrintArea" localSheetId="23" hidden="1">#REF!</definedName>
    <definedName name="Z_68F84A93_5E0B_11D2_8EEE_0008C7BCAF29_.wvu.PrintArea" localSheetId="24" hidden="1">#REF!</definedName>
    <definedName name="Z_68F84A93_5E0B_11D2_8EEE_0008C7BCAF29_.wvu.PrintArea" localSheetId="16" hidden="1">#REF!</definedName>
    <definedName name="Z_68F84A93_5E0B_11D2_8EEE_0008C7BCAF29_.wvu.PrintArea" localSheetId="17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19" hidden="1">#REF!</definedName>
    <definedName name="Z_68F84A93_5E0B_11D2_8EEE_0008C7BCAF29_.wvu.PrintTitles" localSheetId="20" hidden="1">#REF!</definedName>
    <definedName name="Z_68F84A93_5E0B_11D2_8EEE_0008C7BCAF29_.wvu.PrintTitles" localSheetId="21" hidden="1">#REF!</definedName>
    <definedName name="Z_68F84A93_5E0B_11D2_8EEE_0008C7BCAF29_.wvu.PrintTitles" localSheetId="22" hidden="1">#REF!</definedName>
    <definedName name="Z_68F84A93_5E0B_11D2_8EEE_0008C7BCAF29_.wvu.PrintTitles" localSheetId="23" hidden="1">#REF!</definedName>
    <definedName name="Z_68F84A93_5E0B_11D2_8EEE_0008C7BCAF29_.wvu.PrintTitles" localSheetId="24" hidden="1">#REF!</definedName>
    <definedName name="Z_68F84A93_5E0B_11D2_8EEE_0008C7BCAF29_.wvu.PrintTitles" localSheetId="16" hidden="1">#REF!</definedName>
    <definedName name="Z_68F84A93_5E0B_11D2_8EEE_0008C7BCAF29_.wvu.PrintTitles" localSheetId="17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19" hidden="1">#REF!</definedName>
    <definedName name="Z_68F84AA2_5E0B_11D2_8EEE_0008C7BCAF29_.wvu.PrintArea" localSheetId="20" hidden="1">#REF!</definedName>
    <definedName name="Z_68F84AA2_5E0B_11D2_8EEE_0008C7BCAF29_.wvu.PrintArea" localSheetId="21" hidden="1">#REF!</definedName>
    <definedName name="Z_68F84AA2_5E0B_11D2_8EEE_0008C7BCAF29_.wvu.PrintArea" localSheetId="22" hidden="1">#REF!</definedName>
    <definedName name="Z_68F84AA2_5E0B_11D2_8EEE_0008C7BCAF29_.wvu.PrintArea" localSheetId="23" hidden="1">#REF!</definedName>
    <definedName name="Z_68F84AA2_5E0B_11D2_8EEE_0008C7BCAF29_.wvu.PrintArea" localSheetId="24" hidden="1">#REF!</definedName>
    <definedName name="Z_68F84AA2_5E0B_11D2_8EEE_0008C7BCAF29_.wvu.PrintArea" localSheetId="16" hidden="1">#REF!</definedName>
    <definedName name="Z_68F84AA2_5E0B_11D2_8EEE_0008C7BCAF29_.wvu.PrintArea" localSheetId="17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19" hidden="1">#REF!</definedName>
    <definedName name="Z_68F84AA2_5E0B_11D2_8EEE_0008C7BCAF29_.wvu.PrintTitles" localSheetId="20" hidden="1">#REF!</definedName>
    <definedName name="Z_68F84AA2_5E0B_11D2_8EEE_0008C7BCAF29_.wvu.PrintTitles" localSheetId="21" hidden="1">#REF!</definedName>
    <definedName name="Z_68F84AA2_5E0B_11D2_8EEE_0008C7BCAF29_.wvu.PrintTitles" localSheetId="22" hidden="1">#REF!</definedName>
    <definedName name="Z_68F84AA2_5E0B_11D2_8EEE_0008C7BCAF29_.wvu.PrintTitles" localSheetId="23" hidden="1">#REF!</definedName>
    <definedName name="Z_68F84AA2_5E0B_11D2_8EEE_0008C7BCAF29_.wvu.PrintTitles" localSheetId="24" hidden="1">#REF!</definedName>
    <definedName name="Z_68F84AA2_5E0B_11D2_8EEE_0008C7BCAF29_.wvu.PrintTitles" localSheetId="16" hidden="1">#REF!</definedName>
    <definedName name="Z_68F84AA2_5E0B_11D2_8EEE_0008C7BCAF29_.wvu.PrintTitles" localSheetId="17" hidden="1">#REF!</definedName>
    <definedName name="Z_68F84AA2_5E0B_11D2_8EEE_0008C7BCAF29_.wvu.PrintTitles" hidden="1">#REF!</definedName>
    <definedName name="Z_68F84AAF_5E0B_11D2_8EEE_0008C7BCAF29_.wvu.PrintArea" localSheetId="19" hidden="1">#REF!</definedName>
    <definedName name="Z_68F84AAF_5E0B_11D2_8EEE_0008C7BCAF29_.wvu.PrintArea" localSheetId="20" hidden="1">#REF!</definedName>
    <definedName name="Z_68F84AAF_5E0B_11D2_8EEE_0008C7BCAF29_.wvu.PrintArea" localSheetId="21" hidden="1">#REF!</definedName>
    <definedName name="Z_68F84AAF_5E0B_11D2_8EEE_0008C7BCAF29_.wvu.PrintArea" localSheetId="22" hidden="1">#REF!</definedName>
    <definedName name="Z_68F84AAF_5E0B_11D2_8EEE_0008C7BCAF29_.wvu.PrintArea" localSheetId="23" hidden="1">#REF!</definedName>
    <definedName name="Z_68F84AAF_5E0B_11D2_8EEE_0008C7BCAF29_.wvu.PrintArea" localSheetId="24" hidden="1">#REF!</definedName>
    <definedName name="Z_68F84AAF_5E0B_11D2_8EEE_0008C7BCAF29_.wvu.PrintArea" localSheetId="16" hidden="1">#REF!</definedName>
    <definedName name="Z_68F84AAF_5E0B_11D2_8EEE_0008C7BCAF29_.wvu.PrintArea" localSheetId="17" hidden="1">#REF!</definedName>
    <definedName name="Z_68F84AAF_5E0B_11D2_8EEE_0008C7BCAF29_.wvu.PrintArea" hidden="1">#REF!</definedName>
    <definedName name="Z_68F84AAF_5E0B_11D2_8EEE_0008C7BCAF29_.wvu.PrintTitles" localSheetId="19" hidden="1">#REF!,#REF!</definedName>
    <definedName name="Z_68F84AAF_5E0B_11D2_8EEE_0008C7BCAF29_.wvu.PrintTitles" localSheetId="20" hidden="1">#REF!,#REF!</definedName>
    <definedName name="Z_68F84AAF_5E0B_11D2_8EEE_0008C7BCAF29_.wvu.PrintTitles" localSheetId="21" hidden="1">#REF!,#REF!</definedName>
    <definedName name="Z_68F84AAF_5E0B_11D2_8EEE_0008C7BCAF29_.wvu.PrintTitles" localSheetId="22" hidden="1">#REF!,#REF!</definedName>
    <definedName name="Z_68F84AAF_5E0B_11D2_8EEE_0008C7BCAF29_.wvu.PrintTitles" localSheetId="23" hidden="1">#REF!,#REF!</definedName>
    <definedName name="Z_68F84AAF_5E0B_11D2_8EEE_0008C7BCAF29_.wvu.PrintTitles" localSheetId="24" hidden="1">#REF!,#REF!</definedName>
    <definedName name="Z_68F84AAF_5E0B_11D2_8EEE_0008C7BCAF29_.wvu.PrintTitles" localSheetId="16" hidden="1">#REF!,#REF!</definedName>
    <definedName name="Z_68F84AAF_5E0B_11D2_8EEE_0008C7BCAF29_.wvu.PrintTitles" localSheetId="17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19" hidden="1">#REF!</definedName>
    <definedName name="Z_68F84ABA_5E0B_11D2_8EEE_0008C7BCAF29_.wvu.PrintArea" localSheetId="20" hidden="1">#REF!</definedName>
    <definedName name="Z_68F84ABA_5E0B_11D2_8EEE_0008C7BCAF29_.wvu.PrintArea" localSheetId="21" hidden="1">#REF!</definedName>
    <definedName name="Z_68F84ABA_5E0B_11D2_8EEE_0008C7BCAF29_.wvu.PrintArea" localSheetId="22" hidden="1">#REF!</definedName>
    <definedName name="Z_68F84ABA_5E0B_11D2_8EEE_0008C7BCAF29_.wvu.PrintArea" localSheetId="23" hidden="1">#REF!</definedName>
    <definedName name="Z_68F84ABA_5E0B_11D2_8EEE_0008C7BCAF29_.wvu.PrintArea" localSheetId="24" hidden="1">#REF!</definedName>
    <definedName name="Z_68F84ABA_5E0B_11D2_8EEE_0008C7BCAF29_.wvu.PrintArea" localSheetId="16" hidden="1">#REF!</definedName>
    <definedName name="Z_68F84ABA_5E0B_11D2_8EEE_0008C7BCAF29_.wvu.PrintArea" localSheetId="17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19" hidden="1">#REF!,#REF!</definedName>
    <definedName name="Z_68F84ABA_5E0B_11D2_8EEE_0008C7BCAF29_.wvu.PrintTitles" localSheetId="20" hidden="1">#REF!,#REF!</definedName>
    <definedName name="Z_68F84ABA_5E0B_11D2_8EEE_0008C7BCAF29_.wvu.PrintTitles" localSheetId="21" hidden="1">#REF!,#REF!</definedName>
    <definedName name="Z_68F84ABA_5E0B_11D2_8EEE_0008C7BCAF29_.wvu.PrintTitles" localSheetId="22" hidden="1">#REF!,#REF!</definedName>
    <definedName name="Z_68F84ABA_5E0B_11D2_8EEE_0008C7BCAF29_.wvu.PrintTitles" localSheetId="23" hidden="1">#REF!,#REF!</definedName>
    <definedName name="Z_68F84ABA_5E0B_11D2_8EEE_0008C7BCAF29_.wvu.PrintTitles" localSheetId="24" hidden="1">#REF!,#REF!</definedName>
    <definedName name="Z_68F84ABA_5E0B_11D2_8EEE_0008C7BCAF29_.wvu.PrintTitles" localSheetId="16" hidden="1">#REF!,#REF!</definedName>
    <definedName name="Z_68F84ABA_5E0B_11D2_8EEE_0008C7BCAF29_.wvu.PrintTitles" localSheetId="17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19" hidden="1">#REF!</definedName>
    <definedName name="Z_68F84ABC_5E0B_11D2_8EEE_0008C7BCAF29_.wvu.PrintArea" localSheetId="20" hidden="1">#REF!</definedName>
    <definedName name="Z_68F84ABC_5E0B_11D2_8EEE_0008C7BCAF29_.wvu.PrintArea" localSheetId="21" hidden="1">#REF!</definedName>
    <definedName name="Z_68F84ABC_5E0B_11D2_8EEE_0008C7BCAF29_.wvu.PrintArea" localSheetId="22" hidden="1">#REF!</definedName>
    <definedName name="Z_68F84ABC_5E0B_11D2_8EEE_0008C7BCAF29_.wvu.PrintArea" localSheetId="23" hidden="1">#REF!</definedName>
    <definedName name="Z_68F84ABC_5E0B_11D2_8EEE_0008C7BCAF29_.wvu.PrintArea" localSheetId="24" hidden="1">#REF!</definedName>
    <definedName name="Z_68F84ABC_5E0B_11D2_8EEE_0008C7BCAF29_.wvu.PrintArea" localSheetId="16" hidden="1">#REF!</definedName>
    <definedName name="Z_68F84ABC_5E0B_11D2_8EEE_0008C7BCAF29_.wvu.PrintArea" localSheetId="17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19" hidden="1">#REF!</definedName>
    <definedName name="Z_68F84ABC_5E0B_11D2_8EEE_0008C7BCAF29_.wvu.PrintTitles" localSheetId="20" hidden="1">#REF!</definedName>
    <definedName name="Z_68F84ABC_5E0B_11D2_8EEE_0008C7BCAF29_.wvu.PrintTitles" localSheetId="21" hidden="1">#REF!</definedName>
    <definedName name="Z_68F84ABC_5E0B_11D2_8EEE_0008C7BCAF29_.wvu.PrintTitles" localSheetId="22" hidden="1">#REF!</definedName>
    <definedName name="Z_68F84ABC_5E0B_11D2_8EEE_0008C7BCAF29_.wvu.PrintTitles" localSheetId="23" hidden="1">#REF!</definedName>
    <definedName name="Z_68F84ABC_5E0B_11D2_8EEE_0008C7BCAF29_.wvu.PrintTitles" localSheetId="24" hidden="1">#REF!</definedName>
    <definedName name="Z_68F84ABC_5E0B_11D2_8EEE_0008C7BCAF29_.wvu.PrintTitles" localSheetId="16" hidden="1">#REF!</definedName>
    <definedName name="Z_68F84ABC_5E0B_11D2_8EEE_0008C7BCAF29_.wvu.PrintTitles" localSheetId="17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19" hidden="1">#REF!</definedName>
    <definedName name="Z_68F84ABF_5E0B_11D2_8EEE_0008C7BCAF29_.wvu.PrintArea" localSheetId="20" hidden="1">#REF!</definedName>
    <definedName name="Z_68F84ABF_5E0B_11D2_8EEE_0008C7BCAF29_.wvu.PrintArea" localSheetId="21" hidden="1">#REF!</definedName>
    <definedName name="Z_68F84ABF_5E0B_11D2_8EEE_0008C7BCAF29_.wvu.PrintArea" localSheetId="22" hidden="1">#REF!</definedName>
    <definedName name="Z_68F84ABF_5E0B_11D2_8EEE_0008C7BCAF29_.wvu.PrintArea" localSheetId="23" hidden="1">#REF!</definedName>
    <definedName name="Z_68F84ABF_5E0B_11D2_8EEE_0008C7BCAF29_.wvu.PrintArea" localSheetId="24" hidden="1">#REF!</definedName>
    <definedName name="Z_68F84ABF_5E0B_11D2_8EEE_0008C7BCAF29_.wvu.PrintArea" localSheetId="16" hidden="1">#REF!</definedName>
    <definedName name="Z_68F84ABF_5E0B_11D2_8EEE_0008C7BCAF29_.wvu.PrintArea" localSheetId="17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19" hidden="1">#REF!,#REF!</definedName>
    <definedName name="Z_68F84ABF_5E0B_11D2_8EEE_0008C7BCAF29_.wvu.PrintTitles" localSheetId="20" hidden="1">#REF!,#REF!</definedName>
    <definedName name="Z_68F84ABF_5E0B_11D2_8EEE_0008C7BCAF29_.wvu.PrintTitles" localSheetId="21" hidden="1">#REF!,#REF!</definedName>
    <definedName name="Z_68F84ABF_5E0B_11D2_8EEE_0008C7BCAF29_.wvu.PrintTitles" localSheetId="22" hidden="1">#REF!,#REF!</definedName>
    <definedName name="Z_68F84ABF_5E0B_11D2_8EEE_0008C7BCAF29_.wvu.PrintTitles" localSheetId="23" hidden="1">#REF!,#REF!</definedName>
    <definedName name="Z_68F84ABF_5E0B_11D2_8EEE_0008C7BCAF29_.wvu.PrintTitles" localSheetId="24" hidden="1">#REF!,#REF!</definedName>
    <definedName name="Z_68F84ABF_5E0B_11D2_8EEE_0008C7BCAF29_.wvu.PrintTitles" localSheetId="16" hidden="1">#REF!,#REF!</definedName>
    <definedName name="Z_68F84ABF_5E0B_11D2_8EEE_0008C7BCAF29_.wvu.PrintTitles" localSheetId="17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19" hidden="1">#REF!</definedName>
    <definedName name="Z_68F84AC1_5E0B_11D2_8EEE_0008C7BCAF29_.wvu.PrintArea" localSheetId="20" hidden="1">#REF!</definedName>
    <definedName name="Z_68F84AC1_5E0B_11D2_8EEE_0008C7BCAF29_.wvu.PrintArea" localSheetId="21" hidden="1">#REF!</definedName>
    <definedName name="Z_68F84AC1_5E0B_11D2_8EEE_0008C7BCAF29_.wvu.PrintArea" localSheetId="22" hidden="1">#REF!</definedName>
    <definedName name="Z_68F84AC1_5E0B_11D2_8EEE_0008C7BCAF29_.wvu.PrintArea" localSheetId="23" hidden="1">#REF!</definedName>
    <definedName name="Z_68F84AC1_5E0B_11D2_8EEE_0008C7BCAF29_.wvu.PrintArea" localSheetId="24" hidden="1">#REF!</definedName>
    <definedName name="Z_68F84AC1_5E0B_11D2_8EEE_0008C7BCAF29_.wvu.PrintArea" localSheetId="16" hidden="1">#REF!</definedName>
    <definedName name="Z_68F84AC1_5E0B_11D2_8EEE_0008C7BCAF29_.wvu.PrintArea" localSheetId="17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19" hidden="1">#REF!,#REF!</definedName>
    <definedName name="Z_68F84AC1_5E0B_11D2_8EEE_0008C7BCAF29_.wvu.PrintTitles" localSheetId="20" hidden="1">#REF!,#REF!</definedName>
    <definedName name="Z_68F84AC1_5E0B_11D2_8EEE_0008C7BCAF29_.wvu.PrintTitles" localSheetId="21" hidden="1">#REF!,#REF!</definedName>
    <definedName name="Z_68F84AC1_5E0B_11D2_8EEE_0008C7BCAF29_.wvu.PrintTitles" localSheetId="22" hidden="1">#REF!,#REF!</definedName>
    <definedName name="Z_68F84AC1_5E0B_11D2_8EEE_0008C7BCAF29_.wvu.PrintTitles" localSheetId="23" hidden="1">#REF!,#REF!</definedName>
    <definedName name="Z_68F84AC1_5E0B_11D2_8EEE_0008C7BCAF29_.wvu.PrintTitles" localSheetId="24" hidden="1">#REF!,#REF!</definedName>
    <definedName name="Z_68F84AC1_5E0B_11D2_8EEE_0008C7BCAF29_.wvu.PrintTitles" localSheetId="16" hidden="1">#REF!,#REF!</definedName>
    <definedName name="Z_68F84AC1_5E0B_11D2_8EEE_0008C7BCAF29_.wvu.PrintTitles" localSheetId="17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19" hidden="1">#REF!</definedName>
    <definedName name="Z_68F84AC3_5E0B_11D2_8EEE_0008C7BCAF29_.wvu.PrintArea" localSheetId="20" hidden="1">#REF!</definedName>
    <definedName name="Z_68F84AC3_5E0B_11D2_8EEE_0008C7BCAF29_.wvu.PrintArea" localSheetId="21" hidden="1">#REF!</definedName>
    <definedName name="Z_68F84AC3_5E0B_11D2_8EEE_0008C7BCAF29_.wvu.PrintArea" localSheetId="22" hidden="1">#REF!</definedName>
    <definedName name="Z_68F84AC3_5E0B_11D2_8EEE_0008C7BCAF29_.wvu.PrintArea" localSheetId="23" hidden="1">#REF!</definedName>
    <definedName name="Z_68F84AC3_5E0B_11D2_8EEE_0008C7BCAF29_.wvu.PrintArea" localSheetId="24" hidden="1">#REF!</definedName>
    <definedName name="Z_68F84AC3_5E0B_11D2_8EEE_0008C7BCAF29_.wvu.PrintArea" localSheetId="16" hidden="1">#REF!</definedName>
    <definedName name="Z_68F84AC3_5E0B_11D2_8EEE_0008C7BCAF29_.wvu.PrintArea" localSheetId="17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19" hidden="1">#REF!</definedName>
    <definedName name="Z_68F84AC3_5E0B_11D2_8EEE_0008C7BCAF29_.wvu.PrintTitles" localSheetId="20" hidden="1">#REF!</definedName>
    <definedName name="Z_68F84AC3_5E0B_11D2_8EEE_0008C7BCAF29_.wvu.PrintTitles" localSheetId="21" hidden="1">#REF!</definedName>
    <definedName name="Z_68F84AC3_5E0B_11D2_8EEE_0008C7BCAF29_.wvu.PrintTitles" localSheetId="22" hidden="1">#REF!</definedName>
    <definedName name="Z_68F84AC3_5E0B_11D2_8EEE_0008C7BCAF29_.wvu.PrintTitles" localSheetId="23" hidden="1">#REF!</definedName>
    <definedName name="Z_68F84AC3_5E0B_11D2_8EEE_0008C7BCAF29_.wvu.PrintTitles" localSheetId="24" hidden="1">#REF!</definedName>
    <definedName name="Z_68F84AC3_5E0B_11D2_8EEE_0008C7BCAF29_.wvu.PrintTitles" localSheetId="16" hidden="1">#REF!</definedName>
    <definedName name="Z_68F84AC3_5E0B_11D2_8EEE_0008C7BCAF29_.wvu.PrintTitles" localSheetId="17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19" hidden="1">#REF!</definedName>
    <definedName name="Z_68F84AC6_5E0B_11D2_8EEE_0008C7BCAF29_.wvu.PrintArea" localSheetId="20" hidden="1">#REF!</definedName>
    <definedName name="Z_68F84AC6_5E0B_11D2_8EEE_0008C7BCAF29_.wvu.PrintArea" localSheetId="21" hidden="1">#REF!</definedName>
    <definedName name="Z_68F84AC6_5E0B_11D2_8EEE_0008C7BCAF29_.wvu.PrintArea" localSheetId="22" hidden="1">#REF!</definedName>
    <definedName name="Z_68F84AC6_5E0B_11D2_8EEE_0008C7BCAF29_.wvu.PrintArea" localSheetId="23" hidden="1">#REF!</definedName>
    <definedName name="Z_68F84AC6_5E0B_11D2_8EEE_0008C7BCAF29_.wvu.PrintArea" localSheetId="24" hidden="1">#REF!</definedName>
    <definedName name="Z_68F84AC6_5E0B_11D2_8EEE_0008C7BCAF29_.wvu.PrintArea" localSheetId="16" hidden="1">#REF!</definedName>
    <definedName name="Z_68F84AC6_5E0B_11D2_8EEE_0008C7BCAF29_.wvu.PrintArea" localSheetId="17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19" hidden="1">#REF!,#REF!</definedName>
    <definedName name="Z_68F84AC6_5E0B_11D2_8EEE_0008C7BCAF29_.wvu.PrintTitles" localSheetId="20" hidden="1">#REF!,#REF!</definedName>
    <definedName name="Z_68F84AC6_5E0B_11D2_8EEE_0008C7BCAF29_.wvu.PrintTitles" localSheetId="21" hidden="1">#REF!,#REF!</definedName>
    <definedName name="Z_68F84AC6_5E0B_11D2_8EEE_0008C7BCAF29_.wvu.PrintTitles" localSheetId="22" hidden="1">#REF!,#REF!</definedName>
    <definedName name="Z_68F84AC6_5E0B_11D2_8EEE_0008C7BCAF29_.wvu.PrintTitles" localSheetId="23" hidden="1">#REF!,#REF!</definedName>
    <definedName name="Z_68F84AC6_5E0B_11D2_8EEE_0008C7BCAF29_.wvu.PrintTitles" localSheetId="24" hidden="1">#REF!,#REF!</definedName>
    <definedName name="Z_68F84AC6_5E0B_11D2_8EEE_0008C7BCAF29_.wvu.PrintTitles" localSheetId="16" hidden="1">#REF!,#REF!</definedName>
    <definedName name="Z_68F84AC6_5E0B_11D2_8EEE_0008C7BCAF29_.wvu.PrintTitles" localSheetId="17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19" hidden="1">#REF!</definedName>
    <definedName name="Z_68F84AC8_5E0B_11D2_8EEE_0008C7BCAF29_.wvu.PrintArea" localSheetId="20" hidden="1">#REF!</definedName>
    <definedName name="Z_68F84AC8_5E0B_11D2_8EEE_0008C7BCAF29_.wvu.PrintArea" localSheetId="21" hidden="1">#REF!</definedName>
    <definedName name="Z_68F84AC8_5E0B_11D2_8EEE_0008C7BCAF29_.wvu.PrintArea" localSheetId="22" hidden="1">#REF!</definedName>
    <definedName name="Z_68F84AC8_5E0B_11D2_8EEE_0008C7BCAF29_.wvu.PrintArea" localSheetId="23" hidden="1">#REF!</definedName>
    <definedName name="Z_68F84AC8_5E0B_11D2_8EEE_0008C7BCAF29_.wvu.PrintArea" localSheetId="24" hidden="1">#REF!</definedName>
    <definedName name="Z_68F84AC8_5E0B_11D2_8EEE_0008C7BCAF29_.wvu.PrintArea" localSheetId="16" hidden="1">#REF!</definedName>
    <definedName name="Z_68F84AC8_5E0B_11D2_8EEE_0008C7BCAF29_.wvu.PrintArea" localSheetId="17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19" hidden="1">#REF!,#REF!</definedName>
    <definedName name="Z_68F84AC8_5E0B_11D2_8EEE_0008C7BCAF29_.wvu.PrintTitles" localSheetId="20" hidden="1">#REF!,#REF!</definedName>
    <definedName name="Z_68F84AC8_5E0B_11D2_8EEE_0008C7BCAF29_.wvu.PrintTitles" localSheetId="21" hidden="1">#REF!,#REF!</definedName>
    <definedName name="Z_68F84AC8_5E0B_11D2_8EEE_0008C7BCAF29_.wvu.PrintTitles" localSheetId="22" hidden="1">#REF!,#REF!</definedName>
    <definedName name="Z_68F84AC8_5E0B_11D2_8EEE_0008C7BCAF29_.wvu.PrintTitles" localSheetId="23" hidden="1">#REF!,#REF!</definedName>
    <definedName name="Z_68F84AC8_5E0B_11D2_8EEE_0008C7BCAF29_.wvu.PrintTitles" localSheetId="24" hidden="1">#REF!,#REF!</definedName>
    <definedName name="Z_68F84AC8_5E0B_11D2_8EEE_0008C7BCAF29_.wvu.PrintTitles" localSheetId="16" hidden="1">#REF!,#REF!</definedName>
    <definedName name="Z_68F84AC8_5E0B_11D2_8EEE_0008C7BCAF29_.wvu.PrintTitles" localSheetId="17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19" hidden="1">#REF!</definedName>
    <definedName name="Z_68F84ACE_5E0B_11D2_8EEE_0008C7BCAF29_.wvu.PrintArea" localSheetId="20" hidden="1">#REF!</definedName>
    <definedName name="Z_68F84ACE_5E0B_11D2_8EEE_0008C7BCAF29_.wvu.PrintArea" localSheetId="21" hidden="1">#REF!</definedName>
    <definedName name="Z_68F84ACE_5E0B_11D2_8EEE_0008C7BCAF29_.wvu.PrintArea" localSheetId="22" hidden="1">#REF!</definedName>
    <definedName name="Z_68F84ACE_5E0B_11D2_8EEE_0008C7BCAF29_.wvu.PrintArea" localSheetId="23" hidden="1">#REF!</definedName>
    <definedName name="Z_68F84ACE_5E0B_11D2_8EEE_0008C7BCAF29_.wvu.PrintArea" localSheetId="24" hidden="1">#REF!</definedName>
    <definedName name="Z_68F84ACE_5E0B_11D2_8EEE_0008C7BCAF29_.wvu.PrintArea" localSheetId="16" hidden="1">#REF!</definedName>
    <definedName name="Z_68F84ACE_5E0B_11D2_8EEE_0008C7BCAF29_.wvu.PrintArea" localSheetId="17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19" hidden="1">#REF!</definedName>
    <definedName name="Z_68F84ACE_5E0B_11D2_8EEE_0008C7BCAF29_.wvu.PrintTitles" localSheetId="20" hidden="1">#REF!</definedName>
    <definedName name="Z_68F84ACE_5E0B_11D2_8EEE_0008C7BCAF29_.wvu.PrintTitles" localSheetId="21" hidden="1">#REF!</definedName>
    <definedName name="Z_68F84ACE_5E0B_11D2_8EEE_0008C7BCAF29_.wvu.PrintTitles" localSheetId="22" hidden="1">#REF!</definedName>
    <definedName name="Z_68F84ACE_5E0B_11D2_8EEE_0008C7BCAF29_.wvu.PrintTitles" localSheetId="23" hidden="1">#REF!</definedName>
    <definedName name="Z_68F84ACE_5E0B_11D2_8EEE_0008C7BCAF29_.wvu.PrintTitles" localSheetId="24" hidden="1">#REF!</definedName>
    <definedName name="Z_68F84ACE_5E0B_11D2_8EEE_0008C7BCAF29_.wvu.PrintTitles" localSheetId="16" hidden="1">#REF!</definedName>
    <definedName name="Z_68F84ACE_5E0B_11D2_8EEE_0008C7BCAF29_.wvu.PrintTitles" localSheetId="17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19" hidden="1">#REF!</definedName>
    <definedName name="Z_68F84ADD_5E0B_11D2_8EEE_0008C7BCAF29_.wvu.PrintArea" localSheetId="20" hidden="1">#REF!</definedName>
    <definedName name="Z_68F84ADD_5E0B_11D2_8EEE_0008C7BCAF29_.wvu.PrintArea" localSheetId="21" hidden="1">#REF!</definedName>
    <definedName name="Z_68F84ADD_5E0B_11D2_8EEE_0008C7BCAF29_.wvu.PrintArea" localSheetId="22" hidden="1">#REF!</definedName>
    <definedName name="Z_68F84ADD_5E0B_11D2_8EEE_0008C7BCAF29_.wvu.PrintArea" localSheetId="23" hidden="1">#REF!</definedName>
    <definedName name="Z_68F84ADD_5E0B_11D2_8EEE_0008C7BCAF29_.wvu.PrintArea" localSheetId="24" hidden="1">#REF!</definedName>
    <definedName name="Z_68F84ADD_5E0B_11D2_8EEE_0008C7BCAF29_.wvu.PrintArea" localSheetId="16" hidden="1">#REF!</definedName>
    <definedName name="Z_68F84ADD_5E0B_11D2_8EEE_0008C7BCAF29_.wvu.PrintArea" localSheetId="17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19" hidden="1">#REF!</definedName>
    <definedName name="Z_68F84ADD_5E0B_11D2_8EEE_0008C7BCAF29_.wvu.PrintTitles" localSheetId="20" hidden="1">#REF!</definedName>
    <definedName name="Z_68F84ADD_5E0B_11D2_8EEE_0008C7BCAF29_.wvu.PrintTitles" localSheetId="21" hidden="1">#REF!</definedName>
    <definedName name="Z_68F84ADD_5E0B_11D2_8EEE_0008C7BCAF29_.wvu.PrintTitles" localSheetId="22" hidden="1">#REF!</definedName>
    <definedName name="Z_68F84ADD_5E0B_11D2_8EEE_0008C7BCAF29_.wvu.PrintTitles" localSheetId="23" hidden="1">#REF!</definedName>
    <definedName name="Z_68F84ADD_5E0B_11D2_8EEE_0008C7BCAF29_.wvu.PrintTitles" localSheetId="24" hidden="1">#REF!</definedName>
    <definedName name="Z_68F84ADD_5E0B_11D2_8EEE_0008C7BCAF29_.wvu.PrintTitles" localSheetId="16" hidden="1">#REF!</definedName>
    <definedName name="Z_68F84ADD_5E0B_11D2_8EEE_0008C7BCAF29_.wvu.PrintTitles" localSheetId="17" hidden="1">#REF!</definedName>
    <definedName name="Z_68F84ADD_5E0B_11D2_8EEE_0008C7BCAF29_.wvu.PrintTitles" hidden="1">#REF!</definedName>
    <definedName name="Z_68F84AEA_5E0B_11D2_8EEE_0008C7BCAF29_.wvu.PrintArea" localSheetId="19" hidden="1">#REF!</definedName>
    <definedName name="Z_68F84AEA_5E0B_11D2_8EEE_0008C7BCAF29_.wvu.PrintArea" localSheetId="20" hidden="1">#REF!</definedName>
    <definedName name="Z_68F84AEA_5E0B_11D2_8EEE_0008C7BCAF29_.wvu.PrintArea" localSheetId="21" hidden="1">#REF!</definedName>
    <definedName name="Z_68F84AEA_5E0B_11D2_8EEE_0008C7BCAF29_.wvu.PrintArea" localSheetId="22" hidden="1">#REF!</definedName>
    <definedName name="Z_68F84AEA_5E0B_11D2_8EEE_0008C7BCAF29_.wvu.PrintArea" localSheetId="23" hidden="1">#REF!</definedName>
    <definedName name="Z_68F84AEA_5E0B_11D2_8EEE_0008C7BCAF29_.wvu.PrintArea" localSheetId="24" hidden="1">#REF!</definedName>
    <definedName name="Z_68F84AEA_5E0B_11D2_8EEE_0008C7BCAF29_.wvu.PrintArea" localSheetId="16" hidden="1">#REF!</definedName>
    <definedName name="Z_68F84AEA_5E0B_11D2_8EEE_0008C7BCAF29_.wvu.PrintArea" localSheetId="17" hidden="1">#REF!</definedName>
    <definedName name="Z_68F84AEA_5E0B_11D2_8EEE_0008C7BCAF29_.wvu.PrintArea" hidden="1">#REF!</definedName>
    <definedName name="Z_68F84AEA_5E0B_11D2_8EEE_0008C7BCAF29_.wvu.PrintTitles" localSheetId="19" hidden="1">#REF!,#REF!</definedName>
    <definedName name="Z_68F84AEA_5E0B_11D2_8EEE_0008C7BCAF29_.wvu.PrintTitles" localSheetId="20" hidden="1">#REF!,#REF!</definedName>
    <definedName name="Z_68F84AEA_5E0B_11D2_8EEE_0008C7BCAF29_.wvu.PrintTitles" localSheetId="21" hidden="1">#REF!,#REF!</definedName>
    <definedName name="Z_68F84AEA_5E0B_11D2_8EEE_0008C7BCAF29_.wvu.PrintTitles" localSheetId="22" hidden="1">#REF!,#REF!</definedName>
    <definedName name="Z_68F84AEA_5E0B_11D2_8EEE_0008C7BCAF29_.wvu.PrintTitles" localSheetId="23" hidden="1">#REF!,#REF!</definedName>
    <definedName name="Z_68F84AEA_5E0B_11D2_8EEE_0008C7BCAF29_.wvu.PrintTitles" localSheetId="24" hidden="1">#REF!,#REF!</definedName>
    <definedName name="Z_68F84AEA_5E0B_11D2_8EEE_0008C7BCAF29_.wvu.PrintTitles" localSheetId="16" hidden="1">#REF!,#REF!</definedName>
    <definedName name="Z_68F84AEA_5E0B_11D2_8EEE_0008C7BCAF29_.wvu.PrintTitles" localSheetId="17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19" hidden="1">#REF!</definedName>
    <definedName name="Z_68F84AF6_5E0B_11D2_8EEE_0008C7BCAF29_.wvu.PrintArea" localSheetId="20" hidden="1">#REF!</definedName>
    <definedName name="Z_68F84AF6_5E0B_11D2_8EEE_0008C7BCAF29_.wvu.PrintArea" localSheetId="21" hidden="1">#REF!</definedName>
    <definedName name="Z_68F84AF6_5E0B_11D2_8EEE_0008C7BCAF29_.wvu.PrintArea" localSheetId="22" hidden="1">#REF!</definedName>
    <definedName name="Z_68F84AF6_5E0B_11D2_8EEE_0008C7BCAF29_.wvu.PrintArea" localSheetId="23" hidden="1">#REF!</definedName>
    <definedName name="Z_68F84AF6_5E0B_11D2_8EEE_0008C7BCAF29_.wvu.PrintArea" localSheetId="24" hidden="1">#REF!</definedName>
    <definedName name="Z_68F84AF6_5E0B_11D2_8EEE_0008C7BCAF29_.wvu.PrintArea" localSheetId="16" hidden="1">#REF!</definedName>
    <definedName name="Z_68F84AF6_5E0B_11D2_8EEE_0008C7BCAF29_.wvu.PrintArea" localSheetId="17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19" hidden="1">#REF!,#REF!</definedName>
    <definedName name="Z_68F84AF6_5E0B_11D2_8EEE_0008C7BCAF29_.wvu.PrintTitles" localSheetId="20" hidden="1">#REF!,#REF!</definedName>
    <definedName name="Z_68F84AF6_5E0B_11D2_8EEE_0008C7BCAF29_.wvu.PrintTitles" localSheetId="21" hidden="1">#REF!,#REF!</definedName>
    <definedName name="Z_68F84AF6_5E0B_11D2_8EEE_0008C7BCAF29_.wvu.PrintTitles" localSheetId="22" hidden="1">#REF!,#REF!</definedName>
    <definedName name="Z_68F84AF6_5E0B_11D2_8EEE_0008C7BCAF29_.wvu.PrintTitles" localSheetId="23" hidden="1">#REF!,#REF!</definedName>
    <definedName name="Z_68F84AF6_5E0B_11D2_8EEE_0008C7BCAF29_.wvu.PrintTitles" localSheetId="24" hidden="1">#REF!,#REF!</definedName>
    <definedName name="Z_68F84AF6_5E0B_11D2_8EEE_0008C7BCAF29_.wvu.PrintTitles" localSheetId="16" hidden="1">#REF!,#REF!</definedName>
    <definedName name="Z_68F84AF6_5E0B_11D2_8EEE_0008C7BCAF29_.wvu.PrintTitles" localSheetId="17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19" hidden="1">#REF!</definedName>
    <definedName name="Z_68F84AF9_5E0B_11D2_8EEE_0008C7BCAF29_.wvu.PrintArea" localSheetId="20" hidden="1">#REF!</definedName>
    <definedName name="Z_68F84AF9_5E0B_11D2_8EEE_0008C7BCAF29_.wvu.PrintArea" localSheetId="21" hidden="1">#REF!</definedName>
    <definedName name="Z_68F84AF9_5E0B_11D2_8EEE_0008C7BCAF29_.wvu.PrintArea" localSheetId="22" hidden="1">#REF!</definedName>
    <definedName name="Z_68F84AF9_5E0B_11D2_8EEE_0008C7BCAF29_.wvu.PrintArea" localSheetId="23" hidden="1">#REF!</definedName>
    <definedName name="Z_68F84AF9_5E0B_11D2_8EEE_0008C7BCAF29_.wvu.PrintArea" localSheetId="24" hidden="1">#REF!</definedName>
    <definedName name="Z_68F84AF9_5E0B_11D2_8EEE_0008C7BCAF29_.wvu.PrintArea" localSheetId="16" hidden="1">#REF!</definedName>
    <definedName name="Z_68F84AF9_5E0B_11D2_8EEE_0008C7BCAF29_.wvu.PrintArea" localSheetId="17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19" hidden="1">#REF!</definedName>
    <definedName name="Z_68F84AF9_5E0B_11D2_8EEE_0008C7BCAF29_.wvu.PrintTitles" localSheetId="20" hidden="1">#REF!</definedName>
    <definedName name="Z_68F84AF9_5E0B_11D2_8EEE_0008C7BCAF29_.wvu.PrintTitles" localSheetId="21" hidden="1">#REF!</definedName>
    <definedName name="Z_68F84AF9_5E0B_11D2_8EEE_0008C7BCAF29_.wvu.PrintTitles" localSheetId="22" hidden="1">#REF!</definedName>
    <definedName name="Z_68F84AF9_5E0B_11D2_8EEE_0008C7BCAF29_.wvu.PrintTitles" localSheetId="23" hidden="1">#REF!</definedName>
    <definedName name="Z_68F84AF9_5E0B_11D2_8EEE_0008C7BCAF29_.wvu.PrintTitles" localSheetId="24" hidden="1">#REF!</definedName>
    <definedName name="Z_68F84AF9_5E0B_11D2_8EEE_0008C7BCAF29_.wvu.PrintTitles" localSheetId="16" hidden="1">#REF!</definedName>
    <definedName name="Z_68F84AF9_5E0B_11D2_8EEE_0008C7BCAF29_.wvu.PrintTitles" localSheetId="17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19" hidden="1">#REF!</definedName>
    <definedName name="Z_68F84AFE_5E0B_11D2_8EEE_0008C7BCAF29_.wvu.PrintArea" localSheetId="20" hidden="1">#REF!</definedName>
    <definedName name="Z_68F84AFE_5E0B_11D2_8EEE_0008C7BCAF29_.wvu.PrintArea" localSheetId="21" hidden="1">#REF!</definedName>
    <definedName name="Z_68F84AFE_5E0B_11D2_8EEE_0008C7BCAF29_.wvu.PrintArea" localSheetId="22" hidden="1">#REF!</definedName>
    <definedName name="Z_68F84AFE_5E0B_11D2_8EEE_0008C7BCAF29_.wvu.PrintArea" localSheetId="23" hidden="1">#REF!</definedName>
    <definedName name="Z_68F84AFE_5E0B_11D2_8EEE_0008C7BCAF29_.wvu.PrintArea" localSheetId="24" hidden="1">#REF!</definedName>
    <definedName name="Z_68F84AFE_5E0B_11D2_8EEE_0008C7BCAF29_.wvu.PrintArea" localSheetId="16" hidden="1">#REF!</definedName>
    <definedName name="Z_68F84AFE_5E0B_11D2_8EEE_0008C7BCAF29_.wvu.PrintArea" localSheetId="17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19" hidden="1">#REF!,#REF!</definedName>
    <definedName name="Z_68F84AFE_5E0B_11D2_8EEE_0008C7BCAF29_.wvu.PrintTitles" localSheetId="20" hidden="1">#REF!,#REF!</definedName>
    <definedName name="Z_68F84AFE_5E0B_11D2_8EEE_0008C7BCAF29_.wvu.PrintTitles" localSheetId="21" hidden="1">#REF!,#REF!</definedName>
    <definedName name="Z_68F84AFE_5E0B_11D2_8EEE_0008C7BCAF29_.wvu.PrintTitles" localSheetId="22" hidden="1">#REF!,#REF!</definedName>
    <definedName name="Z_68F84AFE_5E0B_11D2_8EEE_0008C7BCAF29_.wvu.PrintTitles" localSheetId="23" hidden="1">#REF!,#REF!</definedName>
    <definedName name="Z_68F84AFE_5E0B_11D2_8EEE_0008C7BCAF29_.wvu.PrintTitles" localSheetId="24" hidden="1">#REF!,#REF!</definedName>
    <definedName name="Z_68F84AFE_5E0B_11D2_8EEE_0008C7BCAF29_.wvu.PrintTitles" localSheetId="16" hidden="1">#REF!,#REF!</definedName>
    <definedName name="Z_68F84AFE_5E0B_11D2_8EEE_0008C7BCAF29_.wvu.PrintTitles" localSheetId="17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19" hidden="1">#REF!</definedName>
    <definedName name="Z_68F84B00_5E0B_11D2_8EEE_0008C7BCAF29_.wvu.PrintArea" localSheetId="20" hidden="1">#REF!</definedName>
    <definedName name="Z_68F84B00_5E0B_11D2_8EEE_0008C7BCAF29_.wvu.PrintArea" localSheetId="21" hidden="1">#REF!</definedName>
    <definedName name="Z_68F84B00_5E0B_11D2_8EEE_0008C7BCAF29_.wvu.PrintArea" localSheetId="22" hidden="1">#REF!</definedName>
    <definedName name="Z_68F84B00_5E0B_11D2_8EEE_0008C7BCAF29_.wvu.PrintArea" localSheetId="23" hidden="1">#REF!</definedName>
    <definedName name="Z_68F84B00_5E0B_11D2_8EEE_0008C7BCAF29_.wvu.PrintArea" localSheetId="24" hidden="1">#REF!</definedName>
    <definedName name="Z_68F84B00_5E0B_11D2_8EEE_0008C7BCAF29_.wvu.PrintArea" localSheetId="16" hidden="1">#REF!</definedName>
    <definedName name="Z_68F84B00_5E0B_11D2_8EEE_0008C7BCAF29_.wvu.PrintArea" localSheetId="17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19" hidden="1">#REF!,#REF!</definedName>
    <definedName name="Z_68F84B00_5E0B_11D2_8EEE_0008C7BCAF29_.wvu.PrintTitles" localSheetId="20" hidden="1">#REF!,#REF!</definedName>
    <definedName name="Z_68F84B00_5E0B_11D2_8EEE_0008C7BCAF29_.wvu.PrintTitles" localSheetId="21" hidden="1">#REF!,#REF!</definedName>
    <definedName name="Z_68F84B00_5E0B_11D2_8EEE_0008C7BCAF29_.wvu.PrintTitles" localSheetId="22" hidden="1">#REF!,#REF!</definedName>
    <definedName name="Z_68F84B00_5E0B_11D2_8EEE_0008C7BCAF29_.wvu.PrintTitles" localSheetId="23" hidden="1">#REF!,#REF!</definedName>
    <definedName name="Z_68F84B00_5E0B_11D2_8EEE_0008C7BCAF29_.wvu.PrintTitles" localSheetId="24" hidden="1">#REF!,#REF!</definedName>
    <definedName name="Z_68F84B00_5E0B_11D2_8EEE_0008C7BCAF29_.wvu.PrintTitles" localSheetId="16" hidden="1">#REF!,#REF!</definedName>
    <definedName name="Z_68F84B00_5E0B_11D2_8EEE_0008C7BCAF29_.wvu.PrintTitles" localSheetId="17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19" hidden="1">#REF!</definedName>
    <definedName name="Z_68F84B03_5E0B_11D2_8EEE_0008C7BCAF29_.wvu.PrintArea" localSheetId="20" hidden="1">#REF!</definedName>
    <definedName name="Z_68F84B03_5E0B_11D2_8EEE_0008C7BCAF29_.wvu.PrintArea" localSheetId="21" hidden="1">#REF!</definedName>
    <definedName name="Z_68F84B03_5E0B_11D2_8EEE_0008C7BCAF29_.wvu.PrintArea" localSheetId="22" hidden="1">#REF!</definedName>
    <definedName name="Z_68F84B03_5E0B_11D2_8EEE_0008C7BCAF29_.wvu.PrintArea" localSheetId="23" hidden="1">#REF!</definedName>
    <definedName name="Z_68F84B03_5E0B_11D2_8EEE_0008C7BCAF29_.wvu.PrintArea" localSheetId="24" hidden="1">#REF!</definedName>
    <definedName name="Z_68F84B03_5E0B_11D2_8EEE_0008C7BCAF29_.wvu.PrintArea" localSheetId="16" hidden="1">#REF!</definedName>
    <definedName name="Z_68F84B03_5E0B_11D2_8EEE_0008C7BCAF29_.wvu.PrintArea" localSheetId="17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19" hidden="1">#REF!</definedName>
    <definedName name="Z_68F84B03_5E0B_11D2_8EEE_0008C7BCAF29_.wvu.PrintTitles" localSheetId="20" hidden="1">#REF!</definedName>
    <definedName name="Z_68F84B03_5E0B_11D2_8EEE_0008C7BCAF29_.wvu.PrintTitles" localSheetId="21" hidden="1">#REF!</definedName>
    <definedName name="Z_68F84B03_5E0B_11D2_8EEE_0008C7BCAF29_.wvu.PrintTitles" localSheetId="22" hidden="1">#REF!</definedName>
    <definedName name="Z_68F84B03_5E0B_11D2_8EEE_0008C7BCAF29_.wvu.PrintTitles" localSheetId="23" hidden="1">#REF!</definedName>
    <definedName name="Z_68F84B03_5E0B_11D2_8EEE_0008C7BCAF29_.wvu.PrintTitles" localSheetId="24" hidden="1">#REF!</definedName>
    <definedName name="Z_68F84B03_5E0B_11D2_8EEE_0008C7BCAF29_.wvu.PrintTitles" localSheetId="16" hidden="1">#REF!</definedName>
    <definedName name="Z_68F84B03_5E0B_11D2_8EEE_0008C7BCAF29_.wvu.PrintTitles" localSheetId="17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19" hidden="1">#REF!</definedName>
    <definedName name="Z_68F84B08_5E0B_11D2_8EEE_0008C7BCAF29_.wvu.PrintArea" localSheetId="20" hidden="1">#REF!</definedName>
    <definedName name="Z_68F84B08_5E0B_11D2_8EEE_0008C7BCAF29_.wvu.PrintArea" localSheetId="21" hidden="1">#REF!</definedName>
    <definedName name="Z_68F84B08_5E0B_11D2_8EEE_0008C7BCAF29_.wvu.PrintArea" localSheetId="22" hidden="1">#REF!</definedName>
    <definedName name="Z_68F84B08_5E0B_11D2_8EEE_0008C7BCAF29_.wvu.PrintArea" localSheetId="23" hidden="1">#REF!</definedName>
    <definedName name="Z_68F84B08_5E0B_11D2_8EEE_0008C7BCAF29_.wvu.PrintArea" localSheetId="24" hidden="1">#REF!</definedName>
    <definedName name="Z_68F84B08_5E0B_11D2_8EEE_0008C7BCAF29_.wvu.PrintArea" localSheetId="16" hidden="1">#REF!</definedName>
    <definedName name="Z_68F84B08_5E0B_11D2_8EEE_0008C7BCAF29_.wvu.PrintArea" localSheetId="17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19" hidden="1">#REF!,#REF!</definedName>
    <definedName name="Z_68F84B08_5E0B_11D2_8EEE_0008C7BCAF29_.wvu.PrintTitles" localSheetId="20" hidden="1">#REF!,#REF!</definedName>
    <definedName name="Z_68F84B08_5E0B_11D2_8EEE_0008C7BCAF29_.wvu.PrintTitles" localSheetId="21" hidden="1">#REF!,#REF!</definedName>
    <definedName name="Z_68F84B08_5E0B_11D2_8EEE_0008C7BCAF29_.wvu.PrintTitles" localSheetId="22" hidden="1">#REF!,#REF!</definedName>
    <definedName name="Z_68F84B08_5E0B_11D2_8EEE_0008C7BCAF29_.wvu.PrintTitles" localSheetId="23" hidden="1">#REF!,#REF!</definedName>
    <definedName name="Z_68F84B08_5E0B_11D2_8EEE_0008C7BCAF29_.wvu.PrintTitles" localSheetId="24" hidden="1">#REF!,#REF!</definedName>
    <definedName name="Z_68F84B08_5E0B_11D2_8EEE_0008C7BCAF29_.wvu.PrintTitles" localSheetId="16" hidden="1">#REF!,#REF!</definedName>
    <definedName name="Z_68F84B08_5E0B_11D2_8EEE_0008C7BCAF29_.wvu.PrintTitles" localSheetId="17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19" hidden="1">#REF!</definedName>
    <definedName name="Z_68F84B0B_5E0B_11D2_8EEE_0008C7BCAF29_.wvu.PrintArea" localSheetId="20" hidden="1">#REF!</definedName>
    <definedName name="Z_68F84B0B_5E0B_11D2_8EEE_0008C7BCAF29_.wvu.PrintArea" localSheetId="21" hidden="1">#REF!</definedName>
    <definedName name="Z_68F84B0B_5E0B_11D2_8EEE_0008C7BCAF29_.wvu.PrintArea" localSheetId="22" hidden="1">#REF!</definedName>
    <definedName name="Z_68F84B0B_5E0B_11D2_8EEE_0008C7BCAF29_.wvu.PrintArea" localSheetId="23" hidden="1">#REF!</definedName>
    <definedName name="Z_68F84B0B_5E0B_11D2_8EEE_0008C7BCAF29_.wvu.PrintArea" localSheetId="24" hidden="1">#REF!</definedName>
    <definedName name="Z_68F84B0B_5E0B_11D2_8EEE_0008C7BCAF29_.wvu.PrintArea" localSheetId="16" hidden="1">#REF!</definedName>
    <definedName name="Z_68F84B0B_5E0B_11D2_8EEE_0008C7BCAF29_.wvu.PrintArea" localSheetId="17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19" hidden="1">#REF!,#REF!</definedName>
    <definedName name="Z_68F84B0B_5E0B_11D2_8EEE_0008C7BCAF29_.wvu.PrintTitles" localSheetId="20" hidden="1">#REF!,#REF!</definedName>
    <definedName name="Z_68F84B0B_5E0B_11D2_8EEE_0008C7BCAF29_.wvu.PrintTitles" localSheetId="21" hidden="1">#REF!,#REF!</definedName>
    <definedName name="Z_68F84B0B_5E0B_11D2_8EEE_0008C7BCAF29_.wvu.PrintTitles" localSheetId="22" hidden="1">#REF!,#REF!</definedName>
    <definedName name="Z_68F84B0B_5E0B_11D2_8EEE_0008C7BCAF29_.wvu.PrintTitles" localSheetId="23" hidden="1">#REF!,#REF!</definedName>
    <definedName name="Z_68F84B0B_5E0B_11D2_8EEE_0008C7BCAF29_.wvu.PrintTitles" localSheetId="24" hidden="1">#REF!,#REF!</definedName>
    <definedName name="Z_68F84B0B_5E0B_11D2_8EEE_0008C7BCAF29_.wvu.PrintTitles" localSheetId="16" hidden="1">#REF!,#REF!</definedName>
    <definedName name="Z_68F84B0B_5E0B_11D2_8EEE_0008C7BCAF29_.wvu.PrintTitles" localSheetId="17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19" hidden="1">#REF!</definedName>
    <definedName name="Z_68F84B11_5E0B_11D2_8EEE_0008C7BCAF29_.wvu.PrintArea" localSheetId="20" hidden="1">#REF!</definedName>
    <definedName name="Z_68F84B11_5E0B_11D2_8EEE_0008C7BCAF29_.wvu.PrintArea" localSheetId="21" hidden="1">#REF!</definedName>
    <definedName name="Z_68F84B11_5E0B_11D2_8EEE_0008C7BCAF29_.wvu.PrintArea" localSheetId="22" hidden="1">#REF!</definedName>
    <definedName name="Z_68F84B11_5E0B_11D2_8EEE_0008C7BCAF29_.wvu.PrintArea" localSheetId="23" hidden="1">#REF!</definedName>
    <definedName name="Z_68F84B11_5E0B_11D2_8EEE_0008C7BCAF29_.wvu.PrintArea" localSheetId="24" hidden="1">#REF!</definedName>
    <definedName name="Z_68F84B11_5E0B_11D2_8EEE_0008C7BCAF29_.wvu.PrintArea" localSheetId="16" hidden="1">#REF!</definedName>
    <definedName name="Z_68F84B11_5E0B_11D2_8EEE_0008C7BCAF29_.wvu.PrintArea" localSheetId="17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19" hidden="1">#REF!,#REF!</definedName>
    <definedName name="Z_68F84B11_5E0B_11D2_8EEE_0008C7BCAF29_.wvu.PrintTitles" localSheetId="20" hidden="1">#REF!,#REF!</definedName>
    <definedName name="Z_68F84B11_5E0B_11D2_8EEE_0008C7BCAF29_.wvu.PrintTitles" localSheetId="21" hidden="1">#REF!,#REF!</definedName>
    <definedName name="Z_68F84B11_5E0B_11D2_8EEE_0008C7BCAF29_.wvu.PrintTitles" localSheetId="22" hidden="1">#REF!,#REF!</definedName>
    <definedName name="Z_68F84B11_5E0B_11D2_8EEE_0008C7BCAF29_.wvu.PrintTitles" localSheetId="23" hidden="1">#REF!,#REF!</definedName>
    <definedName name="Z_68F84B11_5E0B_11D2_8EEE_0008C7BCAF29_.wvu.PrintTitles" localSheetId="24" hidden="1">#REF!,#REF!</definedName>
    <definedName name="Z_68F84B11_5E0B_11D2_8EEE_0008C7BCAF29_.wvu.PrintTitles" localSheetId="16" hidden="1">#REF!,#REF!</definedName>
    <definedName name="Z_68F84B11_5E0B_11D2_8EEE_0008C7BCAF29_.wvu.PrintTitles" localSheetId="17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19" hidden="1">#REF!</definedName>
    <definedName name="Z_68F84B14_5E0B_11D2_8EEE_0008C7BCAF29_.wvu.PrintArea" localSheetId="20" hidden="1">#REF!</definedName>
    <definedName name="Z_68F84B14_5E0B_11D2_8EEE_0008C7BCAF29_.wvu.PrintArea" localSheetId="21" hidden="1">#REF!</definedName>
    <definedName name="Z_68F84B14_5E0B_11D2_8EEE_0008C7BCAF29_.wvu.PrintArea" localSheetId="22" hidden="1">#REF!</definedName>
    <definedName name="Z_68F84B14_5E0B_11D2_8EEE_0008C7BCAF29_.wvu.PrintArea" localSheetId="23" hidden="1">#REF!</definedName>
    <definedName name="Z_68F84B14_5E0B_11D2_8EEE_0008C7BCAF29_.wvu.PrintArea" localSheetId="24" hidden="1">#REF!</definedName>
    <definedName name="Z_68F84B14_5E0B_11D2_8EEE_0008C7BCAF29_.wvu.PrintArea" localSheetId="16" hidden="1">#REF!</definedName>
    <definedName name="Z_68F84B14_5E0B_11D2_8EEE_0008C7BCAF29_.wvu.PrintArea" localSheetId="17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19" hidden="1">#REF!</definedName>
    <definedName name="Z_68F84B14_5E0B_11D2_8EEE_0008C7BCAF29_.wvu.PrintTitles" localSheetId="20" hidden="1">#REF!</definedName>
    <definedName name="Z_68F84B14_5E0B_11D2_8EEE_0008C7BCAF29_.wvu.PrintTitles" localSheetId="21" hidden="1">#REF!</definedName>
    <definedName name="Z_68F84B14_5E0B_11D2_8EEE_0008C7BCAF29_.wvu.PrintTitles" localSheetId="22" hidden="1">#REF!</definedName>
    <definedName name="Z_68F84B14_5E0B_11D2_8EEE_0008C7BCAF29_.wvu.PrintTitles" localSheetId="23" hidden="1">#REF!</definedName>
    <definedName name="Z_68F84B14_5E0B_11D2_8EEE_0008C7BCAF29_.wvu.PrintTitles" localSheetId="24" hidden="1">#REF!</definedName>
    <definedName name="Z_68F84B14_5E0B_11D2_8EEE_0008C7BCAF29_.wvu.PrintTitles" localSheetId="16" hidden="1">#REF!</definedName>
    <definedName name="Z_68F84B14_5E0B_11D2_8EEE_0008C7BCAF29_.wvu.PrintTitles" localSheetId="17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19" hidden="1">#REF!</definedName>
    <definedName name="Z_68F84B19_5E0B_11D2_8EEE_0008C7BCAF29_.wvu.PrintArea" localSheetId="20" hidden="1">#REF!</definedName>
    <definedName name="Z_68F84B19_5E0B_11D2_8EEE_0008C7BCAF29_.wvu.PrintArea" localSheetId="21" hidden="1">#REF!</definedName>
    <definedName name="Z_68F84B19_5E0B_11D2_8EEE_0008C7BCAF29_.wvu.PrintArea" localSheetId="22" hidden="1">#REF!</definedName>
    <definedName name="Z_68F84B19_5E0B_11D2_8EEE_0008C7BCAF29_.wvu.PrintArea" localSheetId="23" hidden="1">#REF!</definedName>
    <definedName name="Z_68F84B19_5E0B_11D2_8EEE_0008C7BCAF29_.wvu.PrintArea" localSheetId="24" hidden="1">#REF!</definedName>
    <definedName name="Z_68F84B19_5E0B_11D2_8EEE_0008C7BCAF29_.wvu.PrintArea" localSheetId="16" hidden="1">#REF!</definedName>
    <definedName name="Z_68F84B19_5E0B_11D2_8EEE_0008C7BCAF29_.wvu.PrintArea" localSheetId="17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19" hidden="1">#REF!,#REF!</definedName>
    <definedName name="Z_68F84B19_5E0B_11D2_8EEE_0008C7BCAF29_.wvu.PrintTitles" localSheetId="20" hidden="1">#REF!,#REF!</definedName>
    <definedName name="Z_68F84B19_5E0B_11D2_8EEE_0008C7BCAF29_.wvu.PrintTitles" localSheetId="21" hidden="1">#REF!,#REF!</definedName>
    <definedName name="Z_68F84B19_5E0B_11D2_8EEE_0008C7BCAF29_.wvu.PrintTitles" localSheetId="22" hidden="1">#REF!,#REF!</definedName>
    <definedName name="Z_68F84B19_5E0B_11D2_8EEE_0008C7BCAF29_.wvu.PrintTitles" localSheetId="23" hidden="1">#REF!,#REF!</definedName>
    <definedName name="Z_68F84B19_5E0B_11D2_8EEE_0008C7BCAF29_.wvu.PrintTitles" localSheetId="24" hidden="1">#REF!,#REF!</definedName>
    <definedName name="Z_68F84B19_5E0B_11D2_8EEE_0008C7BCAF29_.wvu.PrintTitles" localSheetId="16" hidden="1">#REF!,#REF!</definedName>
    <definedName name="Z_68F84B19_5E0B_11D2_8EEE_0008C7BCAF29_.wvu.PrintTitles" localSheetId="17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19" hidden="1">#REF!</definedName>
    <definedName name="Z_68F84B1B_5E0B_11D2_8EEE_0008C7BCAF29_.wvu.PrintArea" localSheetId="20" hidden="1">#REF!</definedName>
    <definedName name="Z_68F84B1B_5E0B_11D2_8EEE_0008C7BCAF29_.wvu.PrintArea" localSheetId="21" hidden="1">#REF!</definedName>
    <definedName name="Z_68F84B1B_5E0B_11D2_8EEE_0008C7BCAF29_.wvu.PrintArea" localSheetId="22" hidden="1">#REF!</definedName>
    <definedName name="Z_68F84B1B_5E0B_11D2_8EEE_0008C7BCAF29_.wvu.PrintArea" localSheetId="23" hidden="1">#REF!</definedName>
    <definedName name="Z_68F84B1B_5E0B_11D2_8EEE_0008C7BCAF29_.wvu.PrintArea" localSheetId="24" hidden="1">#REF!</definedName>
    <definedName name="Z_68F84B1B_5E0B_11D2_8EEE_0008C7BCAF29_.wvu.PrintArea" localSheetId="16" hidden="1">#REF!</definedName>
    <definedName name="Z_68F84B1B_5E0B_11D2_8EEE_0008C7BCAF29_.wvu.PrintArea" localSheetId="17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19" hidden="1">#REF!,#REF!</definedName>
    <definedName name="Z_68F84B1B_5E0B_11D2_8EEE_0008C7BCAF29_.wvu.PrintTitles" localSheetId="20" hidden="1">#REF!,#REF!</definedName>
    <definedName name="Z_68F84B1B_5E0B_11D2_8EEE_0008C7BCAF29_.wvu.PrintTitles" localSheetId="21" hidden="1">#REF!,#REF!</definedName>
    <definedName name="Z_68F84B1B_5E0B_11D2_8EEE_0008C7BCAF29_.wvu.PrintTitles" localSheetId="22" hidden="1">#REF!,#REF!</definedName>
    <definedName name="Z_68F84B1B_5E0B_11D2_8EEE_0008C7BCAF29_.wvu.PrintTitles" localSheetId="23" hidden="1">#REF!,#REF!</definedName>
    <definedName name="Z_68F84B1B_5E0B_11D2_8EEE_0008C7BCAF29_.wvu.PrintTitles" localSheetId="24" hidden="1">#REF!,#REF!</definedName>
    <definedName name="Z_68F84B1B_5E0B_11D2_8EEE_0008C7BCAF29_.wvu.PrintTitles" localSheetId="16" hidden="1">#REF!,#REF!</definedName>
    <definedName name="Z_68F84B1B_5E0B_11D2_8EEE_0008C7BCAF29_.wvu.PrintTitles" localSheetId="17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19" hidden="1">#REF!</definedName>
    <definedName name="Z_68F84B1E_5E0B_11D2_8EEE_0008C7BCAF29_.wvu.PrintArea" localSheetId="20" hidden="1">#REF!</definedName>
    <definedName name="Z_68F84B1E_5E0B_11D2_8EEE_0008C7BCAF29_.wvu.PrintArea" localSheetId="21" hidden="1">#REF!</definedName>
    <definedName name="Z_68F84B1E_5E0B_11D2_8EEE_0008C7BCAF29_.wvu.PrintArea" localSheetId="22" hidden="1">#REF!</definedName>
    <definedName name="Z_68F84B1E_5E0B_11D2_8EEE_0008C7BCAF29_.wvu.PrintArea" localSheetId="23" hidden="1">#REF!</definedName>
    <definedName name="Z_68F84B1E_5E0B_11D2_8EEE_0008C7BCAF29_.wvu.PrintArea" localSheetId="24" hidden="1">#REF!</definedName>
    <definedName name="Z_68F84B1E_5E0B_11D2_8EEE_0008C7BCAF29_.wvu.PrintArea" localSheetId="16" hidden="1">#REF!</definedName>
    <definedName name="Z_68F84B1E_5E0B_11D2_8EEE_0008C7BCAF29_.wvu.PrintArea" localSheetId="17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19" hidden="1">#REF!</definedName>
    <definedName name="Z_68F84B1E_5E0B_11D2_8EEE_0008C7BCAF29_.wvu.PrintTitles" localSheetId="20" hidden="1">#REF!</definedName>
    <definedName name="Z_68F84B1E_5E0B_11D2_8EEE_0008C7BCAF29_.wvu.PrintTitles" localSheetId="21" hidden="1">#REF!</definedName>
    <definedName name="Z_68F84B1E_5E0B_11D2_8EEE_0008C7BCAF29_.wvu.PrintTitles" localSheetId="22" hidden="1">#REF!</definedName>
    <definedName name="Z_68F84B1E_5E0B_11D2_8EEE_0008C7BCAF29_.wvu.PrintTitles" localSheetId="23" hidden="1">#REF!</definedName>
    <definedName name="Z_68F84B1E_5E0B_11D2_8EEE_0008C7BCAF29_.wvu.PrintTitles" localSheetId="24" hidden="1">#REF!</definedName>
    <definedName name="Z_68F84B1E_5E0B_11D2_8EEE_0008C7BCAF29_.wvu.PrintTitles" localSheetId="16" hidden="1">#REF!</definedName>
    <definedName name="Z_68F84B1E_5E0B_11D2_8EEE_0008C7BCAF29_.wvu.PrintTitles" localSheetId="17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19" hidden="1">#REF!</definedName>
    <definedName name="Z_68F84B23_5E0B_11D2_8EEE_0008C7BCAF29_.wvu.PrintArea" localSheetId="20" hidden="1">#REF!</definedName>
    <definedName name="Z_68F84B23_5E0B_11D2_8EEE_0008C7BCAF29_.wvu.PrintArea" localSheetId="21" hidden="1">#REF!</definedName>
    <definedName name="Z_68F84B23_5E0B_11D2_8EEE_0008C7BCAF29_.wvu.PrintArea" localSheetId="22" hidden="1">#REF!</definedName>
    <definedName name="Z_68F84B23_5E0B_11D2_8EEE_0008C7BCAF29_.wvu.PrintArea" localSheetId="23" hidden="1">#REF!</definedName>
    <definedName name="Z_68F84B23_5E0B_11D2_8EEE_0008C7BCAF29_.wvu.PrintArea" localSheetId="24" hidden="1">#REF!</definedName>
    <definedName name="Z_68F84B23_5E0B_11D2_8EEE_0008C7BCAF29_.wvu.PrintArea" localSheetId="16" hidden="1">#REF!</definedName>
    <definedName name="Z_68F84B23_5E0B_11D2_8EEE_0008C7BCAF29_.wvu.PrintArea" localSheetId="17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19" hidden="1">#REF!,#REF!</definedName>
    <definedName name="Z_68F84B23_5E0B_11D2_8EEE_0008C7BCAF29_.wvu.PrintTitles" localSheetId="20" hidden="1">#REF!,#REF!</definedName>
    <definedName name="Z_68F84B23_5E0B_11D2_8EEE_0008C7BCAF29_.wvu.PrintTitles" localSheetId="21" hidden="1">#REF!,#REF!</definedName>
    <definedName name="Z_68F84B23_5E0B_11D2_8EEE_0008C7BCAF29_.wvu.PrintTitles" localSheetId="22" hidden="1">#REF!,#REF!</definedName>
    <definedName name="Z_68F84B23_5E0B_11D2_8EEE_0008C7BCAF29_.wvu.PrintTitles" localSheetId="23" hidden="1">#REF!,#REF!</definedName>
    <definedName name="Z_68F84B23_5E0B_11D2_8EEE_0008C7BCAF29_.wvu.PrintTitles" localSheetId="24" hidden="1">#REF!,#REF!</definedName>
    <definedName name="Z_68F84B23_5E0B_11D2_8EEE_0008C7BCAF29_.wvu.PrintTitles" localSheetId="16" hidden="1">#REF!,#REF!</definedName>
    <definedName name="Z_68F84B23_5E0B_11D2_8EEE_0008C7BCAF29_.wvu.PrintTitles" localSheetId="17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19" hidden="1">#REF!</definedName>
    <definedName name="Z_68F84B26_5E0B_11D2_8EEE_0008C7BCAF29_.wvu.PrintArea" localSheetId="20" hidden="1">#REF!</definedName>
    <definedName name="Z_68F84B26_5E0B_11D2_8EEE_0008C7BCAF29_.wvu.PrintArea" localSheetId="21" hidden="1">#REF!</definedName>
    <definedName name="Z_68F84B26_5E0B_11D2_8EEE_0008C7BCAF29_.wvu.PrintArea" localSheetId="22" hidden="1">#REF!</definedName>
    <definedName name="Z_68F84B26_5E0B_11D2_8EEE_0008C7BCAF29_.wvu.PrintArea" localSheetId="23" hidden="1">#REF!</definedName>
    <definedName name="Z_68F84B26_5E0B_11D2_8EEE_0008C7BCAF29_.wvu.PrintArea" localSheetId="24" hidden="1">#REF!</definedName>
    <definedName name="Z_68F84B26_5E0B_11D2_8EEE_0008C7BCAF29_.wvu.PrintArea" localSheetId="16" hidden="1">#REF!</definedName>
    <definedName name="Z_68F84B26_5E0B_11D2_8EEE_0008C7BCAF29_.wvu.PrintArea" localSheetId="17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19" hidden="1">#REF!,#REF!</definedName>
    <definedName name="Z_68F84B26_5E0B_11D2_8EEE_0008C7BCAF29_.wvu.PrintTitles" localSheetId="20" hidden="1">#REF!,#REF!</definedName>
    <definedName name="Z_68F84B26_5E0B_11D2_8EEE_0008C7BCAF29_.wvu.PrintTitles" localSheetId="21" hidden="1">#REF!,#REF!</definedName>
    <definedName name="Z_68F84B26_5E0B_11D2_8EEE_0008C7BCAF29_.wvu.PrintTitles" localSheetId="22" hidden="1">#REF!,#REF!</definedName>
    <definedName name="Z_68F84B26_5E0B_11D2_8EEE_0008C7BCAF29_.wvu.PrintTitles" localSheetId="23" hidden="1">#REF!,#REF!</definedName>
    <definedName name="Z_68F84B26_5E0B_11D2_8EEE_0008C7BCAF29_.wvu.PrintTitles" localSheetId="24" hidden="1">#REF!,#REF!</definedName>
    <definedName name="Z_68F84B26_5E0B_11D2_8EEE_0008C7BCAF29_.wvu.PrintTitles" localSheetId="16" hidden="1">#REF!,#REF!</definedName>
    <definedName name="Z_68F84B26_5E0B_11D2_8EEE_0008C7BCAF29_.wvu.PrintTitles" localSheetId="17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19" hidden="1">#REF!</definedName>
    <definedName name="Z_76FBE7D5_5EAD_11D2_8EEF_0008C7BCAF29_.wvu.PrintArea" localSheetId="20" hidden="1">#REF!</definedName>
    <definedName name="Z_76FBE7D5_5EAD_11D2_8EEF_0008C7BCAF29_.wvu.PrintArea" localSheetId="21" hidden="1">#REF!</definedName>
    <definedName name="Z_76FBE7D5_5EAD_11D2_8EEF_0008C7BCAF29_.wvu.PrintArea" localSheetId="22" hidden="1">#REF!</definedName>
    <definedName name="Z_76FBE7D5_5EAD_11D2_8EEF_0008C7BCAF29_.wvu.PrintArea" localSheetId="23" hidden="1">#REF!</definedName>
    <definedName name="Z_76FBE7D5_5EAD_11D2_8EEF_0008C7BCAF29_.wvu.PrintArea" localSheetId="24" hidden="1">#REF!</definedName>
    <definedName name="Z_76FBE7D5_5EAD_11D2_8EEF_0008C7BCAF29_.wvu.PrintArea" localSheetId="16" hidden="1">#REF!</definedName>
    <definedName name="Z_76FBE7D5_5EAD_11D2_8EEF_0008C7BCAF29_.wvu.PrintArea" localSheetId="17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19" hidden="1">#REF!,#REF!</definedName>
    <definedName name="Z_76FBE7D5_5EAD_11D2_8EEF_0008C7BCAF29_.wvu.PrintTitles" localSheetId="20" hidden="1">#REF!,#REF!</definedName>
    <definedName name="Z_76FBE7D5_5EAD_11D2_8EEF_0008C7BCAF29_.wvu.PrintTitles" localSheetId="21" hidden="1">#REF!,#REF!</definedName>
    <definedName name="Z_76FBE7D5_5EAD_11D2_8EEF_0008C7BCAF29_.wvu.PrintTitles" localSheetId="22" hidden="1">#REF!,#REF!</definedName>
    <definedName name="Z_76FBE7D5_5EAD_11D2_8EEF_0008C7BCAF29_.wvu.PrintTitles" localSheetId="23" hidden="1">#REF!,#REF!</definedName>
    <definedName name="Z_76FBE7D5_5EAD_11D2_8EEF_0008C7BCAF29_.wvu.PrintTitles" localSheetId="24" hidden="1">#REF!,#REF!</definedName>
    <definedName name="Z_76FBE7D5_5EAD_11D2_8EEF_0008C7BCAF29_.wvu.PrintTitles" localSheetId="16" hidden="1">#REF!,#REF!</definedName>
    <definedName name="Z_76FBE7D5_5EAD_11D2_8EEF_0008C7BCAF29_.wvu.PrintTitles" localSheetId="17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19" hidden="1">#REF!</definedName>
    <definedName name="Z_76FBE7D7_5EAD_11D2_8EEF_0008C7BCAF29_.wvu.PrintArea" localSheetId="20" hidden="1">#REF!</definedName>
    <definedName name="Z_76FBE7D7_5EAD_11D2_8EEF_0008C7BCAF29_.wvu.PrintArea" localSheetId="21" hidden="1">#REF!</definedName>
    <definedName name="Z_76FBE7D7_5EAD_11D2_8EEF_0008C7BCAF29_.wvu.PrintArea" localSheetId="22" hidden="1">#REF!</definedName>
    <definedName name="Z_76FBE7D7_5EAD_11D2_8EEF_0008C7BCAF29_.wvu.PrintArea" localSheetId="23" hidden="1">#REF!</definedName>
    <definedName name="Z_76FBE7D7_5EAD_11D2_8EEF_0008C7BCAF29_.wvu.PrintArea" localSheetId="24" hidden="1">#REF!</definedName>
    <definedName name="Z_76FBE7D7_5EAD_11D2_8EEF_0008C7BCAF29_.wvu.PrintArea" localSheetId="16" hidden="1">#REF!</definedName>
    <definedName name="Z_76FBE7D7_5EAD_11D2_8EEF_0008C7BCAF29_.wvu.PrintArea" localSheetId="17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19" hidden="1">#REF!</definedName>
    <definedName name="Z_76FBE7D7_5EAD_11D2_8EEF_0008C7BCAF29_.wvu.PrintTitles" localSheetId="20" hidden="1">#REF!</definedName>
    <definedName name="Z_76FBE7D7_5EAD_11D2_8EEF_0008C7BCAF29_.wvu.PrintTitles" localSheetId="21" hidden="1">#REF!</definedName>
    <definedName name="Z_76FBE7D7_5EAD_11D2_8EEF_0008C7BCAF29_.wvu.PrintTitles" localSheetId="22" hidden="1">#REF!</definedName>
    <definedName name="Z_76FBE7D7_5EAD_11D2_8EEF_0008C7BCAF29_.wvu.PrintTitles" localSheetId="23" hidden="1">#REF!</definedName>
    <definedName name="Z_76FBE7D7_5EAD_11D2_8EEF_0008C7BCAF29_.wvu.PrintTitles" localSheetId="24" hidden="1">#REF!</definedName>
    <definedName name="Z_76FBE7D7_5EAD_11D2_8EEF_0008C7BCAF29_.wvu.PrintTitles" localSheetId="16" hidden="1">#REF!</definedName>
    <definedName name="Z_76FBE7D7_5EAD_11D2_8EEF_0008C7BCAF29_.wvu.PrintTitles" localSheetId="17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19" hidden="1">#REF!</definedName>
    <definedName name="Z_76FBE7DA_5EAD_11D2_8EEF_0008C7BCAF29_.wvu.PrintArea" localSheetId="20" hidden="1">#REF!</definedName>
    <definedName name="Z_76FBE7DA_5EAD_11D2_8EEF_0008C7BCAF29_.wvu.PrintArea" localSheetId="21" hidden="1">#REF!</definedName>
    <definedName name="Z_76FBE7DA_5EAD_11D2_8EEF_0008C7BCAF29_.wvu.PrintArea" localSheetId="22" hidden="1">#REF!</definedName>
    <definedName name="Z_76FBE7DA_5EAD_11D2_8EEF_0008C7BCAF29_.wvu.PrintArea" localSheetId="23" hidden="1">#REF!</definedName>
    <definedName name="Z_76FBE7DA_5EAD_11D2_8EEF_0008C7BCAF29_.wvu.PrintArea" localSheetId="24" hidden="1">#REF!</definedName>
    <definedName name="Z_76FBE7DA_5EAD_11D2_8EEF_0008C7BCAF29_.wvu.PrintArea" localSheetId="16" hidden="1">#REF!</definedName>
    <definedName name="Z_76FBE7DA_5EAD_11D2_8EEF_0008C7BCAF29_.wvu.PrintArea" localSheetId="17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19" hidden="1">#REF!,#REF!</definedName>
    <definedName name="Z_76FBE7DA_5EAD_11D2_8EEF_0008C7BCAF29_.wvu.PrintTitles" localSheetId="20" hidden="1">#REF!,#REF!</definedName>
    <definedName name="Z_76FBE7DA_5EAD_11D2_8EEF_0008C7BCAF29_.wvu.PrintTitles" localSheetId="21" hidden="1">#REF!,#REF!</definedName>
    <definedName name="Z_76FBE7DA_5EAD_11D2_8EEF_0008C7BCAF29_.wvu.PrintTitles" localSheetId="22" hidden="1">#REF!,#REF!</definedName>
    <definedName name="Z_76FBE7DA_5EAD_11D2_8EEF_0008C7BCAF29_.wvu.PrintTitles" localSheetId="23" hidden="1">#REF!,#REF!</definedName>
    <definedName name="Z_76FBE7DA_5EAD_11D2_8EEF_0008C7BCAF29_.wvu.PrintTitles" localSheetId="24" hidden="1">#REF!,#REF!</definedName>
    <definedName name="Z_76FBE7DA_5EAD_11D2_8EEF_0008C7BCAF29_.wvu.PrintTitles" localSheetId="16" hidden="1">#REF!,#REF!</definedName>
    <definedName name="Z_76FBE7DA_5EAD_11D2_8EEF_0008C7BCAF29_.wvu.PrintTitles" localSheetId="17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19" hidden="1">#REF!</definedName>
    <definedName name="Z_76FBE7DC_5EAD_11D2_8EEF_0008C7BCAF29_.wvu.PrintArea" localSheetId="20" hidden="1">#REF!</definedName>
    <definedName name="Z_76FBE7DC_5EAD_11D2_8EEF_0008C7BCAF29_.wvu.PrintArea" localSheetId="21" hidden="1">#REF!</definedName>
    <definedName name="Z_76FBE7DC_5EAD_11D2_8EEF_0008C7BCAF29_.wvu.PrintArea" localSheetId="22" hidden="1">#REF!</definedName>
    <definedName name="Z_76FBE7DC_5EAD_11D2_8EEF_0008C7BCAF29_.wvu.PrintArea" localSheetId="23" hidden="1">#REF!</definedName>
    <definedName name="Z_76FBE7DC_5EAD_11D2_8EEF_0008C7BCAF29_.wvu.PrintArea" localSheetId="24" hidden="1">#REF!</definedName>
    <definedName name="Z_76FBE7DC_5EAD_11D2_8EEF_0008C7BCAF29_.wvu.PrintArea" localSheetId="16" hidden="1">#REF!</definedName>
    <definedName name="Z_76FBE7DC_5EAD_11D2_8EEF_0008C7BCAF29_.wvu.PrintArea" localSheetId="17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19" hidden="1">#REF!,#REF!</definedName>
    <definedName name="Z_76FBE7DC_5EAD_11D2_8EEF_0008C7BCAF29_.wvu.PrintTitles" localSheetId="20" hidden="1">#REF!,#REF!</definedName>
    <definedName name="Z_76FBE7DC_5EAD_11D2_8EEF_0008C7BCAF29_.wvu.PrintTitles" localSheetId="21" hidden="1">#REF!,#REF!</definedName>
    <definedName name="Z_76FBE7DC_5EAD_11D2_8EEF_0008C7BCAF29_.wvu.PrintTitles" localSheetId="22" hidden="1">#REF!,#REF!</definedName>
    <definedName name="Z_76FBE7DC_5EAD_11D2_8EEF_0008C7BCAF29_.wvu.PrintTitles" localSheetId="23" hidden="1">#REF!,#REF!</definedName>
    <definedName name="Z_76FBE7DC_5EAD_11D2_8EEF_0008C7BCAF29_.wvu.PrintTitles" localSheetId="24" hidden="1">#REF!,#REF!</definedName>
    <definedName name="Z_76FBE7DC_5EAD_11D2_8EEF_0008C7BCAF29_.wvu.PrintTitles" localSheetId="16" hidden="1">#REF!,#REF!</definedName>
    <definedName name="Z_76FBE7DC_5EAD_11D2_8EEF_0008C7BCAF29_.wvu.PrintTitles" localSheetId="17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19" hidden="1">#REF!</definedName>
    <definedName name="Z_76FBE7DE_5EAD_11D2_8EEF_0008C7BCAF29_.wvu.PrintArea" localSheetId="20" hidden="1">#REF!</definedName>
    <definedName name="Z_76FBE7DE_5EAD_11D2_8EEF_0008C7BCAF29_.wvu.PrintArea" localSheetId="21" hidden="1">#REF!</definedName>
    <definedName name="Z_76FBE7DE_5EAD_11D2_8EEF_0008C7BCAF29_.wvu.PrintArea" localSheetId="22" hidden="1">#REF!</definedName>
    <definedName name="Z_76FBE7DE_5EAD_11D2_8EEF_0008C7BCAF29_.wvu.PrintArea" localSheetId="23" hidden="1">#REF!</definedName>
    <definedName name="Z_76FBE7DE_5EAD_11D2_8EEF_0008C7BCAF29_.wvu.PrintArea" localSheetId="24" hidden="1">#REF!</definedName>
    <definedName name="Z_76FBE7DE_5EAD_11D2_8EEF_0008C7BCAF29_.wvu.PrintArea" localSheetId="16" hidden="1">#REF!</definedName>
    <definedName name="Z_76FBE7DE_5EAD_11D2_8EEF_0008C7BCAF29_.wvu.PrintArea" localSheetId="17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19" hidden="1">#REF!</definedName>
    <definedName name="Z_76FBE7DE_5EAD_11D2_8EEF_0008C7BCAF29_.wvu.PrintTitles" localSheetId="20" hidden="1">#REF!</definedName>
    <definedName name="Z_76FBE7DE_5EAD_11D2_8EEF_0008C7BCAF29_.wvu.PrintTitles" localSheetId="21" hidden="1">#REF!</definedName>
    <definedName name="Z_76FBE7DE_5EAD_11D2_8EEF_0008C7BCAF29_.wvu.PrintTitles" localSheetId="22" hidden="1">#REF!</definedName>
    <definedName name="Z_76FBE7DE_5EAD_11D2_8EEF_0008C7BCAF29_.wvu.PrintTitles" localSheetId="23" hidden="1">#REF!</definedName>
    <definedName name="Z_76FBE7DE_5EAD_11D2_8EEF_0008C7BCAF29_.wvu.PrintTitles" localSheetId="24" hidden="1">#REF!</definedName>
    <definedName name="Z_76FBE7DE_5EAD_11D2_8EEF_0008C7BCAF29_.wvu.PrintTitles" localSheetId="16" hidden="1">#REF!</definedName>
    <definedName name="Z_76FBE7DE_5EAD_11D2_8EEF_0008C7BCAF29_.wvu.PrintTitles" localSheetId="17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19" hidden="1">#REF!</definedName>
    <definedName name="Z_76FBE7E1_5EAD_11D2_8EEF_0008C7BCAF29_.wvu.PrintArea" localSheetId="20" hidden="1">#REF!</definedName>
    <definedName name="Z_76FBE7E1_5EAD_11D2_8EEF_0008C7BCAF29_.wvu.PrintArea" localSheetId="21" hidden="1">#REF!</definedName>
    <definedName name="Z_76FBE7E1_5EAD_11D2_8EEF_0008C7BCAF29_.wvu.PrintArea" localSheetId="22" hidden="1">#REF!</definedName>
    <definedName name="Z_76FBE7E1_5EAD_11D2_8EEF_0008C7BCAF29_.wvu.PrintArea" localSheetId="23" hidden="1">#REF!</definedName>
    <definedName name="Z_76FBE7E1_5EAD_11D2_8EEF_0008C7BCAF29_.wvu.PrintArea" localSheetId="24" hidden="1">#REF!</definedName>
    <definedName name="Z_76FBE7E1_5EAD_11D2_8EEF_0008C7BCAF29_.wvu.PrintArea" localSheetId="16" hidden="1">#REF!</definedName>
    <definedName name="Z_76FBE7E1_5EAD_11D2_8EEF_0008C7BCAF29_.wvu.PrintArea" localSheetId="17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19" hidden="1">#REF!,#REF!</definedName>
    <definedName name="Z_76FBE7E1_5EAD_11D2_8EEF_0008C7BCAF29_.wvu.PrintTitles" localSheetId="20" hidden="1">#REF!,#REF!</definedName>
    <definedName name="Z_76FBE7E1_5EAD_11D2_8EEF_0008C7BCAF29_.wvu.PrintTitles" localSheetId="21" hidden="1">#REF!,#REF!</definedName>
    <definedName name="Z_76FBE7E1_5EAD_11D2_8EEF_0008C7BCAF29_.wvu.PrintTitles" localSheetId="22" hidden="1">#REF!,#REF!</definedName>
    <definedName name="Z_76FBE7E1_5EAD_11D2_8EEF_0008C7BCAF29_.wvu.PrintTitles" localSheetId="23" hidden="1">#REF!,#REF!</definedName>
    <definedName name="Z_76FBE7E1_5EAD_11D2_8EEF_0008C7BCAF29_.wvu.PrintTitles" localSheetId="24" hidden="1">#REF!,#REF!</definedName>
    <definedName name="Z_76FBE7E1_5EAD_11D2_8EEF_0008C7BCAF29_.wvu.PrintTitles" localSheetId="16" hidden="1">#REF!,#REF!</definedName>
    <definedName name="Z_76FBE7E1_5EAD_11D2_8EEF_0008C7BCAF29_.wvu.PrintTitles" localSheetId="17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19" hidden="1">#REF!</definedName>
    <definedName name="Z_76FBE7E3_5EAD_11D2_8EEF_0008C7BCAF29_.wvu.PrintArea" localSheetId="20" hidden="1">#REF!</definedName>
    <definedName name="Z_76FBE7E3_5EAD_11D2_8EEF_0008C7BCAF29_.wvu.PrintArea" localSheetId="21" hidden="1">#REF!</definedName>
    <definedName name="Z_76FBE7E3_5EAD_11D2_8EEF_0008C7BCAF29_.wvu.PrintArea" localSheetId="22" hidden="1">#REF!</definedName>
    <definedName name="Z_76FBE7E3_5EAD_11D2_8EEF_0008C7BCAF29_.wvu.PrintArea" localSheetId="23" hidden="1">#REF!</definedName>
    <definedName name="Z_76FBE7E3_5EAD_11D2_8EEF_0008C7BCAF29_.wvu.PrintArea" localSheetId="24" hidden="1">#REF!</definedName>
    <definedName name="Z_76FBE7E3_5EAD_11D2_8EEF_0008C7BCAF29_.wvu.PrintArea" localSheetId="16" hidden="1">#REF!</definedName>
    <definedName name="Z_76FBE7E3_5EAD_11D2_8EEF_0008C7BCAF29_.wvu.PrintArea" localSheetId="17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19" hidden="1">#REF!,#REF!</definedName>
    <definedName name="Z_76FBE7E3_5EAD_11D2_8EEF_0008C7BCAF29_.wvu.PrintTitles" localSheetId="20" hidden="1">#REF!,#REF!</definedName>
    <definedName name="Z_76FBE7E3_5EAD_11D2_8EEF_0008C7BCAF29_.wvu.PrintTitles" localSheetId="21" hidden="1">#REF!,#REF!</definedName>
    <definedName name="Z_76FBE7E3_5EAD_11D2_8EEF_0008C7BCAF29_.wvu.PrintTitles" localSheetId="22" hidden="1">#REF!,#REF!</definedName>
    <definedName name="Z_76FBE7E3_5EAD_11D2_8EEF_0008C7BCAF29_.wvu.PrintTitles" localSheetId="23" hidden="1">#REF!,#REF!</definedName>
    <definedName name="Z_76FBE7E3_5EAD_11D2_8EEF_0008C7BCAF29_.wvu.PrintTitles" localSheetId="24" hidden="1">#REF!,#REF!</definedName>
    <definedName name="Z_76FBE7E3_5EAD_11D2_8EEF_0008C7BCAF29_.wvu.PrintTitles" localSheetId="16" hidden="1">#REF!,#REF!</definedName>
    <definedName name="Z_76FBE7E3_5EAD_11D2_8EEF_0008C7BCAF29_.wvu.PrintTitles" localSheetId="17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19" hidden="1">#REF!</definedName>
    <definedName name="Z_974EFDB0_1051_11D2_8E71_0008C77C0743_.wvu.PrintArea" localSheetId="20" hidden="1">#REF!</definedName>
    <definedName name="Z_974EFDB0_1051_11D2_8E71_0008C77C0743_.wvu.PrintArea" localSheetId="21" hidden="1">#REF!</definedName>
    <definedName name="Z_974EFDB0_1051_11D2_8E71_0008C77C0743_.wvu.PrintArea" localSheetId="22" hidden="1">#REF!</definedName>
    <definedName name="Z_974EFDB0_1051_11D2_8E71_0008C77C0743_.wvu.PrintArea" localSheetId="23" hidden="1">#REF!</definedName>
    <definedName name="Z_974EFDB0_1051_11D2_8E71_0008C77C0743_.wvu.PrintArea" localSheetId="24" hidden="1">#REF!</definedName>
    <definedName name="Z_974EFDB0_1051_11D2_8E71_0008C77C0743_.wvu.PrintArea" localSheetId="16" hidden="1">#REF!</definedName>
    <definedName name="Z_974EFDB0_1051_11D2_8E71_0008C77C0743_.wvu.PrintArea" localSheetId="17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19" hidden="1">#REF!,#REF!</definedName>
    <definedName name="Z_974EFDB0_1051_11D2_8E71_0008C77C0743_.wvu.PrintTitles" localSheetId="20" hidden="1">#REF!,#REF!</definedName>
    <definedName name="Z_974EFDB0_1051_11D2_8E71_0008C77C0743_.wvu.PrintTitles" localSheetId="21" hidden="1">#REF!,#REF!</definedName>
    <definedName name="Z_974EFDB0_1051_11D2_8E71_0008C77C0743_.wvu.PrintTitles" localSheetId="22" hidden="1">#REF!,#REF!</definedName>
    <definedName name="Z_974EFDB0_1051_11D2_8E71_0008C77C0743_.wvu.PrintTitles" localSheetId="23" hidden="1">#REF!,#REF!</definedName>
    <definedName name="Z_974EFDB0_1051_11D2_8E71_0008C77C0743_.wvu.PrintTitles" localSheetId="24" hidden="1">#REF!,#REF!</definedName>
    <definedName name="Z_974EFDB0_1051_11D2_8E71_0008C77C0743_.wvu.PrintTitles" localSheetId="16" hidden="1">#REF!,#REF!</definedName>
    <definedName name="Z_974EFDB0_1051_11D2_8E71_0008C77C0743_.wvu.PrintTitles" localSheetId="17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19" hidden="1">#REF!</definedName>
    <definedName name="Z_974EFDB2_1051_11D2_8E71_0008C77C0743_.wvu.PrintArea" localSheetId="20" hidden="1">#REF!</definedName>
    <definedName name="Z_974EFDB2_1051_11D2_8E71_0008C77C0743_.wvu.PrintArea" localSheetId="21" hidden="1">#REF!</definedName>
    <definedName name="Z_974EFDB2_1051_11D2_8E71_0008C77C0743_.wvu.PrintArea" localSheetId="22" hidden="1">#REF!</definedName>
    <definedName name="Z_974EFDB2_1051_11D2_8E71_0008C77C0743_.wvu.PrintArea" localSheetId="23" hidden="1">#REF!</definedName>
    <definedName name="Z_974EFDB2_1051_11D2_8E71_0008C77C0743_.wvu.PrintArea" localSheetId="24" hidden="1">#REF!</definedName>
    <definedName name="Z_974EFDB2_1051_11D2_8E71_0008C77C0743_.wvu.PrintArea" localSheetId="16" hidden="1">#REF!</definedName>
    <definedName name="Z_974EFDB2_1051_11D2_8E71_0008C77C0743_.wvu.PrintArea" localSheetId="17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19" hidden="1">#REF!</definedName>
    <definedName name="Z_974EFDB2_1051_11D2_8E71_0008C77C0743_.wvu.PrintTitles" localSheetId="20" hidden="1">#REF!</definedName>
    <definedName name="Z_974EFDB2_1051_11D2_8E71_0008C77C0743_.wvu.PrintTitles" localSheetId="21" hidden="1">#REF!</definedName>
    <definedName name="Z_974EFDB2_1051_11D2_8E71_0008C77C0743_.wvu.PrintTitles" localSheetId="22" hidden="1">#REF!</definedName>
    <definedName name="Z_974EFDB2_1051_11D2_8E71_0008C77C0743_.wvu.PrintTitles" localSheetId="23" hidden="1">#REF!</definedName>
    <definedName name="Z_974EFDB2_1051_11D2_8E71_0008C77C0743_.wvu.PrintTitles" localSheetId="24" hidden="1">#REF!</definedName>
    <definedName name="Z_974EFDB2_1051_11D2_8E71_0008C77C0743_.wvu.PrintTitles" localSheetId="16" hidden="1">#REF!</definedName>
    <definedName name="Z_974EFDB2_1051_11D2_8E71_0008C77C0743_.wvu.PrintTitles" localSheetId="17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19" hidden="1">#REF!</definedName>
    <definedName name="Z_974EFDB5_1051_11D2_8E71_0008C77C0743_.wvu.PrintArea" localSheetId="20" hidden="1">#REF!</definedName>
    <definedName name="Z_974EFDB5_1051_11D2_8E71_0008C77C0743_.wvu.PrintArea" localSheetId="21" hidden="1">#REF!</definedName>
    <definedName name="Z_974EFDB5_1051_11D2_8E71_0008C77C0743_.wvu.PrintArea" localSheetId="22" hidden="1">#REF!</definedName>
    <definedName name="Z_974EFDB5_1051_11D2_8E71_0008C77C0743_.wvu.PrintArea" localSheetId="23" hidden="1">#REF!</definedName>
    <definedName name="Z_974EFDB5_1051_11D2_8E71_0008C77C0743_.wvu.PrintArea" localSheetId="24" hidden="1">#REF!</definedName>
    <definedName name="Z_974EFDB5_1051_11D2_8E71_0008C77C0743_.wvu.PrintArea" localSheetId="16" hidden="1">#REF!</definedName>
    <definedName name="Z_974EFDB5_1051_11D2_8E71_0008C77C0743_.wvu.PrintArea" localSheetId="17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19" hidden="1">#REF!,#REF!</definedName>
    <definedName name="Z_974EFDB5_1051_11D2_8E71_0008C77C0743_.wvu.PrintTitles" localSheetId="20" hidden="1">#REF!,#REF!</definedName>
    <definedName name="Z_974EFDB5_1051_11D2_8E71_0008C77C0743_.wvu.PrintTitles" localSheetId="21" hidden="1">#REF!,#REF!</definedName>
    <definedName name="Z_974EFDB5_1051_11D2_8E71_0008C77C0743_.wvu.PrintTitles" localSheetId="22" hidden="1">#REF!,#REF!</definedName>
    <definedName name="Z_974EFDB5_1051_11D2_8E71_0008C77C0743_.wvu.PrintTitles" localSheetId="23" hidden="1">#REF!,#REF!</definedName>
    <definedName name="Z_974EFDB5_1051_11D2_8E71_0008C77C0743_.wvu.PrintTitles" localSheetId="24" hidden="1">#REF!,#REF!</definedName>
    <definedName name="Z_974EFDB5_1051_11D2_8E71_0008C77C0743_.wvu.PrintTitles" localSheetId="16" hidden="1">#REF!,#REF!</definedName>
    <definedName name="Z_974EFDB5_1051_11D2_8E71_0008C77C0743_.wvu.PrintTitles" localSheetId="17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19" hidden="1">#REF!</definedName>
    <definedName name="Z_974EFDB7_1051_11D2_8E71_0008C77C0743_.wvu.PrintArea" localSheetId="20" hidden="1">#REF!</definedName>
    <definedName name="Z_974EFDB7_1051_11D2_8E71_0008C77C0743_.wvu.PrintArea" localSheetId="21" hidden="1">#REF!</definedName>
    <definedName name="Z_974EFDB7_1051_11D2_8E71_0008C77C0743_.wvu.PrintArea" localSheetId="22" hidden="1">#REF!</definedName>
    <definedName name="Z_974EFDB7_1051_11D2_8E71_0008C77C0743_.wvu.PrintArea" localSheetId="23" hidden="1">#REF!</definedName>
    <definedName name="Z_974EFDB7_1051_11D2_8E71_0008C77C0743_.wvu.PrintArea" localSheetId="24" hidden="1">#REF!</definedName>
    <definedName name="Z_974EFDB7_1051_11D2_8E71_0008C77C0743_.wvu.PrintArea" localSheetId="16" hidden="1">#REF!</definedName>
    <definedName name="Z_974EFDB7_1051_11D2_8E71_0008C77C0743_.wvu.PrintArea" localSheetId="17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19" hidden="1">#REF!,#REF!</definedName>
    <definedName name="Z_974EFDB7_1051_11D2_8E71_0008C77C0743_.wvu.PrintTitles" localSheetId="20" hidden="1">#REF!,#REF!</definedName>
    <definedName name="Z_974EFDB7_1051_11D2_8E71_0008C77C0743_.wvu.PrintTitles" localSheetId="21" hidden="1">#REF!,#REF!</definedName>
    <definedName name="Z_974EFDB7_1051_11D2_8E71_0008C77C0743_.wvu.PrintTitles" localSheetId="22" hidden="1">#REF!,#REF!</definedName>
    <definedName name="Z_974EFDB7_1051_11D2_8E71_0008C77C0743_.wvu.PrintTitles" localSheetId="23" hidden="1">#REF!,#REF!</definedName>
    <definedName name="Z_974EFDB7_1051_11D2_8E71_0008C77C0743_.wvu.PrintTitles" localSheetId="24" hidden="1">#REF!,#REF!</definedName>
    <definedName name="Z_974EFDB7_1051_11D2_8E71_0008C77C0743_.wvu.PrintTitles" localSheetId="16" hidden="1">#REF!,#REF!</definedName>
    <definedName name="Z_974EFDB7_1051_11D2_8E71_0008C77C0743_.wvu.PrintTitles" localSheetId="17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19" hidden="1">#REF!</definedName>
    <definedName name="Z_974EFDB9_1051_11D2_8E71_0008C77C0743_.wvu.PrintArea" localSheetId="20" hidden="1">#REF!</definedName>
    <definedName name="Z_974EFDB9_1051_11D2_8E71_0008C77C0743_.wvu.PrintArea" localSheetId="21" hidden="1">#REF!</definedName>
    <definedName name="Z_974EFDB9_1051_11D2_8E71_0008C77C0743_.wvu.PrintArea" localSheetId="22" hidden="1">#REF!</definedName>
    <definedName name="Z_974EFDB9_1051_11D2_8E71_0008C77C0743_.wvu.PrintArea" localSheetId="23" hidden="1">#REF!</definedName>
    <definedName name="Z_974EFDB9_1051_11D2_8E71_0008C77C0743_.wvu.PrintArea" localSheetId="24" hidden="1">#REF!</definedName>
    <definedName name="Z_974EFDB9_1051_11D2_8E71_0008C77C0743_.wvu.PrintArea" localSheetId="16" hidden="1">#REF!</definedName>
    <definedName name="Z_974EFDB9_1051_11D2_8E71_0008C77C0743_.wvu.PrintArea" localSheetId="17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19" hidden="1">#REF!</definedName>
    <definedName name="Z_974EFDB9_1051_11D2_8E71_0008C77C0743_.wvu.PrintTitles" localSheetId="20" hidden="1">#REF!</definedName>
    <definedName name="Z_974EFDB9_1051_11D2_8E71_0008C77C0743_.wvu.PrintTitles" localSheetId="21" hidden="1">#REF!</definedName>
    <definedName name="Z_974EFDB9_1051_11D2_8E71_0008C77C0743_.wvu.PrintTitles" localSheetId="22" hidden="1">#REF!</definedName>
    <definedName name="Z_974EFDB9_1051_11D2_8E71_0008C77C0743_.wvu.PrintTitles" localSheetId="23" hidden="1">#REF!</definedName>
    <definedName name="Z_974EFDB9_1051_11D2_8E71_0008C77C0743_.wvu.PrintTitles" localSheetId="24" hidden="1">#REF!</definedName>
    <definedName name="Z_974EFDB9_1051_11D2_8E71_0008C77C0743_.wvu.PrintTitles" localSheetId="16" hidden="1">#REF!</definedName>
    <definedName name="Z_974EFDB9_1051_11D2_8E71_0008C77C0743_.wvu.PrintTitles" localSheetId="17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19" hidden="1">#REF!</definedName>
    <definedName name="Z_974EFDBC_1051_11D2_8E71_0008C77C0743_.wvu.PrintArea" localSheetId="20" hidden="1">#REF!</definedName>
    <definedName name="Z_974EFDBC_1051_11D2_8E71_0008C77C0743_.wvu.PrintArea" localSheetId="21" hidden="1">#REF!</definedName>
    <definedName name="Z_974EFDBC_1051_11D2_8E71_0008C77C0743_.wvu.PrintArea" localSheetId="22" hidden="1">#REF!</definedName>
    <definedName name="Z_974EFDBC_1051_11D2_8E71_0008C77C0743_.wvu.PrintArea" localSheetId="23" hidden="1">#REF!</definedName>
    <definedName name="Z_974EFDBC_1051_11D2_8E71_0008C77C0743_.wvu.PrintArea" localSheetId="24" hidden="1">#REF!</definedName>
    <definedName name="Z_974EFDBC_1051_11D2_8E71_0008C77C0743_.wvu.PrintArea" localSheetId="16" hidden="1">#REF!</definedName>
    <definedName name="Z_974EFDBC_1051_11D2_8E71_0008C77C0743_.wvu.PrintArea" localSheetId="17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19" hidden="1">#REF!,#REF!</definedName>
    <definedName name="Z_974EFDBC_1051_11D2_8E71_0008C77C0743_.wvu.PrintTitles" localSheetId="20" hidden="1">#REF!,#REF!</definedName>
    <definedName name="Z_974EFDBC_1051_11D2_8E71_0008C77C0743_.wvu.PrintTitles" localSheetId="21" hidden="1">#REF!,#REF!</definedName>
    <definedName name="Z_974EFDBC_1051_11D2_8E71_0008C77C0743_.wvu.PrintTitles" localSheetId="22" hidden="1">#REF!,#REF!</definedName>
    <definedName name="Z_974EFDBC_1051_11D2_8E71_0008C77C0743_.wvu.PrintTitles" localSheetId="23" hidden="1">#REF!,#REF!</definedName>
    <definedName name="Z_974EFDBC_1051_11D2_8E71_0008C77C0743_.wvu.PrintTitles" localSheetId="24" hidden="1">#REF!,#REF!</definedName>
    <definedName name="Z_974EFDBC_1051_11D2_8E71_0008C77C0743_.wvu.PrintTitles" localSheetId="16" hidden="1">#REF!,#REF!</definedName>
    <definedName name="Z_974EFDBC_1051_11D2_8E71_0008C77C0743_.wvu.PrintTitles" localSheetId="17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19" hidden="1">#REF!</definedName>
    <definedName name="Z_974EFDBE_1051_11D2_8E71_0008C77C0743_.wvu.PrintArea" localSheetId="20" hidden="1">#REF!</definedName>
    <definedName name="Z_974EFDBE_1051_11D2_8E71_0008C77C0743_.wvu.PrintArea" localSheetId="21" hidden="1">#REF!</definedName>
    <definedName name="Z_974EFDBE_1051_11D2_8E71_0008C77C0743_.wvu.PrintArea" localSheetId="22" hidden="1">#REF!</definedName>
    <definedName name="Z_974EFDBE_1051_11D2_8E71_0008C77C0743_.wvu.PrintArea" localSheetId="23" hidden="1">#REF!</definedName>
    <definedName name="Z_974EFDBE_1051_11D2_8E71_0008C77C0743_.wvu.PrintArea" localSheetId="24" hidden="1">#REF!</definedName>
    <definedName name="Z_974EFDBE_1051_11D2_8E71_0008C77C0743_.wvu.PrintArea" localSheetId="16" hidden="1">#REF!</definedName>
    <definedName name="Z_974EFDBE_1051_11D2_8E71_0008C77C0743_.wvu.PrintArea" localSheetId="17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19" hidden="1">#REF!,#REF!</definedName>
    <definedName name="Z_974EFDBE_1051_11D2_8E71_0008C77C0743_.wvu.PrintTitles" localSheetId="20" hidden="1">#REF!,#REF!</definedName>
    <definedName name="Z_974EFDBE_1051_11D2_8E71_0008C77C0743_.wvu.PrintTitles" localSheetId="21" hidden="1">#REF!,#REF!</definedName>
    <definedName name="Z_974EFDBE_1051_11D2_8E71_0008C77C0743_.wvu.PrintTitles" localSheetId="22" hidden="1">#REF!,#REF!</definedName>
    <definedName name="Z_974EFDBE_1051_11D2_8E71_0008C77C0743_.wvu.PrintTitles" localSheetId="23" hidden="1">#REF!,#REF!</definedName>
    <definedName name="Z_974EFDBE_1051_11D2_8E71_0008C77C0743_.wvu.PrintTitles" localSheetId="24" hidden="1">#REF!,#REF!</definedName>
    <definedName name="Z_974EFDBE_1051_11D2_8E71_0008C77C0743_.wvu.PrintTitles" localSheetId="16" hidden="1">#REF!,#REF!</definedName>
    <definedName name="Z_974EFDBE_1051_11D2_8E71_0008C77C0743_.wvu.PrintTitles" localSheetId="17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19" hidden="1">#REF!</definedName>
    <definedName name="Z_A1DB4122_5E0E_11D2_8EC3_0008C77C0743_.wvu.PrintArea" localSheetId="20" hidden="1">#REF!</definedName>
    <definedName name="Z_A1DB4122_5E0E_11D2_8EC3_0008C77C0743_.wvu.PrintArea" localSheetId="21" hidden="1">#REF!</definedName>
    <definedName name="Z_A1DB4122_5E0E_11D2_8EC3_0008C77C0743_.wvu.PrintArea" localSheetId="22" hidden="1">#REF!</definedName>
    <definedName name="Z_A1DB4122_5E0E_11D2_8EC3_0008C77C0743_.wvu.PrintArea" localSheetId="23" hidden="1">#REF!</definedName>
    <definedName name="Z_A1DB4122_5E0E_11D2_8EC3_0008C77C0743_.wvu.PrintArea" localSheetId="24" hidden="1">#REF!</definedName>
    <definedName name="Z_A1DB4122_5E0E_11D2_8EC3_0008C77C0743_.wvu.PrintArea" localSheetId="16" hidden="1">#REF!</definedName>
    <definedName name="Z_A1DB4122_5E0E_11D2_8EC3_0008C77C0743_.wvu.PrintArea" localSheetId="17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19" hidden="1">#REF!</definedName>
    <definedName name="Z_A1DB4122_5E0E_11D2_8EC3_0008C77C0743_.wvu.PrintTitles" localSheetId="20" hidden="1">#REF!</definedName>
    <definedName name="Z_A1DB4122_5E0E_11D2_8EC3_0008C77C0743_.wvu.PrintTitles" localSheetId="21" hidden="1">#REF!</definedName>
    <definedName name="Z_A1DB4122_5E0E_11D2_8EC3_0008C77C0743_.wvu.PrintTitles" localSheetId="22" hidden="1">#REF!</definedName>
    <definedName name="Z_A1DB4122_5E0E_11D2_8EC3_0008C77C0743_.wvu.PrintTitles" localSheetId="23" hidden="1">#REF!</definedName>
    <definedName name="Z_A1DB4122_5E0E_11D2_8EC3_0008C77C0743_.wvu.PrintTitles" localSheetId="24" hidden="1">#REF!</definedName>
    <definedName name="Z_A1DB4122_5E0E_11D2_8EC3_0008C77C0743_.wvu.PrintTitles" localSheetId="16" hidden="1">#REF!</definedName>
    <definedName name="Z_A1DB4122_5E0E_11D2_8EC3_0008C77C0743_.wvu.PrintTitles" localSheetId="17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19" hidden="1">#REF!</definedName>
    <definedName name="Z_A1DB4131_5E0E_11D2_8EC3_0008C77C0743_.wvu.PrintArea" localSheetId="20" hidden="1">#REF!</definedName>
    <definedName name="Z_A1DB4131_5E0E_11D2_8EC3_0008C77C0743_.wvu.PrintArea" localSheetId="21" hidden="1">#REF!</definedName>
    <definedName name="Z_A1DB4131_5E0E_11D2_8EC3_0008C77C0743_.wvu.PrintArea" localSheetId="22" hidden="1">#REF!</definedName>
    <definedName name="Z_A1DB4131_5E0E_11D2_8EC3_0008C77C0743_.wvu.PrintArea" localSheetId="23" hidden="1">#REF!</definedName>
    <definedName name="Z_A1DB4131_5E0E_11D2_8EC3_0008C77C0743_.wvu.PrintArea" localSheetId="24" hidden="1">#REF!</definedName>
    <definedName name="Z_A1DB4131_5E0E_11D2_8EC3_0008C77C0743_.wvu.PrintArea" localSheetId="16" hidden="1">#REF!</definedName>
    <definedName name="Z_A1DB4131_5E0E_11D2_8EC3_0008C77C0743_.wvu.PrintArea" localSheetId="17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19" hidden="1">#REF!</definedName>
    <definedName name="Z_A1DB4131_5E0E_11D2_8EC3_0008C77C0743_.wvu.PrintTitles" localSheetId="20" hidden="1">#REF!</definedName>
    <definedName name="Z_A1DB4131_5E0E_11D2_8EC3_0008C77C0743_.wvu.PrintTitles" localSheetId="21" hidden="1">#REF!</definedName>
    <definedName name="Z_A1DB4131_5E0E_11D2_8EC3_0008C77C0743_.wvu.PrintTitles" localSheetId="22" hidden="1">#REF!</definedName>
    <definedName name="Z_A1DB4131_5E0E_11D2_8EC3_0008C77C0743_.wvu.PrintTitles" localSheetId="23" hidden="1">#REF!</definedName>
    <definedName name="Z_A1DB4131_5E0E_11D2_8EC3_0008C77C0743_.wvu.PrintTitles" localSheetId="24" hidden="1">#REF!</definedName>
    <definedName name="Z_A1DB4131_5E0E_11D2_8EC3_0008C77C0743_.wvu.PrintTitles" localSheetId="16" hidden="1">#REF!</definedName>
    <definedName name="Z_A1DB4131_5E0E_11D2_8EC3_0008C77C0743_.wvu.PrintTitles" localSheetId="17" hidden="1">#REF!</definedName>
    <definedName name="Z_A1DB4131_5E0E_11D2_8EC3_0008C77C0743_.wvu.PrintTitles" hidden="1">#REF!</definedName>
    <definedName name="Z_A1DB413E_5E0E_11D2_8EC3_0008C77C0743_.wvu.PrintArea" localSheetId="19" hidden="1">#REF!</definedName>
    <definedName name="Z_A1DB413E_5E0E_11D2_8EC3_0008C77C0743_.wvu.PrintArea" localSheetId="20" hidden="1">#REF!</definedName>
    <definedName name="Z_A1DB413E_5E0E_11D2_8EC3_0008C77C0743_.wvu.PrintArea" localSheetId="21" hidden="1">#REF!</definedName>
    <definedName name="Z_A1DB413E_5E0E_11D2_8EC3_0008C77C0743_.wvu.PrintArea" localSheetId="22" hidden="1">#REF!</definedName>
    <definedName name="Z_A1DB413E_5E0E_11D2_8EC3_0008C77C0743_.wvu.PrintArea" localSheetId="23" hidden="1">#REF!</definedName>
    <definedName name="Z_A1DB413E_5E0E_11D2_8EC3_0008C77C0743_.wvu.PrintArea" localSheetId="24" hidden="1">#REF!</definedName>
    <definedName name="Z_A1DB413E_5E0E_11D2_8EC3_0008C77C0743_.wvu.PrintArea" localSheetId="16" hidden="1">#REF!</definedName>
    <definedName name="Z_A1DB413E_5E0E_11D2_8EC3_0008C77C0743_.wvu.PrintArea" localSheetId="17" hidden="1">#REF!</definedName>
    <definedName name="Z_A1DB413E_5E0E_11D2_8EC3_0008C77C0743_.wvu.PrintArea" hidden="1">#REF!</definedName>
    <definedName name="Z_A1DB413E_5E0E_11D2_8EC3_0008C77C0743_.wvu.PrintTitles" localSheetId="19" hidden="1">#REF!,#REF!</definedName>
    <definedName name="Z_A1DB413E_5E0E_11D2_8EC3_0008C77C0743_.wvu.PrintTitles" localSheetId="20" hidden="1">#REF!,#REF!</definedName>
    <definedName name="Z_A1DB413E_5E0E_11D2_8EC3_0008C77C0743_.wvu.PrintTitles" localSheetId="21" hidden="1">#REF!,#REF!</definedName>
    <definedName name="Z_A1DB413E_5E0E_11D2_8EC3_0008C77C0743_.wvu.PrintTitles" localSheetId="22" hidden="1">#REF!,#REF!</definedName>
    <definedName name="Z_A1DB413E_5E0E_11D2_8EC3_0008C77C0743_.wvu.PrintTitles" localSheetId="23" hidden="1">#REF!,#REF!</definedName>
    <definedName name="Z_A1DB413E_5E0E_11D2_8EC3_0008C77C0743_.wvu.PrintTitles" localSheetId="24" hidden="1">#REF!,#REF!</definedName>
    <definedName name="Z_A1DB413E_5E0E_11D2_8EC3_0008C77C0743_.wvu.PrintTitles" localSheetId="16" hidden="1">#REF!,#REF!</definedName>
    <definedName name="Z_A1DB413E_5E0E_11D2_8EC3_0008C77C0743_.wvu.PrintTitles" localSheetId="17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19" hidden="1">#REF!</definedName>
    <definedName name="Z_A1DB414B_5E0E_11D2_8EC3_0008C77C0743_.wvu.PrintArea" localSheetId="20" hidden="1">#REF!</definedName>
    <definedName name="Z_A1DB414B_5E0E_11D2_8EC3_0008C77C0743_.wvu.PrintArea" localSheetId="21" hidden="1">#REF!</definedName>
    <definedName name="Z_A1DB414B_5E0E_11D2_8EC3_0008C77C0743_.wvu.PrintArea" localSheetId="22" hidden="1">#REF!</definedName>
    <definedName name="Z_A1DB414B_5E0E_11D2_8EC3_0008C77C0743_.wvu.PrintArea" localSheetId="23" hidden="1">#REF!</definedName>
    <definedName name="Z_A1DB414B_5E0E_11D2_8EC3_0008C77C0743_.wvu.PrintArea" localSheetId="24" hidden="1">#REF!</definedName>
    <definedName name="Z_A1DB414B_5E0E_11D2_8EC3_0008C77C0743_.wvu.PrintArea" localSheetId="16" hidden="1">#REF!</definedName>
    <definedName name="Z_A1DB414B_5E0E_11D2_8EC3_0008C77C0743_.wvu.PrintArea" localSheetId="17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19" hidden="1">#REF!</definedName>
    <definedName name="Z_A1DB414B_5E0E_11D2_8EC3_0008C77C0743_.wvu.PrintTitles" localSheetId="20" hidden="1">#REF!</definedName>
    <definedName name="Z_A1DB414B_5E0E_11D2_8EC3_0008C77C0743_.wvu.PrintTitles" localSheetId="21" hidden="1">#REF!</definedName>
    <definedName name="Z_A1DB414B_5E0E_11D2_8EC3_0008C77C0743_.wvu.PrintTitles" localSheetId="22" hidden="1">#REF!</definedName>
    <definedName name="Z_A1DB414B_5E0E_11D2_8EC3_0008C77C0743_.wvu.PrintTitles" localSheetId="23" hidden="1">#REF!</definedName>
    <definedName name="Z_A1DB414B_5E0E_11D2_8EC3_0008C77C0743_.wvu.PrintTitles" localSheetId="24" hidden="1">#REF!</definedName>
    <definedName name="Z_A1DB414B_5E0E_11D2_8EC3_0008C77C0743_.wvu.PrintTitles" localSheetId="16" hidden="1">#REF!</definedName>
    <definedName name="Z_A1DB414B_5E0E_11D2_8EC3_0008C77C0743_.wvu.PrintTitles" localSheetId="17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19" hidden="1">#REF!</definedName>
    <definedName name="Z_A1DB415A_5E0E_11D2_8EC3_0008C77C0743_.wvu.PrintArea" localSheetId="20" hidden="1">#REF!</definedName>
    <definedName name="Z_A1DB415A_5E0E_11D2_8EC3_0008C77C0743_.wvu.PrintArea" localSheetId="21" hidden="1">#REF!</definedName>
    <definedName name="Z_A1DB415A_5E0E_11D2_8EC3_0008C77C0743_.wvu.PrintArea" localSheetId="22" hidden="1">#REF!</definedName>
    <definedName name="Z_A1DB415A_5E0E_11D2_8EC3_0008C77C0743_.wvu.PrintArea" localSheetId="23" hidden="1">#REF!</definedName>
    <definedName name="Z_A1DB415A_5E0E_11D2_8EC3_0008C77C0743_.wvu.PrintArea" localSheetId="24" hidden="1">#REF!</definedName>
    <definedName name="Z_A1DB415A_5E0E_11D2_8EC3_0008C77C0743_.wvu.PrintArea" localSheetId="16" hidden="1">#REF!</definedName>
    <definedName name="Z_A1DB415A_5E0E_11D2_8EC3_0008C77C0743_.wvu.PrintArea" localSheetId="17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19" hidden="1">#REF!</definedName>
    <definedName name="Z_A1DB415A_5E0E_11D2_8EC3_0008C77C0743_.wvu.PrintTitles" localSheetId="20" hidden="1">#REF!</definedName>
    <definedName name="Z_A1DB415A_5E0E_11D2_8EC3_0008C77C0743_.wvu.PrintTitles" localSheetId="21" hidden="1">#REF!</definedName>
    <definedName name="Z_A1DB415A_5E0E_11D2_8EC3_0008C77C0743_.wvu.PrintTitles" localSheetId="22" hidden="1">#REF!</definedName>
    <definedName name="Z_A1DB415A_5E0E_11D2_8EC3_0008C77C0743_.wvu.PrintTitles" localSheetId="23" hidden="1">#REF!</definedName>
    <definedName name="Z_A1DB415A_5E0E_11D2_8EC3_0008C77C0743_.wvu.PrintTitles" localSheetId="24" hidden="1">#REF!</definedName>
    <definedName name="Z_A1DB415A_5E0E_11D2_8EC3_0008C77C0743_.wvu.PrintTitles" localSheetId="16" hidden="1">#REF!</definedName>
    <definedName name="Z_A1DB415A_5E0E_11D2_8EC3_0008C77C0743_.wvu.PrintTitles" localSheetId="17" hidden="1">#REF!</definedName>
    <definedName name="Z_A1DB415A_5E0E_11D2_8EC3_0008C77C0743_.wvu.PrintTitles" hidden="1">#REF!</definedName>
    <definedName name="Z_A1DB4167_5E0E_11D2_8EC3_0008C77C0743_.wvu.PrintArea" localSheetId="19" hidden="1">#REF!</definedName>
    <definedName name="Z_A1DB4167_5E0E_11D2_8EC3_0008C77C0743_.wvu.PrintArea" localSheetId="20" hidden="1">#REF!</definedName>
    <definedName name="Z_A1DB4167_5E0E_11D2_8EC3_0008C77C0743_.wvu.PrintArea" localSheetId="21" hidden="1">#REF!</definedName>
    <definedName name="Z_A1DB4167_5E0E_11D2_8EC3_0008C77C0743_.wvu.PrintArea" localSheetId="22" hidden="1">#REF!</definedName>
    <definedName name="Z_A1DB4167_5E0E_11D2_8EC3_0008C77C0743_.wvu.PrintArea" localSheetId="23" hidden="1">#REF!</definedName>
    <definedName name="Z_A1DB4167_5E0E_11D2_8EC3_0008C77C0743_.wvu.PrintArea" localSheetId="24" hidden="1">#REF!</definedName>
    <definedName name="Z_A1DB4167_5E0E_11D2_8EC3_0008C77C0743_.wvu.PrintArea" localSheetId="16" hidden="1">#REF!</definedName>
    <definedName name="Z_A1DB4167_5E0E_11D2_8EC3_0008C77C0743_.wvu.PrintArea" localSheetId="17" hidden="1">#REF!</definedName>
    <definedName name="Z_A1DB4167_5E0E_11D2_8EC3_0008C77C0743_.wvu.PrintArea" hidden="1">#REF!</definedName>
    <definedName name="Z_A1DB4167_5E0E_11D2_8EC3_0008C77C0743_.wvu.PrintTitles" localSheetId="19" hidden="1">#REF!,#REF!</definedName>
    <definedName name="Z_A1DB4167_5E0E_11D2_8EC3_0008C77C0743_.wvu.PrintTitles" localSheetId="20" hidden="1">#REF!,#REF!</definedName>
    <definedName name="Z_A1DB4167_5E0E_11D2_8EC3_0008C77C0743_.wvu.PrintTitles" localSheetId="21" hidden="1">#REF!,#REF!</definedName>
    <definedName name="Z_A1DB4167_5E0E_11D2_8EC3_0008C77C0743_.wvu.PrintTitles" localSheetId="22" hidden="1">#REF!,#REF!</definedName>
    <definedName name="Z_A1DB4167_5E0E_11D2_8EC3_0008C77C0743_.wvu.PrintTitles" localSheetId="23" hidden="1">#REF!,#REF!</definedName>
    <definedName name="Z_A1DB4167_5E0E_11D2_8EC3_0008C77C0743_.wvu.PrintTitles" localSheetId="24" hidden="1">#REF!,#REF!</definedName>
    <definedName name="Z_A1DB4167_5E0E_11D2_8EC3_0008C77C0743_.wvu.PrintTitles" localSheetId="16" hidden="1">#REF!,#REF!</definedName>
    <definedName name="Z_A1DB4167_5E0E_11D2_8EC3_0008C77C0743_.wvu.PrintTitles" localSheetId="17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19" hidden="1">#REF!</definedName>
    <definedName name="Z_A1DB4176_5E0E_11D2_8EC3_0008C77C0743_.wvu.PrintArea" localSheetId="20" hidden="1">#REF!</definedName>
    <definedName name="Z_A1DB4176_5E0E_11D2_8EC3_0008C77C0743_.wvu.PrintArea" localSheetId="21" hidden="1">#REF!</definedName>
    <definedName name="Z_A1DB4176_5E0E_11D2_8EC3_0008C77C0743_.wvu.PrintArea" localSheetId="22" hidden="1">#REF!</definedName>
    <definedName name="Z_A1DB4176_5E0E_11D2_8EC3_0008C77C0743_.wvu.PrintArea" localSheetId="23" hidden="1">#REF!</definedName>
    <definedName name="Z_A1DB4176_5E0E_11D2_8EC3_0008C77C0743_.wvu.PrintArea" localSheetId="24" hidden="1">#REF!</definedName>
    <definedName name="Z_A1DB4176_5E0E_11D2_8EC3_0008C77C0743_.wvu.PrintArea" localSheetId="16" hidden="1">#REF!</definedName>
    <definedName name="Z_A1DB4176_5E0E_11D2_8EC3_0008C77C0743_.wvu.PrintArea" localSheetId="17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19" hidden="1">#REF!</definedName>
    <definedName name="Z_A1DB4176_5E0E_11D2_8EC3_0008C77C0743_.wvu.PrintTitles" localSheetId="20" hidden="1">#REF!</definedName>
    <definedName name="Z_A1DB4176_5E0E_11D2_8EC3_0008C77C0743_.wvu.PrintTitles" localSheetId="21" hidden="1">#REF!</definedName>
    <definedName name="Z_A1DB4176_5E0E_11D2_8EC3_0008C77C0743_.wvu.PrintTitles" localSheetId="22" hidden="1">#REF!</definedName>
    <definedName name="Z_A1DB4176_5E0E_11D2_8EC3_0008C77C0743_.wvu.PrintTitles" localSheetId="23" hidden="1">#REF!</definedName>
    <definedName name="Z_A1DB4176_5E0E_11D2_8EC3_0008C77C0743_.wvu.PrintTitles" localSheetId="24" hidden="1">#REF!</definedName>
    <definedName name="Z_A1DB4176_5E0E_11D2_8EC3_0008C77C0743_.wvu.PrintTitles" localSheetId="16" hidden="1">#REF!</definedName>
    <definedName name="Z_A1DB4176_5E0E_11D2_8EC3_0008C77C0743_.wvu.PrintTitles" localSheetId="17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19" hidden="1">#REF!</definedName>
    <definedName name="Z_A1DB4185_5E0E_11D2_8EC3_0008C77C0743_.wvu.PrintArea" localSheetId="20" hidden="1">#REF!</definedName>
    <definedName name="Z_A1DB4185_5E0E_11D2_8EC3_0008C77C0743_.wvu.PrintArea" localSheetId="21" hidden="1">#REF!</definedName>
    <definedName name="Z_A1DB4185_5E0E_11D2_8EC3_0008C77C0743_.wvu.PrintArea" localSheetId="22" hidden="1">#REF!</definedName>
    <definedName name="Z_A1DB4185_5E0E_11D2_8EC3_0008C77C0743_.wvu.PrintArea" localSheetId="23" hidden="1">#REF!</definedName>
    <definedName name="Z_A1DB4185_5E0E_11D2_8EC3_0008C77C0743_.wvu.PrintArea" localSheetId="24" hidden="1">#REF!</definedName>
    <definedName name="Z_A1DB4185_5E0E_11D2_8EC3_0008C77C0743_.wvu.PrintArea" localSheetId="16" hidden="1">#REF!</definedName>
    <definedName name="Z_A1DB4185_5E0E_11D2_8EC3_0008C77C0743_.wvu.PrintArea" localSheetId="17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19" hidden="1">#REF!</definedName>
    <definedName name="Z_A1DB4185_5E0E_11D2_8EC3_0008C77C0743_.wvu.PrintTitles" localSheetId="20" hidden="1">#REF!</definedName>
    <definedName name="Z_A1DB4185_5E0E_11D2_8EC3_0008C77C0743_.wvu.PrintTitles" localSheetId="21" hidden="1">#REF!</definedName>
    <definedName name="Z_A1DB4185_5E0E_11D2_8EC3_0008C77C0743_.wvu.PrintTitles" localSheetId="22" hidden="1">#REF!</definedName>
    <definedName name="Z_A1DB4185_5E0E_11D2_8EC3_0008C77C0743_.wvu.PrintTitles" localSheetId="23" hidden="1">#REF!</definedName>
    <definedName name="Z_A1DB4185_5E0E_11D2_8EC3_0008C77C0743_.wvu.PrintTitles" localSheetId="24" hidden="1">#REF!</definedName>
    <definedName name="Z_A1DB4185_5E0E_11D2_8EC3_0008C77C0743_.wvu.PrintTitles" localSheetId="16" hidden="1">#REF!</definedName>
    <definedName name="Z_A1DB4185_5E0E_11D2_8EC3_0008C77C0743_.wvu.PrintTitles" localSheetId="17" hidden="1">#REF!</definedName>
    <definedName name="Z_A1DB4185_5E0E_11D2_8EC3_0008C77C0743_.wvu.PrintTitles" hidden="1">#REF!</definedName>
    <definedName name="Z_A1DB4192_5E0E_11D2_8EC3_0008C77C0743_.wvu.PrintArea" localSheetId="19" hidden="1">#REF!</definedName>
    <definedName name="Z_A1DB4192_5E0E_11D2_8EC3_0008C77C0743_.wvu.PrintArea" localSheetId="20" hidden="1">#REF!</definedName>
    <definedName name="Z_A1DB4192_5E0E_11D2_8EC3_0008C77C0743_.wvu.PrintArea" localSheetId="21" hidden="1">#REF!</definedName>
    <definedName name="Z_A1DB4192_5E0E_11D2_8EC3_0008C77C0743_.wvu.PrintArea" localSheetId="22" hidden="1">#REF!</definedName>
    <definedName name="Z_A1DB4192_5E0E_11D2_8EC3_0008C77C0743_.wvu.PrintArea" localSheetId="23" hidden="1">#REF!</definedName>
    <definedName name="Z_A1DB4192_5E0E_11D2_8EC3_0008C77C0743_.wvu.PrintArea" localSheetId="24" hidden="1">#REF!</definedName>
    <definedName name="Z_A1DB4192_5E0E_11D2_8EC3_0008C77C0743_.wvu.PrintArea" localSheetId="16" hidden="1">#REF!</definedName>
    <definedName name="Z_A1DB4192_5E0E_11D2_8EC3_0008C77C0743_.wvu.PrintArea" localSheetId="17" hidden="1">#REF!</definedName>
    <definedName name="Z_A1DB4192_5E0E_11D2_8EC3_0008C77C0743_.wvu.PrintArea" hidden="1">#REF!</definedName>
    <definedName name="Z_A1DB4192_5E0E_11D2_8EC3_0008C77C0743_.wvu.PrintTitles" localSheetId="19" hidden="1">#REF!,#REF!</definedName>
    <definedName name="Z_A1DB4192_5E0E_11D2_8EC3_0008C77C0743_.wvu.PrintTitles" localSheetId="20" hidden="1">#REF!,#REF!</definedName>
    <definedName name="Z_A1DB4192_5E0E_11D2_8EC3_0008C77C0743_.wvu.PrintTitles" localSheetId="21" hidden="1">#REF!,#REF!</definedName>
    <definedName name="Z_A1DB4192_5E0E_11D2_8EC3_0008C77C0743_.wvu.PrintTitles" localSheetId="22" hidden="1">#REF!,#REF!</definedName>
    <definedName name="Z_A1DB4192_5E0E_11D2_8EC3_0008C77C0743_.wvu.PrintTitles" localSheetId="23" hidden="1">#REF!,#REF!</definedName>
    <definedName name="Z_A1DB4192_5E0E_11D2_8EC3_0008C77C0743_.wvu.PrintTitles" localSheetId="24" hidden="1">#REF!,#REF!</definedName>
    <definedName name="Z_A1DB4192_5E0E_11D2_8EC3_0008C77C0743_.wvu.PrintTitles" localSheetId="16" hidden="1">#REF!,#REF!</definedName>
    <definedName name="Z_A1DB4192_5E0E_11D2_8EC3_0008C77C0743_.wvu.PrintTitles" localSheetId="17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19" hidden="1">#REF!</definedName>
    <definedName name="Z_A1DB41A0_5E0E_11D2_8EC3_0008C77C0743_.wvu.PrintArea" localSheetId="20" hidden="1">#REF!</definedName>
    <definedName name="Z_A1DB41A0_5E0E_11D2_8EC3_0008C77C0743_.wvu.PrintArea" localSheetId="21" hidden="1">#REF!</definedName>
    <definedName name="Z_A1DB41A0_5E0E_11D2_8EC3_0008C77C0743_.wvu.PrintArea" localSheetId="22" hidden="1">#REF!</definedName>
    <definedName name="Z_A1DB41A0_5E0E_11D2_8EC3_0008C77C0743_.wvu.PrintArea" localSheetId="23" hidden="1">#REF!</definedName>
    <definedName name="Z_A1DB41A0_5E0E_11D2_8EC3_0008C77C0743_.wvu.PrintArea" localSheetId="24" hidden="1">#REF!</definedName>
    <definedName name="Z_A1DB41A0_5E0E_11D2_8EC3_0008C77C0743_.wvu.PrintArea" localSheetId="16" hidden="1">#REF!</definedName>
    <definedName name="Z_A1DB41A0_5E0E_11D2_8EC3_0008C77C0743_.wvu.PrintArea" localSheetId="17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19" hidden="1">#REF!</definedName>
    <definedName name="Z_A1DB41A0_5E0E_11D2_8EC3_0008C77C0743_.wvu.PrintTitles" localSheetId="20" hidden="1">#REF!</definedName>
    <definedName name="Z_A1DB41A0_5E0E_11D2_8EC3_0008C77C0743_.wvu.PrintTitles" localSheetId="21" hidden="1">#REF!</definedName>
    <definedName name="Z_A1DB41A0_5E0E_11D2_8EC3_0008C77C0743_.wvu.PrintTitles" localSheetId="22" hidden="1">#REF!</definedName>
    <definedName name="Z_A1DB41A0_5E0E_11D2_8EC3_0008C77C0743_.wvu.PrintTitles" localSheetId="23" hidden="1">#REF!</definedName>
    <definedName name="Z_A1DB41A0_5E0E_11D2_8EC3_0008C77C0743_.wvu.PrintTitles" localSheetId="24" hidden="1">#REF!</definedName>
    <definedName name="Z_A1DB41A0_5E0E_11D2_8EC3_0008C77C0743_.wvu.PrintTitles" localSheetId="16" hidden="1">#REF!</definedName>
    <definedName name="Z_A1DB41A0_5E0E_11D2_8EC3_0008C77C0743_.wvu.PrintTitles" localSheetId="17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19" hidden="1">#REF!</definedName>
    <definedName name="Z_A1DB41AF_5E0E_11D2_8EC3_0008C77C0743_.wvu.PrintArea" localSheetId="20" hidden="1">#REF!</definedName>
    <definedName name="Z_A1DB41AF_5E0E_11D2_8EC3_0008C77C0743_.wvu.PrintArea" localSheetId="21" hidden="1">#REF!</definedName>
    <definedName name="Z_A1DB41AF_5E0E_11D2_8EC3_0008C77C0743_.wvu.PrintArea" localSheetId="22" hidden="1">#REF!</definedName>
    <definedName name="Z_A1DB41AF_5E0E_11D2_8EC3_0008C77C0743_.wvu.PrintArea" localSheetId="23" hidden="1">#REF!</definedName>
    <definedName name="Z_A1DB41AF_5E0E_11D2_8EC3_0008C77C0743_.wvu.PrintArea" localSheetId="24" hidden="1">#REF!</definedName>
    <definedName name="Z_A1DB41AF_5E0E_11D2_8EC3_0008C77C0743_.wvu.PrintArea" localSheetId="16" hidden="1">#REF!</definedName>
    <definedName name="Z_A1DB41AF_5E0E_11D2_8EC3_0008C77C0743_.wvu.PrintArea" localSheetId="17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19" hidden="1">#REF!</definedName>
    <definedName name="Z_A1DB41AF_5E0E_11D2_8EC3_0008C77C0743_.wvu.PrintTitles" localSheetId="20" hidden="1">#REF!</definedName>
    <definedName name="Z_A1DB41AF_5E0E_11D2_8EC3_0008C77C0743_.wvu.PrintTitles" localSheetId="21" hidden="1">#REF!</definedName>
    <definedName name="Z_A1DB41AF_5E0E_11D2_8EC3_0008C77C0743_.wvu.PrintTitles" localSheetId="22" hidden="1">#REF!</definedName>
    <definedName name="Z_A1DB41AF_5E0E_11D2_8EC3_0008C77C0743_.wvu.PrintTitles" localSheetId="23" hidden="1">#REF!</definedName>
    <definedName name="Z_A1DB41AF_5E0E_11D2_8EC3_0008C77C0743_.wvu.PrintTitles" localSheetId="24" hidden="1">#REF!</definedName>
    <definedName name="Z_A1DB41AF_5E0E_11D2_8EC3_0008C77C0743_.wvu.PrintTitles" localSheetId="16" hidden="1">#REF!</definedName>
    <definedName name="Z_A1DB41AF_5E0E_11D2_8EC3_0008C77C0743_.wvu.PrintTitles" localSheetId="17" hidden="1">#REF!</definedName>
    <definedName name="Z_A1DB41AF_5E0E_11D2_8EC3_0008C77C0743_.wvu.PrintTitles" hidden="1">#REF!</definedName>
    <definedName name="Z_A1DB41BC_5E0E_11D2_8EC3_0008C77C0743_.wvu.PrintArea" localSheetId="19" hidden="1">#REF!</definedName>
    <definedName name="Z_A1DB41BC_5E0E_11D2_8EC3_0008C77C0743_.wvu.PrintArea" localSheetId="20" hidden="1">#REF!</definedName>
    <definedName name="Z_A1DB41BC_5E0E_11D2_8EC3_0008C77C0743_.wvu.PrintArea" localSheetId="21" hidden="1">#REF!</definedName>
    <definedName name="Z_A1DB41BC_5E0E_11D2_8EC3_0008C77C0743_.wvu.PrintArea" localSheetId="22" hidden="1">#REF!</definedName>
    <definedName name="Z_A1DB41BC_5E0E_11D2_8EC3_0008C77C0743_.wvu.PrintArea" localSheetId="23" hidden="1">#REF!</definedName>
    <definedName name="Z_A1DB41BC_5E0E_11D2_8EC3_0008C77C0743_.wvu.PrintArea" localSheetId="24" hidden="1">#REF!</definedName>
    <definedName name="Z_A1DB41BC_5E0E_11D2_8EC3_0008C77C0743_.wvu.PrintArea" localSheetId="16" hidden="1">#REF!</definedName>
    <definedName name="Z_A1DB41BC_5E0E_11D2_8EC3_0008C77C0743_.wvu.PrintArea" localSheetId="17" hidden="1">#REF!</definedName>
    <definedName name="Z_A1DB41BC_5E0E_11D2_8EC3_0008C77C0743_.wvu.PrintArea" hidden="1">#REF!</definedName>
    <definedName name="Z_A1DB41BC_5E0E_11D2_8EC3_0008C77C0743_.wvu.PrintTitles" localSheetId="19" hidden="1">#REF!,#REF!</definedName>
    <definedName name="Z_A1DB41BC_5E0E_11D2_8EC3_0008C77C0743_.wvu.PrintTitles" localSheetId="20" hidden="1">#REF!,#REF!</definedName>
    <definedName name="Z_A1DB41BC_5E0E_11D2_8EC3_0008C77C0743_.wvu.PrintTitles" localSheetId="21" hidden="1">#REF!,#REF!</definedName>
    <definedName name="Z_A1DB41BC_5E0E_11D2_8EC3_0008C77C0743_.wvu.PrintTitles" localSheetId="22" hidden="1">#REF!,#REF!</definedName>
    <definedName name="Z_A1DB41BC_5E0E_11D2_8EC3_0008C77C0743_.wvu.PrintTitles" localSheetId="23" hidden="1">#REF!,#REF!</definedName>
    <definedName name="Z_A1DB41BC_5E0E_11D2_8EC3_0008C77C0743_.wvu.PrintTitles" localSheetId="24" hidden="1">#REF!,#REF!</definedName>
    <definedName name="Z_A1DB41BC_5E0E_11D2_8EC3_0008C77C0743_.wvu.PrintTitles" localSheetId="16" hidden="1">#REF!,#REF!</definedName>
    <definedName name="Z_A1DB41BC_5E0E_11D2_8EC3_0008C77C0743_.wvu.PrintTitles" localSheetId="17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19" hidden="1">#REF!</definedName>
    <definedName name="Z_B6FCCF30_1696_11D2_8E91_0008C77C21AF_.wvu.PrintArea" localSheetId="20" hidden="1">#REF!</definedName>
    <definedName name="Z_B6FCCF30_1696_11D2_8E91_0008C77C21AF_.wvu.PrintArea" localSheetId="21" hidden="1">#REF!</definedName>
    <definedName name="Z_B6FCCF30_1696_11D2_8E91_0008C77C21AF_.wvu.PrintArea" localSheetId="22" hidden="1">#REF!</definedName>
    <definedName name="Z_B6FCCF30_1696_11D2_8E91_0008C77C21AF_.wvu.PrintArea" localSheetId="23" hidden="1">#REF!</definedName>
    <definedName name="Z_B6FCCF30_1696_11D2_8E91_0008C77C21AF_.wvu.PrintArea" localSheetId="24" hidden="1">#REF!</definedName>
    <definedName name="Z_B6FCCF30_1696_11D2_8E91_0008C77C21AF_.wvu.PrintArea" localSheetId="16" hidden="1">#REF!</definedName>
    <definedName name="Z_B6FCCF30_1696_11D2_8E91_0008C77C21AF_.wvu.PrintArea" localSheetId="17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19" hidden="1">#REF!,#REF!</definedName>
    <definedName name="Z_B6FCCF30_1696_11D2_8E91_0008C77C21AF_.wvu.PrintTitles" localSheetId="20" hidden="1">#REF!,#REF!</definedName>
    <definedName name="Z_B6FCCF30_1696_11D2_8E91_0008C77C21AF_.wvu.PrintTitles" localSheetId="21" hidden="1">#REF!,#REF!</definedName>
    <definedName name="Z_B6FCCF30_1696_11D2_8E91_0008C77C21AF_.wvu.PrintTitles" localSheetId="22" hidden="1">#REF!,#REF!</definedName>
    <definedName name="Z_B6FCCF30_1696_11D2_8E91_0008C77C21AF_.wvu.PrintTitles" localSheetId="23" hidden="1">#REF!,#REF!</definedName>
    <definedName name="Z_B6FCCF30_1696_11D2_8E91_0008C77C21AF_.wvu.PrintTitles" localSheetId="24" hidden="1">#REF!,#REF!</definedName>
    <definedName name="Z_B6FCCF30_1696_11D2_8E91_0008C77C21AF_.wvu.PrintTitles" localSheetId="16" hidden="1">#REF!,#REF!</definedName>
    <definedName name="Z_B6FCCF30_1696_11D2_8E91_0008C77C21AF_.wvu.PrintTitles" localSheetId="17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19" hidden="1">#REF!</definedName>
    <definedName name="Z_B6FCCF32_1696_11D2_8E91_0008C77C21AF_.wvu.PrintArea" localSheetId="20" hidden="1">#REF!</definedName>
    <definedName name="Z_B6FCCF32_1696_11D2_8E91_0008C77C21AF_.wvu.PrintArea" localSheetId="21" hidden="1">#REF!</definedName>
    <definedName name="Z_B6FCCF32_1696_11D2_8E91_0008C77C21AF_.wvu.PrintArea" localSheetId="22" hidden="1">#REF!</definedName>
    <definedName name="Z_B6FCCF32_1696_11D2_8E91_0008C77C21AF_.wvu.PrintArea" localSheetId="23" hidden="1">#REF!</definedName>
    <definedName name="Z_B6FCCF32_1696_11D2_8E91_0008C77C21AF_.wvu.PrintArea" localSheetId="24" hidden="1">#REF!</definedName>
    <definedName name="Z_B6FCCF32_1696_11D2_8E91_0008C77C21AF_.wvu.PrintArea" localSheetId="16" hidden="1">#REF!</definedName>
    <definedName name="Z_B6FCCF32_1696_11D2_8E91_0008C77C21AF_.wvu.PrintArea" localSheetId="17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19" hidden="1">#REF!</definedName>
    <definedName name="Z_B6FCCF32_1696_11D2_8E91_0008C77C21AF_.wvu.PrintTitles" localSheetId="20" hidden="1">#REF!</definedName>
    <definedName name="Z_B6FCCF32_1696_11D2_8E91_0008C77C21AF_.wvu.PrintTitles" localSheetId="21" hidden="1">#REF!</definedName>
    <definedName name="Z_B6FCCF32_1696_11D2_8E91_0008C77C21AF_.wvu.PrintTitles" localSheetId="22" hidden="1">#REF!</definedName>
    <definedName name="Z_B6FCCF32_1696_11D2_8E91_0008C77C21AF_.wvu.PrintTitles" localSheetId="23" hidden="1">#REF!</definedName>
    <definedName name="Z_B6FCCF32_1696_11D2_8E91_0008C77C21AF_.wvu.PrintTitles" localSheetId="24" hidden="1">#REF!</definedName>
    <definedName name="Z_B6FCCF32_1696_11D2_8E91_0008C77C21AF_.wvu.PrintTitles" localSheetId="16" hidden="1">#REF!</definedName>
    <definedName name="Z_B6FCCF32_1696_11D2_8E91_0008C77C21AF_.wvu.PrintTitles" localSheetId="17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19" hidden="1">#REF!</definedName>
    <definedName name="Z_B6FCCF35_1696_11D2_8E91_0008C77C21AF_.wvu.PrintArea" localSheetId="20" hidden="1">#REF!</definedName>
    <definedName name="Z_B6FCCF35_1696_11D2_8E91_0008C77C21AF_.wvu.PrintArea" localSheetId="21" hidden="1">#REF!</definedName>
    <definedName name="Z_B6FCCF35_1696_11D2_8E91_0008C77C21AF_.wvu.PrintArea" localSheetId="22" hidden="1">#REF!</definedName>
    <definedName name="Z_B6FCCF35_1696_11D2_8E91_0008C77C21AF_.wvu.PrintArea" localSheetId="23" hidden="1">#REF!</definedName>
    <definedName name="Z_B6FCCF35_1696_11D2_8E91_0008C77C21AF_.wvu.PrintArea" localSheetId="24" hidden="1">#REF!</definedName>
    <definedName name="Z_B6FCCF35_1696_11D2_8E91_0008C77C21AF_.wvu.PrintArea" localSheetId="16" hidden="1">#REF!</definedName>
    <definedName name="Z_B6FCCF35_1696_11D2_8E91_0008C77C21AF_.wvu.PrintArea" localSheetId="17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19" hidden="1">#REF!,#REF!</definedName>
    <definedName name="Z_B6FCCF35_1696_11D2_8E91_0008C77C21AF_.wvu.PrintTitles" localSheetId="20" hidden="1">#REF!,#REF!</definedName>
    <definedName name="Z_B6FCCF35_1696_11D2_8E91_0008C77C21AF_.wvu.PrintTitles" localSheetId="21" hidden="1">#REF!,#REF!</definedName>
    <definedName name="Z_B6FCCF35_1696_11D2_8E91_0008C77C21AF_.wvu.PrintTitles" localSheetId="22" hidden="1">#REF!,#REF!</definedName>
    <definedName name="Z_B6FCCF35_1696_11D2_8E91_0008C77C21AF_.wvu.PrintTitles" localSheetId="23" hidden="1">#REF!,#REF!</definedName>
    <definedName name="Z_B6FCCF35_1696_11D2_8E91_0008C77C21AF_.wvu.PrintTitles" localSheetId="24" hidden="1">#REF!,#REF!</definedName>
    <definedName name="Z_B6FCCF35_1696_11D2_8E91_0008C77C21AF_.wvu.PrintTitles" localSheetId="16" hidden="1">#REF!,#REF!</definedName>
    <definedName name="Z_B6FCCF35_1696_11D2_8E91_0008C77C21AF_.wvu.PrintTitles" localSheetId="17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19" hidden="1">#REF!</definedName>
    <definedName name="Z_B6FCCF37_1696_11D2_8E91_0008C77C21AF_.wvu.PrintArea" localSheetId="20" hidden="1">#REF!</definedName>
    <definedName name="Z_B6FCCF37_1696_11D2_8E91_0008C77C21AF_.wvu.PrintArea" localSheetId="21" hidden="1">#REF!</definedName>
    <definedName name="Z_B6FCCF37_1696_11D2_8E91_0008C77C21AF_.wvu.PrintArea" localSheetId="22" hidden="1">#REF!</definedName>
    <definedName name="Z_B6FCCF37_1696_11D2_8E91_0008C77C21AF_.wvu.PrintArea" localSheetId="23" hidden="1">#REF!</definedName>
    <definedName name="Z_B6FCCF37_1696_11D2_8E91_0008C77C21AF_.wvu.PrintArea" localSheetId="24" hidden="1">#REF!</definedName>
    <definedName name="Z_B6FCCF37_1696_11D2_8E91_0008C77C21AF_.wvu.PrintArea" localSheetId="16" hidden="1">#REF!</definedName>
    <definedName name="Z_B6FCCF37_1696_11D2_8E91_0008C77C21AF_.wvu.PrintArea" localSheetId="17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19" hidden="1">#REF!,#REF!</definedName>
    <definedName name="Z_B6FCCF37_1696_11D2_8E91_0008C77C21AF_.wvu.PrintTitles" localSheetId="20" hidden="1">#REF!,#REF!</definedName>
    <definedName name="Z_B6FCCF37_1696_11D2_8E91_0008C77C21AF_.wvu.PrintTitles" localSheetId="21" hidden="1">#REF!,#REF!</definedName>
    <definedName name="Z_B6FCCF37_1696_11D2_8E91_0008C77C21AF_.wvu.PrintTitles" localSheetId="22" hidden="1">#REF!,#REF!</definedName>
    <definedName name="Z_B6FCCF37_1696_11D2_8E91_0008C77C21AF_.wvu.PrintTitles" localSheetId="23" hidden="1">#REF!,#REF!</definedName>
    <definedName name="Z_B6FCCF37_1696_11D2_8E91_0008C77C21AF_.wvu.PrintTitles" localSheetId="24" hidden="1">#REF!,#REF!</definedName>
    <definedName name="Z_B6FCCF37_1696_11D2_8E91_0008C77C21AF_.wvu.PrintTitles" localSheetId="16" hidden="1">#REF!,#REF!</definedName>
    <definedName name="Z_B6FCCF37_1696_11D2_8E91_0008C77C21AF_.wvu.PrintTitles" localSheetId="17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19" hidden="1">#REF!</definedName>
    <definedName name="Z_B6FCCF39_1696_11D2_8E91_0008C77C21AF_.wvu.PrintArea" localSheetId="20" hidden="1">#REF!</definedName>
    <definedName name="Z_B6FCCF39_1696_11D2_8E91_0008C77C21AF_.wvu.PrintArea" localSheetId="21" hidden="1">#REF!</definedName>
    <definedName name="Z_B6FCCF39_1696_11D2_8E91_0008C77C21AF_.wvu.PrintArea" localSheetId="22" hidden="1">#REF!</definedName>
    <definedName name="Z_B6FCCF39_1696_11D2_8E91_0008C77C21AF_.wvu.PrintArea" localSheetId="23" hidden="1">#REF!</definedName>
    <definedName name="Z_B6FCCF39_1696_11D2_8E91_0008C77C21AF_.wvu.PrintArea" localSheetId="24" hidden="1">#REF!</definedName>
    <definedName name="Z_B6FCCF39_1696_11D2_8E91_0008C77C21AF_.wvu.PrintArea" localSheetId="16" hidden="1">#REF!</definedName>
    <definedName name="Z_B6FCCF39_1696_11D2_8E91_0008C77C21AF_.wvu.PrintArea" localSheetId="17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19" hidden="1">#REF!</definedName>
    <definedName name="Z_B6FCCF39_1696_11D2_8E91_0008C77C21AF_.wvu.PrintTitles" localSheetId="20" hidden="1">#REF!</definedName>
    <definedName name="Z_B6FCCF39_1696_11D2_8E91_0008C77C21AF_.wvu.PrintTitles" localSheetId="21" hidden="1">#REF!</definedName>
    <definedName name="Z_B6FCCF39_1696_11D2_8E91_0008C77C21AF_.wvu.PrintTitles" localSheetId="22" hidden="1">#REF!</definedName>
    <definedName name="Z_B6FCCF39_1696_11D2_8E91_0008C77C21AF_.wvu.PrintTitles" localSheetId="23" hidden="1">#REF!</definedName>
    <definedName name="Z_B6FCCF39_1696_11D2_8E91_0008C77C21AF_.wvu.PrintTitles" localSheetId="24" hidden="1">#REF!</definedName>
    <definedName name="Z_B6FCCF39_1696_11D2_8E91_0008C77C21AF_.wvu.PrintTitles" localSheetId="16" hidden="1">#REF!</definedName>
    <definedName name="Z_B6FCCF39_1696_11D2_8E91_0008C77C21AF_.wvu.PrintTitles" localSheetId="17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19" hidden="1">#REF!</definedName>
    <definedName name="Z_B6FCCF3C_1696_11D2_8E91_0008C77C21AF_.wvu.PrintArea" localSheetId="20" hidden="1">#REF!</definedName>
    <definedName name="Z_B6FCCF3C_1696_11D2_8E91_0008C77C21AF_.wvu.PrintArea" localSheetId="21" hidden="1">#REF!</definedName>
    <definedName name="Z_B6FCCF3C_1696_11D2_8E91_0008C77C21AF_.wvu.PrintArea" localSheetId="22" hidden="1">#REF!</definedName>
    <definedName name="Z_B6FCCF3C_1696_11D2_8E91_0008C77C21AF_.wvu.PrintArea" localSheetId="23" hidden="1">#REF!</definedName>
    <definedName name="Z_B6FCCF3C_1696_11D2_8E91_0008C77C21AF_.wvu.PrintArea" localSheetId="24" hidden="1">#REF!</definedName>
    <definedName name="Z_B6FCCF3C_1696_11D2_8E91_0008C77C21AF_.wvu.PrintArea" localSheetId="16" hidden="1">#REF!</definedName>
    <definedName name="Z_B6FCCF3C_1696_11D2_8E91_0008C77C21AF_.wvu.PrintArea" localSheetId="17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19" hidden="1">#REF!,#REF!</definedName>
    <definedName name="Z_B6FCCF3C_1696_11D2_8E91_0008C77C21AF_.wvu.PrintTitles" localSheetId="20" hidden="1">#REF!,#REF!</definedName>
    <definedName name="Z_B6FCCF3C_1696_11D2_8E91_0008C77C21AF_.wvu.PrintTitles" localSheetId="21" hidden="1">#REF!,#REF!</definedName>
    <definedName name="Z_B6FCCF3C_1696_11D2_8E91_0008C77C21AF_.wvu.PrintTitles" localSheetId="22" hidden="1">#REF!,#REF!</definedName>
    <definedName name="Z_B6FCCF3C_1696_11D2_8E91_0008C77C21AF_.wvu.PrintTitles" localSheetId="23" hidden="1">#REF!,#REF!</definedName>
    <definedName name="Z_B6FCCF3C_1696_11D2_8E91_0008C77C21AF_.wvu.PrintTitles" localSheetId="24" hidden="1">#REF!,#REF!</definedName>
    <definedName name="Z_B6FCCF3C_1696_11D2_8E91_0008C77C21AF_.wvu.PrintTitles" localSheetId="16" hidden="1">#REF!,#REF!</definedName>
    <definedName name="Z_B6FCCF3C_1696_11D2_8E91_0008C77C21AF_.wvu.PrintTitles" localSheetId="17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19" hidden="1">#REF!</definedName>
    <definedName name="Z_B6FCCF3E_1696_11D2_8E91_0008C77C21AF_.wvu.PrintArea" localSheetId="20" hidden="1">#REF!</definedName>
    <definedName name="Z_B6FCCF3E_1696_11D2_8E91_0008C77C21AF_.wvu.PrintArea" localSheetId="21" hidden="1">#REF!</definedName>
    <definedName name="Z_B6FCCF3E_1696_11D2_8E91_0008C77C21AF_.wvu.PrintArea" localSheetId="22" hidden="1">#REF!</definedName>
    <definedName name="Z_B6FCCF3E_1696_11D2_8E91_0008C77C21AF_.wvu.PrintArea" localSheetId="23" hidden="1">#REF!</definedName>
    <definedName name="Z_B6FCCF3E_1696_11D2_8E91_0008C77C21AF_.wvu.PrintArea" localSheetId="24" hidden="1">#REF!</definedName>
    <definedName name="Z_B6FCCF3E_1696_11D2_8E91_0008C77C21AF_.wvu.PrintArea" localSheetId="16" hidden="1">#REF!</definedName>
    <definedName name="Z_B6FCCF3E_1696_11D2_8E91_0008C77C21AF_.wvu.PrintArea" localSheetId="17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19" hidden="1">#REF!,#REF!</definedName>
    <definedName name="Z_B6FCCF3E_1696_11D2_8E91_0008C77C21AF_.wvu.PrintTitles" localSheetId="20" hidden="1">#REF!,#REF!</definedName>
    <definedName name="Z_B6FCCF3E_1696_11D2_8E91_0008C77C21AF_.wvu.PrintTitles" localSheetId="21" hidden="1">#REF!,#REF!</definedName>
    <definedName name="Z_B6FCCF3E_1696_11D2_8E91_0008C77C21AF_.wvu.PrintTitles" localSheetId="22" hidden="1">#REF!,#REF!</definedName>
    <definedName name="Z_B6FCCF3E_1696_11D2_8E91_0008C77C21AF_.wvu.PrintTitles" localSheetId="23" hidden="1">#REF!,#REF!</definedName>
    <definedName name="Z_B6FCCF3E_1696_11D2_8E91_0008C77C21AF_.wvu.PrintTitles" localSheetId="24" hidden="1">#REF!,#REF!</definedName>
    <definedName name="Z_B6FCCF3E_1696_11D2_8E91_0008C77C21AF_.wvu.PrintTitles" localSheetId="16" hidden="1">#REF!,#REF!</definedName>
    <definedName name="Z_B6FCCF3E_1696_11D2_8E91_0008C77C21AF_.wvu.PrintTitles" localSheetId="17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19" hidden="1">#REF!</definedName>
    <definedName name="Z_BDFEE6B6_734C_11D2_8E68_0008C77C0743_.wvu.PrintArea" localSheetId="20" hidden="1">#REF!</definedName>
    <definedName name="Z_BDFEE6B6_734C_11D2_8E68_0008C77C0743_.wvu.PrintArea" localSheetId="21" hidden="1">#REF!</definedName>
    <definedName name="Z_BDFEE6B6_734C_11D2_8E68_0008C77C0743_.wvu.PrintArea" localSheetId="22" hidden="1">#REF!</definedName>
    <definedName name="Z_BDFEE6B6_734C_11D2_8E68_0008C77C0743_.wvu.PrintArea" localSheetId="23" hidden="1">#REF!</definedName>
    <definedName name="Z_BDFEE6B6_734C_11D2_8E68_0008C77C0743_.wvu.PrintArea" localSheetId="24" hidden="1">#REF!</definedName>
    <definedName name="Z_BDFEE6B6_734C_11D2_8E68_0008C77C0743_.wvu.PrintArea" localSheetId="16" hidden="1">#REF!</definedName>
    <definedName name="Z_BDFEE6B6_734C_11D2_8E68_0008C77C0743_.wvu.PrintArea" localSheetId="17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19" hidden="1">#REF!,#REF!</definedName>
    <definedName name="Z_BDFEE6B6_734C_11D2_8E68_0008C77C0743_.wvu.PrintTitles" localSheetId="20" hidden="1">#REF!,#REF!</definedName>
    <definedName name="Z_BDFEE6B6_734C_11D2_8E68_0008C77C0743_.wvu.PrintTitles" localSheetId="21" hidden="1">#REF!,#REF!</definedName>
    <definedName name="Z_BDFEE6B6_734C_11D2_8E68_0008C77C0743_.wvu.PrintTitles" localSheetId="22" hidden="1">#REF!,#REF!</definedName>
    <definedName name="Z_BDFEE6B6_734C_11D2_8E68_0008C77C0743_.wvu.PrintTitles" localSheetId="23" hidden="1">#REF!,#REF!</definedName>
    <definedName name="Z_BDFEE6B6_734C_11D2_8E68_0008C77C0743_.wvu.PrintTitles" localSheetId="24" hidden="1">#REF!,#REF!</definedName>
    <definedName name="Z_BDFEE6B6_734C_11D2_8E68_0008C77C0743_.wvu.PrintTitles" localSheetId="16" hidden="1">#REF!,#REF!</definedName>
    <definedName name="Z_BDFEE6B6_734C_11D2_8E68_0008C77C0743_.wvu.PrintTitles" localSheetId="17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19" hidden="1">#REF!</definedName>
    <definedName name="Z_BDFEE6B9_734C_11D2_8E68_0008C77C0743_.wvu.PrintArea" localSheetId="20" hidden="1">#REF!</definedName>
    <definedName name="Z_BDFEE6B9_734C_11D2_8E68_0008C77C0743_.wvu.PrintArea" localSheetId="21" hidden="1">#REF!</definedName>
    <definedName name="Z_BDFEE6B9_734C_11D2_8E68_0008C77C0743_.wvu.PrintArea" localSheetId="22" hidden="1">#REF!</definedName>
    <definedName name="Z_BDFEE6B9_734C_11D2_8E68_0008C77C0743_.wvu.PrintArea" localSheetId="23" hidden="1">#REF!</definedName>
    <definedName name="Z_BDFEE6B9_734C_11D2_8E68_0008C77C0743_.wvu.PrintArea" localSheetId="24" hidden="1">#REF!</definedName>
    <definedName name="Z_BDFEE6B9_734C_11D2_8E68_0008C77C0743_.wvu.PrintArea" localSheetId="16" hidden="1">#REF!</definedName>
    <definedName name="Z_BDFEE6B9_734C_11D2_8E68_0008C77C0743_.wvu.PrintArea" localSheetId="17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19" hidden="1">#REF!,#REF!</definedName>
    <definedName name="Z_BDFEE6B9_734C_11D2_8E68_0008C77C0743_.wvu.PrintTitles" localSheetId="20" hidden="1">#REF!,#REF!</definedName>
    <definedName name="Z_BDFEE6B9_734C_11D2_8E68_0008C77C0743_.wvu.PrintTitles" localSheetId="21" hidden="1">#REF!,#REF!</definedName>
    <definedName name="Z_BDFEE6B9_734C_11D2_8E68_0008C77C0743_.wvu.PrintTitles" localSheetId="22" hidden="1">#REF!,#REF!</definedName>
    <definedName name="Z_BDFEE6B9_734C_11D2_8E68_0008C77C0743_.wvu.PrintTitles" localSheetId="23" hidden="1">#REF!,#REF!</definedName>
    <definedName name="Z_BDFEE6B9_734C_11D2_8E68_0008C77C0743_.wvu.PrintTitles" localSheetId="24" hidden="1">#REF!,#REF!</definedName>
    <definedName name="Z_BDFEE6B9_734C_11D2_8E68_0008C77C0743_.wvu.PrintTitles" localSheetId="16" hidden="1">#REF!,#REF!</definedName>
    <definedName name="Z_BDFEE6B9_734C_11D2_8E68_0008C77C0743_.wvu.PrintTitles" localSheetId="17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19" hidden="1">#REF!</definedName>
    <definedName name="Z_BDFEE6BB_734C_11D2_8E68_0008C77C0743_.wvu.PrintArea" localSheetId="20" hidden="1">#REF!</definedName>
    <definedName name="Z_BDFEE6BB_734C_11D2_8E68_0008C77C0743_.wvu.PrintArea" localSheetId="21" hidden="1">#REF!</definedName>
    <definedName name="Z_BDFEE6BB_734C_11D2_8E68_0008C77C0743_.wvu.PrintArea" localSheetId="22" hidden="1">#REF!</definedName>
    <definedName name="Z_BDFEE6BB_734C_11D2_8E68_0008C77C0743_.wvu.PrintArea" localSheetId="23" hidden="1">#REF!</definedName>
    <definedName name="Z_BDFEE6BB_734C_11D2_8E68_0008C77C0743_.wvu.PrintArea" localSheetId="24" hidden="1">#REF!</definedName>
    <definedName name="Z_BDFEE6BB_734C_11D2_8E68_0008C77C0743_.wvu.PrintArea" localSheetId="16" hidden="1">#REF!</definedName>
    <definedName name="Z_BDFEE6BB_734C_11D2_8E68_0008C77C0743_.wvu.PrintArea" localSheetId="17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19" hidden="1">#REF!,#REF!</definedName>
    <definedName name="Z_BDFEE6BB_734C_11D2_8E68_0008C77C0743_.wvu.PrintTitles" localSheetId="20" hidden="1">#REF!,#REF!</definedName>
    <definedName name="Z_BDFEE6BB_734C_11D2_8E68_0008C77C0743_.wvu.PrintTitles" localSheetId="21" hidden="1">#REF!,#REF!</definedName>
    <definedName name="Z_BDFEE6BB_734C_11D2_8E68_0008C77C0743_.wvu.PrintTitles" localSheetId="22" hidden="1">#REF!,#REF!</definedName>
    <definedName name="Z_BDFEE6BB_734C_11D2_8E68_0008C77C0743_.wvu.PrintTitles" localSheetId="23" hidden="1">#REF!,#REF!</definedName>
    <definedName name="Z_BDFEE6BB_734C_11D2_8E68_0008C77C0743_.wvu.PrintTitles" localSheetId="24" hidden="1">#REF!,#REF!</definedName>
    <definedName name="Z_BDFEE6BB_734C_11D2_8E68_0008C77C0743_.wvu.PrintTitles" localSheetId="16" hidden="1">#REF!,#REF!</definedName>
    <definedName name="Z_BDFEE6BB_734C_11D2_8E68_0008C77C0743_.wvu.PrintTitles" localSheetId="17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19" hidden="1">#REF!</definedName>
    <definedName name="Z_BDFEE6C1_734C_11D2_8E68_0008C77C0743_.wvu.PrintArea" localSheetId="20" hidden="1">#REF!</definedName>
    <definedName name="Z_BDFEE6C1_734C_11D2_8E68_0008C77C0743_.wvu.PrintArea" localSheetId="21" hidden="1">#REF!</definedName>
    <definedName name="Z_BDFEE6C1_734C_11D2_8E68_0008C77C0743_.wvu.PrintArea" localSheetId="22" hidden="1">#REF!</definedName>
    <definedName name="Z_BDFEE6C1_734C_11D2_8E68_0008C77C0743_.wvu.PrintArea" localSheetId="23" hidden="1">#REF!</definedName>
    <definedName name="Z_BDFEE6C1_734C_11D2_8E68_0008C77C0743_.wvu.PrintArea" localSheetId="24" hidden="1">#REF!</definedName>
    <definedName name="Z_BDFEE6C1_734C_11D2_8E68_0008C77C0743_.wvu.PrintArea" localSheetId="16" hidden="1">#REF!</definedName>
    <definedName name="Z_BDFEE6C1_734C_11D2_8E68_0008C77C0743_.wvu.PrintArea" localSheetId="17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19" hidden="1">#REF!</definedName>
    <definedName name="Z_BDFEE6C1_734C_11D2_8E68_0008C77C0743_.wvu.PrintTitles" localSheetId="20" hidden="1">#REF!</definedName>
    <definedName name="Z_BDFEE6C1_734C_11D2_8E68_0008C77C0743_.wvu.PrintTitles" localSheetId="21" hidden="1">#REF!</definedName>
    <definedName name="Z_BDFEE6C1_734C_11D2_8E68_0008C77C0743_.wvu.PrintTitles" localSheetId="22" hidden="1">#REF!</definedName>
    <definedName name="Z_BDFEE6C1_734C_11D2_8E68_0008C77C0743_.wvu.PrintTitles" localSheetId="23" hidden="1">#REF!</definedName>
    <definedName name="Z_BDFEE6C1_734C_11D2_8E68_0008C77C0743_.wvu.PrintTitles" localSheetId="24" hidden="1">#REF!</definedName>
    <definedName name="Z_BDFEE6C1_734C_11D2_8E68_0008C77C0743_.wvu.PrintTitles" localSheetId="16" hidden="1">#REF!</definedName>
    <definedName name="Z_BDFEE6C1_734C_11D2_8E68_0008C77C0743_.wvu.PrintTitles" localSheetId="17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19" hidden="1">#REF!</definedName>
    <definedName name="Z_BDFEE6C3_734C_11D2_8E68_0008C77C0743_.wvu.PrintArea" localSheetId="20" hidden="1">#REF!</definedName>
    <definedName name="Z_BDFEE6C3_734C_11D2_8E68_0008C77C0743_.wvu.PrintArea" localSheetId="21" hidden="1">#REF!</definedName>
    <definedName name="Z_BDFEE6C3_734C_11D2_8E68_0008C77C0743_.wvu.PrintArea" localSheetId="22" hidden="1">#REF!</definedName>
    <definedName name="Z_BDFEE6C3_734C_11D2_8E68_0008C77C0743_.wvu.PrintArea" localSheetId="23" hidden="1">#REF!</definedName>
    <definedName name="Z_BDFEE6C3_734C_11D2_8E68_0008C77C0743_.wvu.PrintArea" localSheetId="24" hidden="1">#REF!</definedName>
    <definedName name="Z_BDFEE6C3_734C_11D2_8E68_0008C77C0743_.wvu.PrintArea" localSheetId="16" hidden="1">#REF!</definedName>
    <definedName name="Z_BDFEE6C3_734C_11D2_8E68_0008C77C0743_.wvu.PrintArea" localSheetId="17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19" hidden="1">#REF!</definedName>
    <definedName name="Z_BDFEE6C3_734C_11D2_8E68_0008C77C0743_.wvu.PrintTitles" localSheetId="20" hidden="1">#REF!</definedName>
    <definedName name="Z_BDFEE6C3_734C_11D2_8E68_0008C77C0743_.wvu.PrintTitles" localSheetId="21" hidden="1">#REF!</definedName>
    <definedName name="Z_BDFEE6C3_734C_11D2_8E68_0008C77C0743_.wvu.PrintTitles" localSheetId="22" hidden="1">#REF!</definedName>
    <definedName name="Z_BDFEE6C3_734C_11D2_8E68_0008C77C0743_.wvu.PrintTitles" localSheetId="23" hidden="1">#REF!</definedName>
    <definedName name="Z_BDFEE6C3_734C_11D2_8E68_0008C77C0743_.wvu.PrintTitles" localSheetId="24" hidden="1">#REF!</definedName>
    <definedName name="Z_BDFEE6C3_734C_11D2_8E68_0008C77C0743_.wvu.PrintTitles" localSheetId="16" hidden="1">#REF!</definedName>
    <definedName name="Z_BDFEE6C3_734C_11D2_8E68_0008C77C0743_.wvu.PrintTitles" localSheetId="17" hidden="1">#REF!</definedName>
    <definedName name="Z_BDFEE6C3_734C_11D2_8E68_0008C77C0743_.wvu.PrintTitles" hidden="1">#REF!</definedName>
    <definedName name="Z_BDFEE6C5_734C_11D2_8E68_0008C77C0743_.wvu.PrintArea" localSheetId="19" hidden="1">#REF!</definedName>
    <definedName name="Z_BDFEE6C5_734C_11D2_8E68_0008C77C0743_.wvu.PrintArea" localSheetId="20" hidden="1">#REF!</definedName>
    <definedName name="Z_BDFEE6C5_734C_11D2_8E68_0008C77C0743_.wvu.PrintArea" localSheetId="21" hidden="1">#REF!</definedName>
    <definedName name="Z_BDFEE6C5_734C_11D2_8E68_0008C77C0743_.wvu.PrintArea" localSheetId="22" hidden="1">#REF!</definedName>
    <definedName name="Z_BDFEE6C5_734C_11D2_8E68_0008C77C0743_.wvu.PrintArea" localSheetId="23" hidden="1">#REF!</definedName>
    <definedName name="Z_BDFEE6C5_734C_11D2_8E68_0008C77C0743_.wvu.PrintArea" localSheetId="24" hidden="1">#REF!</definedName>
    <definedName name="Z_BDFEE6C5_734C_11D2_8E68_0008C77C0743_.wvu.PrintArea" localSheetId="16" hidden="1">#REF!</definedName>
    <definedName name="Z_BDFEE6C5_734C_11D2_8E68_0008C77C0743_.wvu.PrintArea" localSheetId="17" hidden="1">#REF!</definedName>
    <definedName name="Z_BDFEE6C5_734C_11D2_8E68_0008C77C0743_.wvu.PrintArea" hidden="1">#REF!</definedName>
    <definedName name="Z_BDFEE6C5_734C_11D2_8E68_0008C77C0743_.wvu.PrintTitles" localSheetId="19" hidden="1">#REF!</definedName>
    <definedName name="Z_BDFEE6C5_734C_11D2_8E68_0008C77C0743_.wvu.PrintTitles" localSheetId="20" hidden="1">#REF!</definedName>
    <definedName name="Z_BDFEE6C5_734C_11D2_8E68_0008C77C0743_.wvu.PrintTitles" localSheetId="21" hidden="1">#REF!</definedName>
    <definedName name="Z_BDFEE6C5_734C_11D2_8E68_0008C77C0743_.wvu.PrintTitles" localSheetId="22" hidden="1">#REF!</definedName>
    <definedName name="Z_BDFEE6C5_734C_11D2_8E68_0008C77C0743_.wvu.PrintTitles" localSheetId="23" hidden="1">#REF!</definedName>
    <definedName name="Z_BDFEE6C5_734C_11D2_8E68_0008C77C0743_.wvu.PrintTitles" localSheetId="24" hidden="1">#REF!</definedName>
    <definedName name="Z_BDFEE6C5_734C_11D2_8E68_0008C77C0743_.wvu.PrintTitles" localSheetId="16" hidden="1">#REF!</definedName>
    <definedName name="Z_BDFEE6C5_734C_11D2_8E68_0008C77C0743_.wvu.PrintTitles" localSheetId="17" hidden="1">#REF!</definedName>
    <definedName name="Z_BDFEE6C5_734C_11D2_8E68_0008C77C0743_.wvu.PrintTitles" hidden="1">#REF!</definedName>
    <definedName name="Z_BDFEE6CE_734C_11D2_8E68_0008C77C0743_.wvu.PrintArea" localSheetId="19" hidden="1">#REF!</definedName>
    <definedName name="Z_BDFEE6CE_734C_11D2_8E68_0008C77C0743_.wvu.PrintArea" localSheetId="20" hidden="1">#REF!</definedName>
    <definedName name="Z_BDFEE6CE_734C_11D2_8E68_0008C77C0743_.wvu.PrintArea" localSheetId="21" hidden="1">#REF!</definedName>
    <definedName name="Z_BDFEE6CE_734C_11D2_8E68_0008C77C0743_.wvu.PrintArea" localSheetId="22" hidden="1">#REF!</definedName>
    <definedName name="Z_BDFEE6CE_734C_11D2_8E68_0008C77C0743_.wvu.PrintArea" localSheetId="23" hidden="1">#REF!</definedName>
    <definedName name="Z_BDFEE6CE_734C_11D2_8E68_0008C77C0743_.wvu.PrintArea" localSheetId="24" hidden="1">#REF!</definedName>
    <definedName name="Z_BDFEE6CE_734C_11D2_8E68_0008C77C0743_.wvu.PrintArea" localSheetId="16" hidden="1">#REF!</definedName>
    <definedName name="Z_BDFEE6CE_734C_11D2_8E68_0008C77C0743_.wvu.PrintArea" localSheetId="17" hidden="1">#REF!</definedName>
    <definedName name="Z_BDFEE6CE_734C_11D2_8E68_0008C77C0743_.wvu.PrintArea" hidden="1">#REF!</definedName>
    <definedName name="Z_BDFEE6CE_734C_11D2_8E68_0008C77C0743_.wvu.PrintTitles" localSheetId="19" hidden="1">#REF!,#REF!</definedName>
    <definedName name="Z_BDFEE6CE_734C_11D2_8E68_0008C77C0743_.wvu.PrintTitles" localSheetId="20" hidden="1">#REF!,#REF!</definedName>
    <definedName name="Z_BDFEE6CE_734C_11D2_8E68_0008C77C0743_.wvu.PrintTitles" localSheetId="21" hidden="1">#REF!,#REF!</definedName>
    <definedName name="Z_BDFEE6CE_734C_11D2_8E68_0008C77C0743_.wvu.PrintTitles" localSheetId="22" hidden="1">#REF!,#REF!</definedName>
    <definedName name="Z_BDFEE6CE_734C_11D2_8E68_0008C77C0743_.wvu.PrintTitles" localSheetId="23" hidden="1">#REF!,#REF!</definedName>
    <definedName name="Z_BDFEE6CE_734C_11D2_8E68_0008C77C0743_.wvu.PrintTitles" localSheetId="24" hidden="1">#REF!,#REF!</definedName>
    <definedName name="Z_BDFEE6CE_734C_11D2_8E68_0008C77C0743_.wvu.PrintTitles" localSheetId="16" hidden="1">#REF!,#REF!</definedName>
    <definedName name="Z_BDFEE6CE_734C_11D2_8E68_0008C77C0743_.wvu.PrintTitles" localSheetId="17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19" hidden="1">#REF!</definedName>
    <definedName name="Z_BDFEE6D1_734C_11D2_8E68_0008C77C0743_.wvu.PrintArea" localSheetId="20" hidden="1">#REF!</definedName>
    <definedName name="Z_BDFEE6D1_734C_11D2_8E68_0008C77C0743_.wvu.PrintArea" localSheetId="21" hidden="1">#REF!</definedName>
    <definedName name="Z_BDFEE6D1_734C_11D2_8E68_0008C77C0743_.wvu.PrintArea" localSheetId="22" hidden="1">#REF!</definedName>
    <definedName name="Z_BDFEE6D1_734C_11D2_8E68_0008C77C0743_.wvu.PrintArea" localSheetId="23" hidden="1">#REF!</definedName>
    <definedName name="Z_BDFEE6D1_734C_11D2_8E68_0008C77C0743_.wvu.PrintArea" localSheetId="24" hidden="1">#REF!</definedName>
    <definedName name="Z_BDFEE6D1_734C_11D2_8E68_0008C77C0743_.wvu.PrintArea" localSheetId="16" hidden="1">#REF!</definedName>
    <definedName name="Z_BDFEE6D1_734C_11D2_8E68_0008C77C0743_.wvu.PrintArea" localSheetId="17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19" hidden="1">#REF!,#REF!</definedName>
    <definedName name="Z_BDFEE6D1_734C_11D2_8E68_0008C77C0743_.wvu.PrintTitles" localSheetId="20" hidden="1">#REF!,#REF!</definedName>
    <definedName name="Z_BDFEE6D1_734C_11D2_8E68_0008C77C0743_.wvu.PrintTitles" localSheetId="21" hidden="1">#REF!,#REF!</definedName>
    <definedName name="Z_BDFEE6D1_734C_11D2_8E68_0008C77C0743_.wvu.PrintTitles" localSheetId="22" hidden="1">#REF!,#REF!</definedName>
    <definedName name="Z_BDFEE6D1_734C_11D2_8E68_0008C77C0743_.wvu.PrintTitles" localSheetId="23" hidden="1">#REF!,#REF!</definedName>
    <definedName name="Z_BDFEE6D1_734C_11D2_8E68_0008C77C0743_.wvu.PrintTitles" localSheetId="24" hidden="1">#REF!,#REF!</definedName>
    <definedName name="Z_BDFEE6D1_734C_11D2_8E68_0008C77C0743_.wvu.PrintTitles" localSheetId="16" hidden="1">#REF!,#REF!</definedName>
    <definedName name="Z_BDFEE6D1_734C_11D2_8E68_0008C77C0743_.wvu.PrintTitles" localSheetId="17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19" hidden="1">#REF!</definedName>
    <definedName name="Z_BDFEE6D3_734C_11D2_8E68_0008C77C0743_.wvu.PrintArea" localSheetId="20" hidden="1">#REF!</definedName>
    <definedName name="Z_BDFEE6D3_734C_11D2_8E68_0008C77C0743_.wvu.PrintArea" localSheetId="21" hidden="1">#REF!</definedName>
    <definedName name="Z_BDFEE6D3_734C_11D2_8E68_0008C77C0743_.wvu.PrintArea" localSheetId="22" hidden="1">#REF!</definedName>
    <definedName name="Z_BDFEE6D3_734C_11D2_8E68_0008C77C0743_.wvu.PrintArea" localSheetId="23" hidden="1">#REF!</definedName>
    <definedName name="Z_BDFEE6D3_734C_11D2_8E68_0008C77C0743_.wvu.PrintArea" localSheetId="24" hidden="1">#REF!</definedName>
    <definedName name="Z_BDFEE6D3_734C_11D2_8E68_0008C77C0743_.wvu.PrintArea" localSheetId="16" hidden="1">#REF!</definedName>
    <definedName name="Z_BDFEE6D3_734C_11D2_8E68_0008C77C0743_.wvu.PrintArea" localSheetId="17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19" hidden="1">#REF!,#REF!</definedName>
    <definedName name="Z_BDFEE6D3_734C_11D2_8E68_0008C77C0743_.wvu.PrintTitles" localSheetId="20" hidden="1">#REF!,#REF!</definedName>
    <definedName name="Z_BDFEE6D3_734C_11D2_8E68_0008C77C0743_.wvu.PrintTitles" localSheetId="21" hidden="1">#REF!,#REF!</definedName>
    <definedName name="Z_BDFEE6D3_734C_11D2_8E68_0008C77C0743_.wvu.PrintTitles" localSheetId="22" hidden="1">#REF!,#REF!</definedName>
    <definedName name="Z_BDFEE6D3_734C_11D2_8E68_0008C77C0743_.wvu.PrintTitles" localSheetId="23" hidden="1">#REF!,#REF!</definedName>
    <definedName name="Z_BDFEE6D3_734C_11D2_8E68_0008C77C0743_.wvu.PrintTitles" localSheetId="24" hidden="1">#REF!,#REF!</definedName>
    <definedName name="Z_BDFEE6D3_734C_11D2_8E68_0008C77C0743_.wvu.PrintTitles" localSheetId="16" hidden="1">#REF!,#REF!</definedName>
    <definedName name="Z_BDFEE6D3_734C_11D2_8E68_0008C77C0743_.wvu.PrintTitles" localSheetId="17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19" hidden="1">#REF!</definedName>
    <definedName name="Z_BDFEE6D7_734C_11D2_8E68_0008C77C0743_.wvu.PrintArea" localSheetId="20" hidden="1">#REF!</definedName>
    <definedName name="Z_BDFEE6D7_734C_11D2_8E68_0008C77C0743_.wvu.PrintArea" localSheetId="21" hidden="1">#REF!</definedName>
    <definedName name="Z_BDFEE6D7_734C_11D2_8E68_0008C77C0743_.wvu.PrintArea" localSheetId="22" hidden="1">#REF!</definedName>
    <definedName name="Z_BDFEE6D7_734C_11D2_8E68_0008C77C0743_.wvu.PrintArea" localSheetId="23" hidden="1">#REF!</definedName>
    <definedName name="Z_BDFEE6D7_734C_11D2_8E68_0008C77C0743_.wvu.PrintArea" localSheetId="24" hidden="1">#REF!</definedName>
    <definedName name="Z_BDFEE6D7_734C_11D2_8E68_0008C77C0743_.wvu.PrintArea" localSheetId="16" hidden="1">#REF!</definedName>
    <definedName name="Z_BDFEE6D7_734C_11D2_8E68_0008C77C0743_.wvu.PrintArea" localSheetId="17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19" hidden="1">#REF!,#REF!</definedName>
    <definedName name="Z_BDFEE6D7_734C_11D2_8E68_0008C77C0743_.wvu.PrintTitles" localSheetId="20" hidden="1">#REF!,#REF!</definedName>
    <definedName name="Z_BDFEE6D7_734C_11D2_8E68_0008C77C0743_.wvu.PrintTitles" localSheetId="21" hidden="1">#REF!,#REF!</definedName>
    <definedName name="Z_BDFEE6D7_734C_11D2_8E68_0008C77C0743_.wvu.PrintTitles" localSheetId="22" hidden="1">#REF!,#REF!</definedName>
    <definedName name="Z_BDFEE6D7_734C_11D2_8E68_0008C77C0743_.wvu.PrintTitles" localSheetId="23" hidden="1">#REF!,#REF!</definedName>
    <definedName name="Z_BDFEE6D7_734C_11D2_8E68_0008C77C0743_.wvu.PrintTitles" localSheetId="24" hidden="1">#REF!,#REF!</definedName>
    <definedName name="Z_BDFEE6D7_734C_11D2_8E68_0008C77C0743_.wvu.PrintTitles" localSheetId="16" hidden="1">#REF!,#REF!</definedName>
    <definedName name="Z_BDFEE6D7_734C_11D2_8E68_0008C77C0743_.wvu.PrintTitles" localSheetId="17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19" hidden="1">#REF!</definedName>
    <definedName name="Z_BDFEE6DA_734C_11D2_8E68_0008C77C0743_.wvu.PrintArea" localSheetId="20" hidden="1">#REF!</definedName>
    <definedName name="Z_BDFEE6DA_734C_11D2_8E68_0008C77C0743_.wvu.PrintArea" localSheetId="21" hidden="1">#REF!</definedName>
    <definedName name="Z_BDFEE6DA_734C_11D2_8E68_0008C77C0743_.wvu.PrintArea" localSheetId="22" hidden="1">#REF!</definedName>
    <definedName name="Z_BDFEE6DA_734C_11D2_8E68_0008C77C0743_.wvu.PrintArea" localSheetId="23" hidden="1">#REF!</definedName>
    <definedName name="Z_BDFEE6DA_734C_11D2_8E68_0008C77C0743_.wvu.PrintArea" localSheetId="24" hidden="1">#REF!</definedName>
    <definedName name="Z_BDFEE6DA_734C_11D2_8E68_0008C77C0743_.wvu.PrintArea" localSheetId="16" hidden="1">#REF!</definedName>
    <definedName name="Z_BDFEE6DA_734C_11D2_8E68_0008C77C0743_.wvu.PrintArea" localSheetId="17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19" hidden="1">#REF!,#REF!</definedName>
    <definedName name="Z_BDFEE6DA_734C_11D2_8E68_0008C77C0743_.wvu.PrintTitles" localSheetId="20" hidden="1">#REF!,#REF!</definedName>
    <definedName name="Z_BDFEE6DA_734C_11D2_8E68_0008C77C0743_.wvu.PrintTitles" localSheetId="21" hidden="1">#REF!,#REF!</definedName>
    <definedName name="Z_BDFEE6DA_734C_11D2_8E68_0008C77C0743_.wvu.PrintTitles" localSheetId="22" hidden="1">#REF!,#REF!</definedName>
    <definedName name="Z_BDFEE6DA_734C_11D2_8E68_0008C77C0743_.wvu.PrintTitles" localSheetId="23" hidden="1">#REF!,#REF!</definedName>
    <definedName name="Z_BDFEE6DA_734C_11D2_8E68_0008C77C0743_.wvu.PrintTitles" localSheetId="24" hidden="1">#REF!,#REF!</definedName>
    <definedName name="Z_BDFEE6DA_734C_11D2_8E68_0008C77C0743_.wvu.PrintTitles" localSheetId="16" hidden="1">#REF!,#REF!</definedName>
    <definedName name="Z_BDFEE6DA_734C_11D2_8E68_0008C77C0743_.wvu.PrintTitles" localSheetId="17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19" hidden="1">#REF!</definedName>
    <definedName name="Z_BDFEE6DC_734C_11D2_8E68_0008C77C0743_.wvu.PrintArea" localSheetId="20" hidden="1">#REF!</definedName>
    <definedName name="Z_BDFEE6DC_734C_11D2_8E68_0008C77C0743_.wvu.PrintArea" localSheetId="21" hidden="1">#REF!</definedName>
    <definedName name="Z_BDFEE6DC_734C_11D2_8E68_0008C77C0743_.wvu.PrintArea" localSheetId="22" hidden="1">#REF!</definedName>
    <definedName name="Z_BDFEE6DC_734C_11D2_8E68_0008C77C0743_.wvu.PrintArea" localSheetId="23" hidden="1">#REF!</definedName>
    <definedName name="Z_BDFEE6DC_734C_11D2_8E68_0008C77C0743_.wvu.PrintArea" localSheetId="24" hidden="1">#REF!</definedName>
    <definedName name="Z_BDFEE6DC_734C_11D2_8E68_0008C77C0743_.wvu.PrintArea" localSheetId="16" hidden="1">#REF!</definedName>
    <definedName name="Z_BDFEE6DC_734C_11D2_8E68_0008C77C0743_.wvu.PrintArea" localSheetId="17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19" hidden="1">#REF!,#REF!</definedName>
    <definedName name="Z_BDFEE6DC_734C_11D2_8E68_0008C77C0743_.wvu.PrintTitles" localSheetId="20" hidden="1">#REF!,#REF!</definedName>
    <definedName name="Z_BDFEE6DC_734C_11D2_8E68_0008C77C0743_.wvu.PrintTitles" localSheetId="21" hidden="1">#REF!,#REF!</definedName>
    <definedName name="Z_BDFEE6DC_734C_11D2_8E68_0008C77C0743_.wvu.PrintTitles" localSheetId="22" hidden="1">#REF!,#REF!</definedName>
    <definedName name="Z_BDFEE6DC_734C_11D2_8E68_0008C77C0743_.wvu.PrintTitles" localSheetId="23" hidden="1">#REF!,#REF!</definedName>
    <definedName name="Z_BDFEE6DC_734C_11D2_8E68_0008C77C0743_.wvu.PrintTitles" localSheetId="24" hidden="1">#REF!,#REF!</definedName>
    <definedName name="Z_BDFEE6DC_734C_11D2_8E68_0008C77C0743_.wvu.PrintTitles" localSheetId="16" hidden="1">#REF!,#REF!</definedName>
    <definedName name="Z_BDFEE6DC_734C_11D2_8E68_0008C77C0743_.wvu.PrintTitles" localSheetId="17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19" hidden="1">#REF!</definedName>
    <definedName name="Z_BDFEE6E2_734C_11D2_8E68_0008C77C0743_.wvu.PrintArea" localSheetId="20" hidden="1">#REF!</definedName>
    <definedName name="Z_BDFEE6E2_734C_11D2_8E68_0008C77C0743_.wvu.PrintArea" localSheetId="21" hidden="1">#REF!</definedName>
    <definedName name="Z_BDFEE6E2_734C_11D2_8E68_0008C77C0743_.wvu.PrintArea" localSheetId="22" hidden="1">#REF!</definedName>
    <definedName name="Z_BDFEE6E2_734C_11D2_8E68_0008C77C0743_.wvu.PrintArea" localSheetId="23" hidden="1">#REF!</definedName>
    <definedName name="Z_BDFEE6E2_734C_11D2_8E68_0008C77C0743_.wvu.PrintArea" localSheetId="24" hidden="1">#REF!</definedName>
    <definedName name="Z_BDFEE6E2_734C_11D2_8E68_0008C77C0743_.wvu.PrintArea" localSheetId="16" hidden="1">#REF!</definedName>
    <definedName name="Z_BDFEE6E2_734C_11D2_8E68_0008C77C0743_.wvu.PrintArea" localSheetId="17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19" hidden="1">#REF!</definedName>
    <definedName name="Z_BDFEE6E2_734C_11D2_8E68_0008C77C0743_.wvu.PrintTitles" localSheetId="20" hidden="1">#REF!</definedName>
    <definedName name="Z_BDFEE6E2_734C_11D2_8E68_0008C77C0743_.wvu.PrintTitles" localSheetId="21" hidden="1">#REF!</definedName>
    <definedName name="Z_BDFEE6E2_734C_11D2_8E68_0008C77C0743_.wvu.PrintTitles" localSheetId="22" hidden="1">#REF!</definedName>
    <definedName name="Z_BDFEE6E2_734C_11D2_8E68_0008C77C0743_.wvu.PrintTitles" localSheetId="23" hidden="1">#REF!</definedName>
    <definedName name="Z_BDFEE6E2_734C_11D2_8E68_0008C77C0743_.wvu.PrintTitles" localSheetId="24" hidden="1">#REF!</definedName>
    <definedName name="Z_BDFEE6E2_734C_11D2_8E68_0008C77C0743_.wvu.PrintTitles" localSheetId="16" hidden="1">#REF!</definedName>
    <definedName name="Z_BDFEE6E2_734C_11D2_8E68_0008C77C0743_.wvu.PrintTitles" localSheetId="17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19" hidden="1">#REF!</definedName>
    <definedName name="Z_BDFEE6E4_734C_11D2_8E68_0008C77C0743_.wvu.PrintArea" localSheetId="20" hidden="1">#REF!</definedName>
    <definedName name="Z_BDFEE6E4_734C_11D2_8E68_0008C77C0743_.wvu.PrintArea" localSheetId="21" hidden="1">#REF!</definedName>
    <definedName name="Z_BDFEE6E4_734C_11D2_8E68_0008C77C0743_.wvu.PrintArea" localSheetId="22" hidden="1">#REF!</definedName>
    <definedName name="Z_BDFEE6E4_734C_11D2_8E68_0008C77C0743_.wvu.PrintArea" localSheetId="23" hidden="1">#REF!</definedName>
    <definedName name="Z_BDFEE6E4_734C_11D2_8E68_0008C77C0743_.wvu.PrintArea" localSheetId="24" hidden="1">#REF!</definedName>
    <definedName name="Z_BDFEE6E4_734C_11D2_8E68_0008C77C0743_.wvu.PrintArea" localSheetId="16" hidden="1">#REF!</definedName>
    <definedName name="Z_BDFEE6E4_734C_11D2_8E68_0008C77C0743_.wvu.PrintArea" localSheetId="17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19" hidden="1">#REF!</definedName>
    <definedName name="Z_BDFEE6E4_734C_11D2_8E68_0008C77C0743_.wvu.PrintTitles" localSheetId="20" hidden="1">#REF!</definedName>
    <definedName name="Z_BDFEE6E4_734C_11D2_8E68_0008C77C0743_.wvu.PrintTitles" localSheetId="21" hidden="1">#REF!</definedName>
    <definedName name="Z_BDFEE6E4_734C_11D2_8E68_0008C77C0743_.wvu.PrintTitles" localSheetId="22" hidden="1">#REF!</definedName>
    <definedName name="Z_BDFEE6E4_734C_11D2_8E68_0008C77C0743_.wvu.PrintTitles" localSheetId="23" hidden="1">#REF!</definedName>
    <definedName name="Z_BDFEE6E4_734C_11D2_8E68_0008C77C0743_.wvu.PrintTitles" localSheetId="24" hidden="1">#REF!</definedName>
    <definedName name="Z_BDFEE6E4_734C_11D2_8E68_0008C77C0743_.wvu.PrintTitles" localSheetId="16" hidden="1">#REF!</definedName>
    <definedName name="Z_BDFEE6E4_734C_11D2_8E68_0008C77C0743_.wvu.PrintTitles" localSheetId="17" hidden="1">#REF!</definedName>
    <definedName name="Z_BDFEE6E4_734C_11D2_8E68_0008C77C0743_.wvu.PrintTitles" hidden="1">#REF!</definedName>
    <definedName name="Z_BDFEE6E6_734C_11D2_8E68_0008C77C0743_.wvu.PrintArea" localSheetId="19" hidden="1">#REF!</definedName>
    <definedName name="Z_BDFEE6E6_734C_11D2_8E68_0008C77C0743_.wvu.PrintArea" localSheetId="20" hidden="1">#REF!</definedName>
    <definedName name="Z_BDFEE6E6_734C_11D2_8E68_0008C77C0743_.wvu.PrintArea" localSheetId="21" hidden="1">#REF!</definedName>
    <definedName name="Z_BDFEE6E6_734C_11D2_8E68_0008C77C0743_.wvu.PrintArea" localSheetId="22" hidden="1">#REF!</definedName>
    <definedName name="Z_BDFEE6E6_734C_11D2_8E68_0008C77C0743_.wvu.PrintArea" localSheetId="23" hidden="1">#REF!</definedName>
    <definedName name="Z_BDFEE6E6_734C_11D2_8E68_0008C77C0743_.wvu.PrintArea" localSheetId="24" hidden="1">#REF!</definedName>
    <definedName name="Z_BDFEE6E6_734C_11D2_8E68_0008C77C0743_.wvu.PrintArea" localSheetId="16" hidden="1">#REF!</definedName>
    <definedName name="Z_BDFEE6E6_734C_11D2_8E68_0008C77C0743_.wvu.PrintArea" localSheetId="17" hidden="1">#REF!</definedName>
    <definedName name="Z_BDFEE6E6_734C_11D2_8E68_0008C77C0743_.wvu.PrintArea" hidden="1">#REF!</definedName>
    <definedName name="Z_BDFEE6E6_734C_11D2_8E68_0008C77C0743_.wvu.PrintTitles" localSheetId="19" hidden="1">#REF!</definedName>
    <definedName name="Z_BDFEE6E6_734C_11D2_8E68_0008C77C0743_.wvu.PrintTitles" localSheetId="20" hidden="1">#REF!</definedName>
    <definedName name="Z_BDFEE6E6_734C_11D2_8E68_0008C77C0743_.wvu.PrintTitles" localSheetId="21" hidden="1">#REF!</definedName>
    <definedName name="Z_BDFEE6E6_734C_11D2_8E68_0008C77C0743_.wvu.PrintTitles" localSheetId="22" hidden="1">#REF!</definedName>
    <definedName name="Z_BDFEE6E6_734C_11D2_8E68_0008C77C0743_.wvu.PrintTitles" localSheetId="23" hidden="1">#REF!</definedName>
    <definedName name="Z_BDFEE6E6_734C_11D2_8E68_0008C77C0743_.wvu.PrintTitles" localSheetId="24" hidden="1">#REF!</definedName>
    <definedName name="Z_BDFEE6E6_734C_11D2_8E68_0008C77C0743_.wvu.PrintTitles" localSheetId="16" hidden="1">#REF!</definedName>
    <definedName name="Z_BDFEE6E6_734C_11D2_8E68_0008C77C0743_.wvu.PrintTitles" localSheetId="17" hidden="1">#REF!</definedName>
    <definedName name="Z_BDFEE6E6_734C_11D2_8E68_0008C77C0743_.wvu.PrintTitles" hidden="1">#REF!</definedName>
    <definedName name="Z_BDFEE6EF_734C_11D2_8E68_0008C77C0743_.wvu.PrintArea" localSheetId="19" hidden="1">#REF!</definedName>
    <definedName name="Z_BDFEE6EF_734C_11D2_8E68_0008C77C0743_.wvu.PrintArea" localSheetId="20" hidden="1">#REF!</definedName>
    <definedName name="Z_BDFEE6EF_734C_11D2_8E68_0008C77C0743_.wvu.PrintArea" localSheetId="21" hidden="1">#REF!</definedName>
    <definedName name="Z_BDFEE6EF_734C_11D2_8E68_0008C77C0743_.wvu.PrintArea" localSheetId="22" hidden="1">#REF!</definedName>
    <definedName name="Z_BDFEE6EF_734C_11D2_8E68_0008C77C0743_.wvu.PrintArea" localSheetId="23" hidden="1">#REF!</definedName>
    <definedName name="Z_BDFEE6EF_734C_11D2_8E68_0008C77C0743_.wvu.PrintArea" localSheetId="24" hidden="1">#REF!</definedName>
    <definedName name="Z_BDFEE6EF_734C_11D2_8E68_0008C77C0743_.wvu.PrintArea" localSheetId="16" hidden="1">#REF!</definedName>
    <definedName name="Z_BDFEE6EF_734C_11D2_8E68_0008C77C0743_.wvu.PrintArea" localSheetId="17" hidden="1">#REF!</definedName>
    <definedName name="Z_BDFEE6EF_734C_11D2_8E68_0008C77C0743_.wvu.PrintArea" hidden="1">#REF!</definedName>
    <definedName name="Z_BDFEE6EF_734C_11D2_8E68_0008C77C0743_.wvu.PrintTitles" localSheetId="19" hidden="1">#REF!,#REF!</definedName>
    <definedName name="Z_BDFEE6EF_734C_11D2_8E68_0008C77C0743_.wvu.PrintTitles" localSheetId="20" hidden="1">#REF!,#REF!</definedName>
    <definedName name="Z_BDFEE6EF_734C_11D2_8E68_0008C77C0743_.wvu.PrintTitles" localSheetId="21" hidden="1">#REF!,#REF!</definedName>
    <definedName name="Z_BDFEE6EF_734C_11D2_8E68_0008C77C0743_.wvu.PrintTitles" localSheetId="22" hidden="1">#REF!,#REF!</definedName>
    <definedName name="Z_BDFEE6EF_734C_11D2_8E68_0008C77C0743_.wvu.PrintTitles" localSheetId="23" hidden="1">#REF!,#REF!</definedName>
    <definedName name="Z_BDFEE6EF_734C_11D2_8E68_0008C77C0743_.wvu.PrintTitles" localSheetId="24" hidden="1">#REF!,#REF!</definedName>
    <definedName name="Z_BDFEE6EF_734C_11D2_8E68_0008C77C0743_.wvu.PrintTitles" localSheetId="16" hidden="1">#REF!,#REF!</definedName>
    <definedName name="Z_BDFEE6EF_734C_11D2_8E68_0008C77C0743_.wvu.PrintTitles" localSheetId="17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19" hidden="1">#REF!</definedName>
    <definedName name="Z_BDFEE6F2_734C_11D2_8E68_0008C77C0743_.wvu.PrintArea" localSheetId="20" hidden="1">#REF!</definedName>
    <definedName name="Z_BDFEE6F2_734C_11D2_8E68_0008C77C0743_.wvu.PrintArea" localSheetId="21" hidden="1">#REF!</definedName>
    <definedName name="Z_BDFEE6F2_734C_11D2_8E68_0008C77C0743_.wvu.PrintArea" localSheetId="22" hidden="1">#REF!</definedName>
    <definedName name="Z_BDFEE6F2_734C_11D2_8E68_0008C77C0743_.wvu.PrintArea" localSheetId="23" hidden="1">#REF!</definedName>
    <definedName name="Z_BDFEE6F2_734C_11D2_8E68_0008C77C0743_.wvu.PrintArea" localSheetId="24" hidden="1">#REF!</definedName>
    <definedName name="Z_BDFEE6F2_734C_11D2_8E68_0008C77C0743_.wvu.PrintArea" localSheetId="16" hidden="1">#REF!</definedName>
    <definedName name="Z_BDFEE6F2_734C_11D2_8E68_0008C77C0743_.wvu.PrintArea" localSheetId="17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19" hidden="1">#REF!,#REF!</definedName>
    <definedName name="Z_BDFEE6F2_734C_11D2_8E68_0008C77C0743_.wvu.PrintTitles" localSheetId="20" hidden="1">#REF!,#REF!</definedName>
    <definedName name="Z_BDFEE6F2_734C_11D2_8E68_0008C77C0743_.wvu.PrintTitles" localSheetId="21" hidden="1">#REF!,#REF!</definedName>
    <definedName name="Z_BDFEE6F2_734C_11D2_8E68_0008C77C0743_.wvu.PrintTitles" localSheetId="22" hidden="1">#REF!,#REF!</definedName>
    <definedName name="Z_BDFEE6F2_734C_11D2_8E68_0008C77C0743_.wvu.PrintTitles" localSheetId="23" hidden="1">#REF!,#REF!</definedName>
    <definedName name="Z_BDFEE6F2_734C_11D2_8E68_0008C77C0743_.wvu.PrintTitles" localSheetId="24" hidden="1">#REF!,#REF!</definedName>
    <definedName name="Z_BDFEE6F2_734C_11D2_8E68_0008C77C0743_.wvu.PrintTitles" localSheetId="16" hidden="1">#REF!,#REF!</definedName>
    <definedName name="Z_BDFEE6F2_734C_11D2_8E68_0008C77C0743_.wvu.PrintTitles" localSheetId="17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19" hidden="1">#REF!</definedName>
    <definedName name="Z_BDFEE6F4_734C_11D2_8E68_0008C77C0743_.wvu.PrintArea" localSheetId="20" hidden="1">#REF!</definedName>
    <definedName name="Z_BDFEE6F4_734C_11D2_8E68_0008C77C0743_.wvu.PrintArea" localSheetId="21" hidden="1">#REF!</definedName>
    <definedName name="Z_BDFEE6F4_734C_11D2_8E68_0008C77C0743_.wvu.PrintArea" localSheetId="22" hidden="1">#REF!</definedName>
    <definedName name="Z_BDFEE6F4_734C_11D2_8E68_0008C77C0743_.wvu.PrintArea" localSheetId="23" hidden="1">#REF!</definedName>
    <definedName name="Z_BDFEE6F4_734C_11D2_8E68_0008C77C0743_.wvu.PrintArea" localSheetId="24" hidden="1">#REF!</definedName>
    <definedName name="Z_BDFEE6F4_734C_11D2_8E68_0008C77C0743_.wvu.PrintArea" localSheetId="16" hidden="1">#REF!</definedName>
    <definedName name="Z_BDFEE6F4_734C_11D2_8E68_0008C77C0743_.wvu.PrintArea" localSheetId="17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19" hidden="1">#REF!,#REF!</definedName>
    <definedName name="Z_BDFEE6F4_734C_11D2_8E68_0008C77C0743_.wvu.PrintTitles" localSheetId="20" hidden="1">#REF!,#REF!</definedName>
    <definedName name="Z_BDFEE6F4_734C_11D2_8E68_0008C77C0743_.wvu.PrintTitles" localSheetId="21" hidden="1">#REF!,#REF!</definedName>
    <definedName name="Z_BDFEE6F4_734C_11D2_8E68_0008C77C0743_.wvu.PrintTitles" localSheetId="22" hidden="1">#REF!,#REF!</definedName>
    <definedName name="Z_BDFEE6F4_734C_11D2_8E68_0008C77C0743_.wvu.PrintTitles" localSheetId="23" hidden="1">#REF!,#REF!</definedName>
    <definedName name="Z_BDFEE6F4_734C_11D2_8E68_0008C77C0743_.wvu.PrintTitles" localSheetId="24" hidden="1">#REF!,#REF!</definedName>
    <definedName name="Z_BDFEE6F4_734C_11D2_8E68_0008C77C0743_.wvu.PrintTitles" localSheetId="16" hidden="1">#REF!,#REF!</definedName>
    <definedName name="Z_BDFEE6F4_734C_11D2_8E68_0008C77C0743_.wvu.PrintTitles" localSheetId="17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19" hidden="1">#REF!</definedName>
    <definedName name="Z_BDFEE6FA_734C_11D2_8E68_0008C77C0743_.wvu.PrintArea" localSheetId="20" hidden="1">#REF!</definedName>
    <definedName name="Z_BDFEE6FA_734C_11D2_8E68_0008C77C0743_.wvu.PrintArea" localSheetId="21" hidden="1">#REF!</definedName>
    <definedName name="Z_BDFEE6FA_734C_11D2_8E68_0008C77C0743_.wvu.PrintArea" localSheetId="22" hidden="1">#REF!</definedName>
    <definedName name="Z_BDFEE6FA_734C_11D2_8E68_0008C77C0743_.wvu.PrintArea" localSheetId="23" hidden="1">#REF!</definedName>
    <definedName name="Z_BDFEE6FA_734C_11D2_8E68_0008C77C0743_.wvu.PrintArea" localSheetId="24" hidden="1">#REF!</definedName>
    <definedName name="Z_BDFEE6FA_734C_11D2_8E68_0008C77C0743_.wvu.PrintArea" localSheetId="16" hidden="1">#REF!</definedName>
    <definedName name="Z_BDFEE6FA_734C_11D2_8E68_0008C77C0743_.wvu.PrintArea" localSheetId="17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19" hidden="1">#REF!,#REF!</definedName>
    <definedName name="Z_BDFEE6FA_734C_11D2_8E68_0008C77C0743_.wvu.PrintTitles" localSheetId="20" hidden="1">#REF!,#REF!</definedName>
    <definedName name="Z_BDFEE6FA_734C_11D2_8E68_0008C77C0743_.wvu.PrintTitles" localSheetId="21" hidden="1">#REF!,#REF!</definedName>
    <definedName name="Z_BDFEE6FA_734C_11D2_8E68_0008C77C0743_.wvu.PrintTitles" localSheetId="22" hidden="1">#REF!,#REF!</definedName>
    <definedName name="Z_BDFEE6FA_734C_11D2_8E68_0008C77C0743_.wvu.PrintTitles" localSheetId="23" hidden="1">#REF!,#REF!</definedName>
    <definedName name="Z_BDFEE6FA_734C_11D2_8E68_0008C77C0743_.wvu.PrintTitles" localSheetId="24" hidden="1">#REF!,#REF!</definedName>
    <definedName name="Z_BDFEE6FA_734C_11D2_8E68_0008C77C0743_.wvu.PrintTitles" localSheetId="16" hidden="1">#REF!,#REF!</definedName>
    <definedName name="Z_BDFEE6FA_734C_11D2_8E68_0008C77C0743_.wvu.PrintTitles" localSheetId="17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19" hidden="1">#REF!</definedName>
    <definedName name="Z_BDFEE6FC_734C_11D2_8E68_0008C77C0743_.wvu.PrintArea" localSheetId="20" hidden="1">#REF!</definedName>
    <definedName name="Z_BDFEE6FC_734C_11D2_8E68_0008C77C0743_.wvu.PrintArea" localSheetId="21" hidden="1">#REF!</definedName>
    <definedName name="Z_BDFEE6FC_734C_11D2_8E68_0008C77C0743_.wvu.PrintArea" localSheetId="22" hidden="1">#REF!</definedName>
    <definedName name="Z_BDFEE6FC_734C_11D2_8E68_0008C77C0743_.wvu.PrintArea" localSheetId="23" hidden="1">#REF!</definedName>
    <definedName name="Z_BDFEE6FC_734C_11D2_8E68_0008C77C0743_.wvu.PrintArea" localSheetId="24" hidden="1">#REF!</definedName>
    <definedName name="Z_BDFEE6FC_734C_11D2_8E68_0008C77C0743_.wvu.PrintArea" localSheetId="16" hidden="1">#REF!</definedName>
    <definedName name="Z_BDFEE6FC_734C_11D2_8E68_0008C77C0743_.wvu.PrintArea" localSheetId="17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19" hidden="1">#REF!,#REF!</definedName>
    <definedName name="Z_BDFEE6FC_734C_11D2_8E68_0008C77C0743_.wvu.PrintTitles" localSheetId="20" hidden="1">#REF!,#REF!</definedName>
    <definedName name="Z_BDFEE6FC_734C_11D2_8E68_0008C77C0743_.wvu.PrintTitles" localSheetId="21" hidden="1">#REF!,#REF!</definedName>
    <definedName name="Z_BDFEE6FC_734C_11D2_8E68_0008C77C0743_.wvu.PrintTitles" localSheetId="22" hidden="1">#REF!,#REF!</definedName>
    <definedName name="Z_BDFEE6FC_734C_11D2_8E68_0008C77C0743_.wvu.PrintTitles" localSheetId="23" hidden="1">#REF!,#REF!</definedName>
    <definedName name="Z_BDFEE6FC_734C_11D2_8E68_0008C77C0743_.wvu.PrintTitles" localSheetId="24" hidden="1">#REF!,#REF!</definedName>
    <definedName name="Z_BDFEE6FC_734C_11D2_8E68_0008C77C0743_.wvu.PrintTitles" localSheetId="16" hidden="1">#REF!,#REF!</definedName>
    <definedName name="Z_BDFEE6FC_734C_11D2_8E68_0008C77C0743_.wvu.PrintTitles" localSheetId="17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19" hidden="1">#REF!</definedName>
    <definedName name="Z_BDFEE6FE_734C_11D2_8E68_0008C77C0743_.wvu.PrintArea" localSheetId="20" hidden="1">#REF!</definedName>
    <definedName name="Z_BDFEE6FE_734C_11D2_8E68_0008C77C0743_.wvu.PrintArea" localSheetId="21" hidden="1">#REF!</definedName>
    <definedName name="Z_BDFEE6FE_734C_11D2_8E68_0008C77C0743_.wvu.PrintArea" localSheetId="22" hidden="1">#REF!</definedName>
    <definedName name="Z_BDFEE6FE_734C_11D2_8E68_0008C77C0743_.wvu.PrintArea" localSheetId="23" hidden="1">#REF!</definedName>
    <definedName name="Z_BDFEE6FE_734C_11D2_8E68_0008C77C0743_.wvu.PrintArea" localSheetId="24" hidden="1">#REF!</definedName>
    <definedName name="Z_BDFEE6FE_734C_11D2_8E68_0008C77C0743_.wvu.PrintArea" localSheetId="16" hidden="1">#REF!</definedName>
    <definedName name="Z_BDFEE6FE_734C_11D2_8E68_0008C77C0743_.wvu.PrintArea" localSheetId="17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19" hidden="1">#REF!,#REF!</definedName>
    <definedName name="Z_BDFEE6FE_734C_11D2_8E68_0008C77C0743_.wvu.PrintTitles" localSheetId="20" hidden="1">#REF!,#REF!</definedName>
    <definedName name="Z_BDFEE6FE_734C_11D2_8E68_0008C77C0743_.wvu.PrintTitles" localSheetId="21" hidden="1">#REF!,#REF!</definedName>
    <definedName name="Z_BDFEE6FE_734C_11D2_8E68_0008C77C0743_.wvu.PrintTitles" localSheetId="22" hidden="1">#REF!,#REF!</definedName>
    <definedName name="Z_BDFEE6FE_734C_11D2_8E68_0008C77C0743_.wvu.PrintTitles" localSheetId="23" hidden="1">#REF!,#REF!</definedName>
    <definedName name="Z_BDFEE6FE_734C_11D2_8E68_0008C77C0743_.wvu.PrintTitles" localSheetId="24" hidden="1">#REF!,#REF!</definedName>
    <definedName name="Z_BDFEE6FE_734C_11D2_8E68_0008C77C0743_.wvu.PrintTitles" localSheetId="16" hidden="1">#REF!,#REF!</definedName>
    <definedName name="Z_BDFEE6FE_734C_11D2_8E68_0008C77C0743_.wvu.PrintTitles" localSheetId="17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19" hidden="1">#REF!</definedName>
    <definedName name="Z_BE4AA1C5_ECFE_11D2_8EB8_0008C77C0743_.wvu.PrintArea" localSheetId="20" hidden="1">#REF!</definedName>
    <definedName name="Z_BE4AA1C5_ECFE_11D2_8EB8_0008C77C0743_.wvu.PrintArea" localSheetId="21" hidden="1">#REF!</definedName>
    <definedName name="Z_BE4AA1C5_ECFE_11D2_8EB8_0008C77C0743_.wvu.PrintArea" localSheetId="22" hidden="1">#REF!</definedName>
    <definedName name="Z_BE4AA1C5_ECFE_11D2_8EB8_0008C77C0743_.wvu.PrintArea" localSheetId="23" hidden="1">#REF!</definedName>
    <definedName name="Z_BE4AA1C5_ECFE_11D2_8EB8_0008C77C0743_.wvu.PrintArea" localSheetId="24" hidden="1">#REF!</definedName>
    <definedName name="Z_BE4AA1C5_ECFE_11D2_8EB8_0008C77C0743_.wvu.PrintArea" localSheetId="16" hidden="1">#REF!</definedName>
    <definedName name="Z_BE4AA1C5_ECFE_11D2_8EB8_0008C77C0743_.wvu.PrintArea" localSheetId="17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19" hidden="1">#REF!</definedName>
    <definedName name="Z_BE4AA1C5_ECFE_11D2_8EB8_0008C77C0743_.wvu.PrintTitles" localSheetId="20" hidden="1">#REF!</definedName>
    <definedName name="Z_BE4AA1C5_ECFE_11D2_8EB8_0008C77C0743_.wvu.PrintTitles" localSheetId="21" hidden="1">#REF!</definedName>
    <definedName name="Z_BE4AA1C5_ECFE_11D2_8EB8_0008C77C0743_.wvu.PrintTitles" localSheetId="22" hidden="1">#REF!</definedName>
    <definedName name="Z_BE4AA1C5_ECFE_11D2_8EB8_0008C77C0743_.wvu.PrintTitles" localSheetId="23" hidden="1">#REF!</definedName>
    <definedName name="Z_BE4AA1C5_ECFE_11D2_8EB8_0008C77C0743_.wvu.PrintTitles" localSheetId="24" hidden="1">#REF!</definedName>
    <definedName name="Z_BE4AA1C5_ECFE_11D2_8EB8_0008C77C0743_.wvu.PrintTitles" localSheetId="16" hidden="1">#REF!</definedName>
    <definedName name="Z_BE4AA1C5_ECFE_11D2_8EB8_0008C77C0743_.wvu.PrintTitles" localSheetId="17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19" hidden="1">#REF!</definedName>
    <definedName name="Z_BE4AA1D8_ECFE_11D2_8EB8_0008C77C0743_.wvu.PrintArea" localSheetId="20" hidden="1">#REF!</definedName>
    <definedName name="Z_BE4AA1D8_ECFE_11D2_8EB8_0008C77C0743_.wvu.PrintArea" localSheetId="21" hidden="1">#REF!</definedName>
    <definedName name="Z_BE4AA1D8_ECFE_11D2_8EB8_0008C77C0743_.wvu.PrintArea" localSheetId="22" hidden="1">#REF!</definedName>
    <definedName name="Z_BE4AA1D8_ECFE_11D2_8EB8_0008C77C0743_.wvu.PrintArea" localSheetId="23" hidden="1">#REF!</definedName>
    <definedName name="Z_BE4AA1D8_ECFE_11D2_8EB8_0008C77C0743_.wvu.PrintArea" localSheetId="24" hidden="1">#REF!</definedName>
    <definedName name="Z_BE4AA1D8_ECFE_11D2_8EB8_0008C77C0743_.wvu.PrintArea" localSheetId="16" hidden="1">#REF!</definedName>
    <definedName name="Z_BE4AA1D8_ECFE_11D2_8EB8_0008C77C0743_.wvu.PrintArea" localSheetId="17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19" hidden="1">#REF!</definedName>
    <definedName name="Z_BE4AA1D8_ECFE_11D2_8EB8_0008C77C0743_.wvu.PrintTitles" localSheetId="20" hidden="1">#REF!</definedName>
    <definedName name="Z_BE4AA1D8_ECFE_11D2_8EB8_0008C77C0743_.wvu.PrintTitles" localSheetId="21" hidden="1">#REF!</definedName>
    <definedName name="Z_BE4AA1D8_ECFE_11D2_8EB8_0008C77C0743_.wvu.PrintTitles" localSheetId="22" hidden="1">#REF!</definedName>
    <definedName name="Z_BE4AA1D8_ECFE_11D2_8EB8_0008C77C0743_.wvu.PrintTitles" localSheetId="23" hidden="1">#REF!</definedName>
    <definedName name="Z_BE4AA1D8_ECFE_11D2_8EB8_0008C77C0743_.wvu.PrintTitles" localSheetId="24" hidden="1">#REF!</definedName>
    <definedName name="Z_BE4AA1D8_ECFE_11D2_8EB8_0008C77C0743_.wvu.PrintTitles" localSheetId="16" hidden="1">#REF!</definedName>
    <definedName name="Z_BE4AA1D8_ECFE_11D2_8EB8_0008C77C0743_.wvu.PrintTitles" localSheetId="17" hidden="1">#REF!</definedName>
    <definedName name="Z_BE4AA1D8_ECFE_11D2_8EB8_0008C77C0743_.wvu.PrintTitles" hidden="1">#REF!</definedName>
    <definedName name="Z_BE4AA1E8_ECFE_11D2_8EB8_0008C77C0743_.wvu.PrintArea" localSheetId="19" hidden="1">#REF!</definedName>
    <definedName name="Z_BE4AA1E8_ECFE_11D2_8EB8_0008C77C0743_.wvu.PrintArea" localSheetId="20" hidden="1">#REF!</definedName>
    <definedName name="Z_BE4AA1E8_ECFE_11D2_8EB8_0008C77C0743_.wvu.PrintArea" localSheetId="21" hidden="1">#REF!</definedName>
    <definedName name="Z_BE4AA1E8_ECFE_11D2_8EB8_0008C77C0743_.wvu.PrintArea" localSheetId="22" hidden="1">#REF!</definedName>
    <definedName name="Z_BE4AA1E8_ECFE_11D2_8EB8_0008C77C0743_.wvu.PrintArea" localSheetId="23" hidden="1">#REF!</definedName>
    <definedName name="Z_BE4AA1E8_ECFE_11D2_8EB8_0008C77C0743_.wvu.PrintArea" localSheetId="24" hidden="1">#REF!</definedName>
    <definedName name="Z_BE4AA1E8_ECFE_11D2_8EB8_0008C77C0743_.wvu.PrintArea" localSheetId="16" hidden="1">#REF!</definedName>
    <definedName name="Z_BE4AA1E8_ECFE_11D2_8EB8_0008C77C0743_.wvu.PrintArea" localSheetId="17" hidden="1">#REF!</definedName>
    <definedName name="Z_BE4AA1E8_ECFE_11D2_8EB8_0008C77C0743_.wvu.PrintArea" hidden="1">#REF!</definedName>
    <definedName name="Z_BE4AA1E8_ECFE_11D2_8EB8_0008C77C0743_.wvu.PrintTitles" localSheetId="19" hidden="1">#REF!,#REF!</definedName>
    <definedName name="Z_BE4AA1E8_ECFE_11D2_8EB8_0008C77C0743_.wvu.PrintTitles" localSheetId="20" hidden="1">#REF!,#REF!</definedName>
    <definedName name="Z_BE4AA1E8_ECFE_11D2_8EB8_0008C77C0743_.wvu.PrintTitles" localSheetId="21" hidden="1">#REF!,#REF!</definedName>
    <definedName name="Z_BE4AA1E8_ECFE_11D2_8EB8_0008C77C0743_.wvu.PrintTitles" localSheetId="22" hidden="1">#REF!,#REF!</definedName>
    <definedName name="Z_BE4AA1E8_ECFE_11D2_8EB8_0008C77C0743_.wvu.PrintTitles" localSheetId="23" hidden="1">#REF!,#REF!</definedName>
    <definedName name="Z_BE4AA1E8_ECFE_11D2_8EB8_0008C77C0743_.wvu.PrintTitles" localSheetId="24" hidden="1">#REF!,#REF!</definedName>
    <definedName name="Z_BE4AA1E8_ECFE_11D2_8EB8_0008C77C0743_.wvu.PrintTitles" localSheetId="16" hidden="1">#REF!,#REF!</definedName>
    <definedName name="Z_BE4AA1E8_ECFE_11D2_8EB8_0008C77C0743_.wvu.PrintTitles" localSheetId="17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19" hidden="1">#REF!</definedName>
    <definedName name="Z_BFEBD6B7_EDBB_11D2_8EB9_0008C77C0743_.wvu.PrintArea" localSheetId="20" hidden="1">#REF!</definedName>
    <definedName name="Z_BFEBD6B7_EDBB_11D2_8EB9_0008C77C0743_.wvu.PrintArea" localSheetId="21" hidden="1">#REF!</definedName>
    <definedName name="Z_BFEBD6B7_EDBB_11D2_8EB9_0008C77C0743_.wvu.PrintArea" localSheetId="22" hidden="1">#REF!</definedName>
    <definedName name="Z_BFEBD6B7_EDBB_11D2_8EB9_0008C77C0743_.wvu.PrintArea" localSheetId="23" hidden="1">#REF!</definedName>
    <definedName name="Z_BFEBD6B7_EDBB_11D2_8EB9_0008C77C0743_.wvu.PrintArea" localSheetId="24" hidden="1">#REF!</definedName>
    <definedName name="Z_BFEBD6B7_EDBB_11D2_8EB9_0008C77C0743_.wvu.PrintArea" localSheetId="16" hidden="1">#REF!</definedName>
    <definedName name="Z_BFEBD6B7_EDBB_11D2_8EB9_0008C77C0743_.wvu.PrintArea" localSheetId="17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19" hidden="1">#REF!</definedName>
    <definedName name="Z_BFEBD6B7_EDBB_11D2_8EB9_0008C77C0743_.wvu.PrintTitles" localSheetId="20" hidden="1">#REF!</definedName>
    <definedName name="Z_BFEBD6B7_EDBB_11D2_8EB9_0008C77C0743_.wvu.PrintTitles" localSheetId="21" hidden="1">#REF!</definedName>
    <definedName name="Z_BFEBD6B7_EDBB_11D2_8EB9_0008C77C0743_.wvu.PrintTitles" localSheetId="22" hidden="1">#REF!</definedName>
    <definedName name="Z_BFEBD6B7_EDBB_11D2_8EB9_0008C77C0743_.wvu.PrintTitles" localSheetId="23" hidden="1">#REF!</definedName>
    <definedName name="Z_BFEBD6B7_EDBB_11D2_8EB9_0008C77C0743_.wvu.PrintTitles" localSheetId="24" hidden="1">#REF!</definedName>
    <definedName name="Z_BFEBD6B7_EDBB_11D2_8EB9_0008C77C0743_.wvu.PrintTitles" localSheetId="16" hidden="1">#REF!</definedName>
    <definedName name="Z_BFEBD6B7_EDBB_11D2_8EB9_0008C77C0743_.wvu.PrintTitles" localSheetId="17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19" hidden="1">#REF!</definedName>
    <definedName name="Z_BFEBD6CA_EDBB_11D2_8EB9_0008C77C0743_.wvu.PrintArea" localSheetId="20" hidden="1">#REF!</definedName>
    <definedName name="Z_BFEBD6CA_EDBB_11D2_8EB9_0008C77C0743_.wvu.PrintArea" localSheetId="21" hidden="1">#REF!</definedName>
    <definedName name="Z_BFEBD6CA_EDBB_11D2_8EB9_0008C77C0743_.wvu.PrintArea" localSheetId="22" hidden="1">#REF!</definedName>
    <definedName name="Z_BFEBD6CA_EDBB_11D2_8EB9_0008C77C0743_.wvu.PrintArea" localSheetId="23" hidden="1">#REF!</definedName>
    <definedName name="Z_BFEBD6CA_EDBB_11D2_8EB9_0008C77C0743_.wvu.PrintArea" localSheetId="24" hidden="1">#REF!</definedName>
    <definedName name="Z_BFEBD6CA_EDBB_11D2_8EB9_0008C77C0743_.wvu.PrintArea" localSheetId="16" hidden="1">#REF!</definedName>
    <definedName name="Z_BFEBD6CA_EDBB_11D2_8EB9_0008C77C0743_.wvu.PrintArea" localSheetId="17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19" hidden="1">#REF!</definedName>
    <definedName name="Z_BFEBD6CA_EDBB_11D2_8EB9_0008C77C0743_.wvu.PrintTitles" localSheetId="20" hidden="1">#REF!</definedName>
    <definedName name="Z_BFEBD6CA_EDBB_11D2_8EB9_0008C77C0743_.wvu.PrintTitles" localSheetId="21" hidden="1">#REF!</definedName>
    <definedName name="Z_BFEBD6CA_EDBB_11D2_8EB9_0008C77C0743_.wvu.PrintTitles" localSheetId="22" hidden="1">#REF!</definedName>
    <definedName name="Z_BFEBD6CA_EDBB_11D2_8EB9_0008C77C0743_.wvu.PrintTitles" localSheetId="23" hidden="1">#REF!</definedName>
    <definedName name="Z_BFEBD6CA_EDBB_11D2_8EB9_0008C77C0743_.wvu.PrintTitles" localSheetId="24" hidden="1">#REF!</definedName>
    <definedName name="Z_BFEBD6CA_EDBB_11D2_8EB9_0008C77C0743_.wvu.PrintTitles" localSheetId="16" hidden="1">#REF!</definedName>
    <definedName name="Z_BFEBD6CA_EDBB_11D2_8EB9_0008C77C0743_.wvu.PrintTitles" localSheetId="17" hidden="1">#REF!</definedName>
    <definedName name="Z_BFEBD6CA_EDBB_11D2_8EB9_0008C77C0743_.wvu.PrintTitles" hidden="1">#REF!</definedName>
    <definedName name="Z_BFEBD6DA_EDBB_11D2_8EB9_0008C77C0743_.wvu.PrintArea" localSheetId="19" hidden="1">#REF!</definedName>
    <definedName name="Z_BFEBD6DA_EDBB_11D2_8EB9_0008C77C0743_.wvu.PrintArea" localSheetId="20" hidden="1">#REF!</definedName>
    <definedName name="Z_BFEBD6DA_EDBB_11D2_8EB9_0008C77C0743_.wvu.PrintArea" localSheetId="21" hidden="1">#REF!</definedName>
    <definedName name="Z_BFEBD6DA_EDBB_11D2_8EB9_0008C77C0743_.wvu.PrintArea" localSheetId="22" hidden="1">#REF!</definedName>
    <definedName name="Z_BFEBD6DA_EDBB_11D2_8EB9_0008C77C0743_.wvu.PrintArea" localSheetId="23" hidden="1">#REF!</definedName>
    <definedName name="Z_BFEBD6DA_EDBB_11D2_8EB9_0008C77C0743_.wvu.PrintArea" localSheetId="24" hidden="1">#REF!</definedName>
    <definedName name="Z_BFEBD6DA_EDBB_11D2_8EB9_0008C77C0743_.wvu.PrintArea" localSheetId="16" hidden="1">#REF!</definedName>
    <definedName name="Z_BFEBD6DA_EDBB_11D2_8EB9_0008C77C0743_.wvu.PrintArea" localSheetId="17" hidden="1">#REF!</definedName>
    <definedName name="Z_BFEBD6DA_EDBB_11D2_8EB9_0008C77C0743_.wvu.PrintArea" hidden="1">#REF!</definedName>
    <definedName name="Z_BFEBD6DA_EDBB_11D2_8EB9_0008C77C0743_.wvu.PrintTitles" localSheetId="19" hidden="1">#REF!,#REF!</definedName>
    <definedName name="Z_BFEBD6DA_EDBB_11D2_8EB9_0008C77C0743_.wvu.PrintTitles" localSheetId="20" hidden="1">#REF!,#REF!</definedName>
    <definedName name="Z_BFEBD6DA_EDBB_11D2_8EB9_0008C77C0743_.wvu.PrintTitles" localSheetId="21" hidden="1">#REF!,#REF!</definedName>
    <definedName name="Z_BFEBD6DA_EDBB_11D2_8EB9_0008C77C0743_.wvu.PrintTitles" localSheetId="22" hidden="1">#REF!,#REF!</definedName>
    <definedName name="Z_BFEBD6DA_EDBB_11D2_8EB9_0008C77C0743_.wvu.PrintTitles" localSheetId="23" hidden="1">#REF!,#REF!</definedName>
    <definedName name="Z_BFEBD6DA_EDBB_11D2_8EB9_0008C77C0743_.wvu.PrintTitles" localSheetId="24" hidden="1">#REF!,#REF!</definedName>
    <definedName name="Z_BFEBD6DA_EDBB_11D2_8EB9_0008C77C0743_.wvu.PrintTitles" localSheetId="16" hidden="1">#REF!,#REF!</definedName>
    <definedName name="Z_BFEBD6DA_EDBB_11D2_8EB9_0008C77C0743_.wvu.PrintTitles" localSheetId="17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19" hidden="1">#REF!</definedName>
    <definedName name="Z_CD050555_ECE8_11D2_8EB7_0008C77C0743_.wvu.PrintArea" localSheetId="20" hidden="1">#REF!</definedName>
    <definedName name="Z_CD050555_ECE8_11D2_8EB7_0008C77C0743_.wvu.PrintArea" localSheetId="21" hidden="1">#REF!</definedName>
    <definedName name="Z_CD050555_ECE8_11D2_8EB7_0008C77C0743_.wvu.PrintArea" localSheetId="22" hidden="1">#REF!</definedName>
    <definedName name="Z_CD050555_ECE8_11D2_8EB7_0008C77C0743_.wvu.PrintArea" localSheetId="23" hidden="1">#REF!</definedName>
    <definedName name="Z_CD050555_ECE8_11D2_8EB7_0008C77C0743_.wvu.PrintArea" localSheetId="24" hidden="1">#REF!</definedName>
    <definedName name="Z_CD050555_ECE8_11D2_8EB7_0008C77C0743_.wvu.PrintArea" localSheetId="16" hidden="1">#REF!</definedName>
    <definedName name="Z_CD050555_ECE8_11D2_8EB7_0008C77C0743_.wvu.PrintArea" localSheetId="17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19" hidden="1">#REF!</definedName>
    <definedName name="Z_CD050555_ECE8_11D2_8EB7_0008C77C0743_.wvu.PrintTitles" localSheetId="20" hidden="1">#REF!</definedName>
    <definedName name="Z_CD050555_ECE8_11D2_8EB7_0008C77C0743_.wvu.PrintTitles" localSheetId="21" hidden="1">#REF!</definedName>
    <definedName name="Z_CD050555_ECE8_11D2_8EB7_0008C77C0743_.wvu.PrintTitles" localSheetId="22" hidden="1">#REF!</definedName>
    <definedName name="Z_CD050555_ECE8_11D2_8EB7_0008C77C0743_.wvu.PrintTitles" localSheetId="23" hidden="1">#REF!</definedName>
    <definedName name="Z_CD050555_ECE8_11D2_8EB7_0008C77C0743_.wvu.PrintTitles" localSheetId="24" hidden="1">#REF!</definedName>
    <definedName name="Z_CD050555_ECE8_11D2_8EB7_0008C77C0743_.wvu.PrintTitles" localSheetId="16" hidden="1">#REF!</definedName>
    <definedName name="Z_CD050555_ECE8_11D2_8EB7_0008C77C0743_.wvu.PrintTitles" localSheetId="17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19" hidden="1">#REF!</definedName>
    <definedName name="Z_CD050568_ECE8_11D2_8EB7_0008C77C0743_.wvu.PrintArea" localSheetId="20" hidden="1">#REF!</definedName>
    <definedName name="Z_CD050568_ECE8_11D2_8EB7_0008C77C0743_.wvu.PrintArea" localSheetId="21" hidden="1">#REF!</definedName>
    <definedName name="Z_CD050568_ECE8_11D2_8EB7_0008C77C0743_.wvu.PrintArea" localSheetId="22" hidden="1">#REF!</definedName>
    <definedName name="Z_CD050568_ECE8_11D2_8EB7_0008C77C0743_.wvu.PrintArea" localSheetId="23" hidden="1">#REF!</definedName>
    <definedName name="Z_CD050568_ECE8_11D2_8EB7_0008C77C0743_.wvu.PrintArea" localSheetId="24" hidden="1">#REF!</definedName>
    <definedName name="Z_CD050568_ECE8_11D2_8EB7_0008C77C0743_.wvu.PrintArea" localSheetId="16" hidden="1">#REF!</definedName>
    <definedName name="Z_CD050568_ECE8_11D2_8EB7_0008C77C0743_.wvu.PrintArea" localSheetId="17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19" hidden="1">#REF!</definedName>
    <definedName name="Z_CD050568_ECE8_11D2_8EB7_0008C77C0743_.wvu.PrintTitles" localSheetId="20" hidden="1">#REF!</definedName>
    <definedName name="Z_CD050568_ECE8_11D2_8EB7_0008C77C0743_.wvu.PrintTitles" localSheetId="21" hidden="1">#REF!</definedName>
    <definedName name="Z_CD050568_ECE8_11D2_8EB7_0008C77C0743_.wvu.PrintTitles" localSheetId="22" hidden="1">#REF!</definedName>
    <definedName name="Z_CD050568_ECE8_11D2_8EB7_0008C77C0743_.wvu.PrintTitles" localSheetId="23" hidden="1">#REF!</definedName>
    <definedName name="Z_CD050568_ECE8_11D2_8EB7_0008C77C0743_.wvu.PrintTitles" localSheetId="24" hidden="1">#REF!</definedName>
    <definedName name="Z_CD050568_ECE8_11D2_8EB7_0008C77C0743_.wvu.PrintTitles" localSheetId="16" hidden="1">#REF!</definedName>
    <definedName name="Z_CD050568_ECE8_11D2_8EB7_0008C77C0743_.wvu.PrintTitles" localSheetId="17" hidden="1">#REF!</definedName>
    <definedName name="Z_CD050568_ECE8_11D2_8EB7_0008C77C0743_.wvu.PrintTitles" hidden="1">#REF!</definedName>
    <definedName name="Z_CD050578_ECE8_11D2_8EB7_0008C77C0743_.wvu.PrintArea" localSheetId="19" hidden="1">#REF!</definedName>
    <definedName name="Z_CD050578_ECE8_11D2_8EB7_0008C77C0743_.wvu.PrintArea" localSheetId="20" hidden="1">#REF!</definedName>
    <definedName name="Z_CD050578_ECE8_11D2_8EB7_0008C77C0743_.wvu.PrintArea" localSheetId="21" hidden="1">#REF!</definedName>
    <definedName name="Z_CD050578_ECE8_11D2_8EB7_0008C77C0743_.wvu.PrintArea" localSheetId="22" hidden="1">#REF!</definedName>
    <definedName name="Z_CD050578_ECE8_11D2_8EB7_0008C77C0743_.wvu.PrintArea" localSheetId="23" hidden="1">#REF!</definedName>
    <definedName name="Z_CD050578_ECE8_11D2_8EB7_0008C77C0743_.wvu.PrintArea" localSheetId="24" hidden="1">#REF!</definedName>
    <definedName name="Z_CD050578_ECE8_11D2_8EB7_0008C77C0743_.wvu.PrintArea" localSheetId="16" hidden="1">#REF!</definedName>
    <definedName name="Z_CD050578_ECE8_11D2_8EB7_0008C77C0743_.wvu.PrintArea" localSheetId="17" hidden="1">#REF!</definedName>
    <definedName name="Z_CD050578_ECE8_11D2_8EB7_0008C77C0743_.wvu.PrintArea" hidden="1">#REF!</definedName>
    <definedName name="Z_CD050578_ECE8_11D2_8EB7_0008C77C0743_.wvu.PrintTitles" localSheetId="19" hidden="1">#REF!,#REF!</definedName>
    <definedName name="Z_CD050578_ECE8_11D2_8EB7_0008C77C0743_.wvu.PrintTitles" localSheetId="20" hidden="1">#REF!,#REF!</definedName>
    <definedName name="Z_CD050578_ECE8_11D2_8EB7_0008C77C0743_.wvu.PrintTitles" localSheetId="21" hidden="1">#REF!,#REF!</definedName>
    <definedName name="Z_CD050578_ECE8_11D2_8EB7_0008C77C0743_.wvu.PrintTitles" localSheetId="22" hidden="1">#REF!,#REF!</definedName>
    <definedName name="Z_CD050578_ECE8_11D2_8EB7_0008C77C0743_.wvu.PrintTitles" localSheetId="23" hidden="1">#REF!,#REF!</definedName>
    <definedName name="Z_CD050578_ECE8_11D2_8EB7_0008C77C0743_.wvu.PrintTitles" localSheetId="24" hidden="1">#REF!,#REF!</definedName>
    <definedName name="Z_CD050578_ECE8_11D2_8EB7_0008C77C0743_.wvu.PrintTitles" localSheetId="16" hidden="1">#REF!,#REF!</definedName>
    <definedName name="Z_CD050578_ECE8_11D2_8EB7_0008C77C0743_.wvu.PrintTitles" localSheetId="17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19" hidden="1">#REF!</definedName>
    <definedName name="Z_CF4A68D4_EB6D_11D2_8EB5_0008C77C0743_.wvu.PrintArea" localSheetId="20" hidden="1">#REF!</definedName>
    <definedName name="Z_CF4A68D4_EB6D_11D2_8EB5_0008C77C0743_.wvu.PrintArea" localSheetId="21" hidden="1">#REF!</definedName>
    <definedName name="Z_CF4A68D4_EB6D_11D2_8EB5_0008C77C0743_.wvu.PrintArea" localSheetId="22" hidden="1">#REF!</definedName>
    <definedName name="Z_CF4A68D4_EB6D_11D2_8EB5_0008C77C0743_.wvu.PrintArea" localSheetId="23" hidden="1">#REF!</definedName>
    <definedName name="Z_CF4A68D4_EB6D_11D2_8EB5_0008C77C0743_.wvu.PrintArea" localSheetId="24" hidden="1">#REF!</definedName>
    <definedName name="Z_CF4A68D4_EB6D_11D2_8EB5_0008C77C0743_.wvu.PrintArea" localSheetId="16" hidden="1">#REF!</definedName>
    <definedName name="Z_CF4A68D4_EB6D_11D2_8EB5_0008C77C0743_.wvu.PrintArea" localSheetId="17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19" hidden="1">#REF!</definedName>
    <definedName name="Z_CF4A68D4_EB6D_11D2_8EB5_0008C77C0743_.wvu.PrintTitles" localSheetId="20" hidden="1">#REF!</definedName>
    <definedName name="Z_CF4A68D4_EB6D_11D2_8EB5_0008C77C0743_.wvu.PrintTitles" localSheetId="21" hidden="1">#REF!</definedName>
    <definedName name="Z_CF4A68D4_EB6D_11D2_8EB5_0008C77C0743_.wvu.PrintTitles" localSheetId="22" hidden="1">#REF!</definedName>
    <definedName name="Z_CF4A68D4_EB6D_11D2_8EB5_0008C77C0743_.wvu.PrintTitles" localSheetId="23" hidden="1">#REF!</definedName>
    <definedName name="Z_CF4A68D4_EB6D_11D2_8EB5_0008C77C0743_.wvu.PrintTitles" localSheetId="24" hidden="1">#REF!</definedName>
    <definedName name="Z_CF4A68D4_EB6D_11D2_8EB5_0008C77C0743_.wvu.PrintTitles" localSheetId="16" hidden="1">#REF!</definedName>
    <definedName name="Z_CF4A68D4_EB6D_11D2_8EB5_0008C77C0743_.wvu.PrintTitles" localSheetId="17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19" hidden="1">#REF!</definedName>
    <definedName name="Z_CF4A68E7_EB6D_11D2_8EB5_0008C77C0743_.wvu.PrintArea" localSheetId="20" hidden="1">#REF!</definedName>
    <definedName name="Z_CF4A68E7_EB6D_11D2_8EB5_0008C77C0743_.wvu.PrintArea" localSheetId="21" hidden="1">#REF!</definedName>
    <definedName name="Z_CF4A68E7_EB6D_11D2_8EB5_0008C77C0743_.wvu.PrintArea" localSheetId="22" hidden="1">#REF!</definedName>
    <definedName name="Z_CF4A68E7_EB6D_11D2_8EB5_0008C77C0743_.wvu.PrintArea" localSheetId="23" hidden="1">#REF!</definedName>
    <definedName name="Z_CF4A68E7_EB6D_11D2_8EB5_0008C77C0743_.wvu.PrintArea" localSheetId="24" hidden="1">#REF!</definedName>
    <definedName name="Z_CF4A68E7_EB6D_11D2_8EB5_0008C77C0743_.wvu.PrintArea" localSheetId="16" hidden="1">#REF!</definedName>
    <definedName name="Z_CF4A68E7_EB6D_11D2_8EB5_0008C77C0743_.wvu.PrintArea" localSheetId="17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19" hidden="1">#REF!</definedName>
    <definedName name="Z_CF4A68E7_EB6D_11D2_8EB5_0008C77C0743_.wvu.PrintTitles" localSheetId="20" hidden="1">#REF!</definedName>
    <definedName name="Z_CF4A68E7_EB6D_11D2_8EB5_0008C77C0743_.wvu.PrintTitles" localSheetId="21" hidden="1">#REF!</definedName>
    <definedName name="Z_CF4A68E7_EB6D_11D2_8EB5_0008C77C0743_.wvu.PrintTitles" localSheetId="22" hidden="1">#REF!</definedName>
    <definedName name="Z_CF4A68E7_EB6D_11D2_8EB5_0008C77C0743_.wvu.PrintTitles" localSheetId="23" hidden="1">#REF!</definedName>
    <definedName name="Z_CF4A68E7_EB6D_11D2_8EB5_0008C77C0743_.wvu.PrintTitles" localSheetId="24" hidden="1">#REF!</definedName>
    <definedName name="Z_CF4A68E7_EB6D_11D2_8EB5_0008C77C0743_.wvu.PrintTitles" localSheetId="16" hidden="1">#REF!</definedName>
    <definedName name="Z_CF4A68E7_EB6D_11D2_8EB5_0008C77C0743_.wvu.PrintTitles" localSheetId="17" hidden="1">#REF!</definedName>
    <definedName name="Z_CF4A68E7_EB6D_11D2_8EB5_0008C77C0743_.wvu.PrintTitles" hidden="1">#REF!</definedName>
    <definedName name="Z_CF4A68F7_EB6D_11D2_8EB5_0008C77C0743_.wvu.PrintArea" localSheetId="19" hidden="1">#REF!</definedName>
    <definedName name="Z_CF4A68F7_EB6D_11D2_8EB5_0008C77C0743_.wvu.PrintArea" localSheetId="20" hidden="1">#REF!</definedName>
    <definedName name="Z_CF4A68F7_EB6D_11D2_8EB5_0008C77C0743_.wvu.PrintArea" localSheetId="21" hidden="1">#REF!</definedName>
    <definedName name="Z_CF4A68F7_EB6D_11D2_8EB5_0008C77C0743_.wvu.PrintArea" localSheetId="22" hidden="1">#REF!</definedName>
    <definedName name="Z_CF4A68F7_EB6D_11D2_8EB5_0008C77C0743_.wvu.PrintArea" localSheetId="23" hidden="1">#REF!</definedName>
    <definedName name="Z_CF4A68F7_EB6D_11D2_8EB5_0008C77C0743_.wvu.PrintArea" localSheetId="24" hidden="1">#REF!</definedName>
    <definedName name="Z_CF4A68F7_EB6D_11D2_8EB5_0008C77C0743_.wvu.PrintArea" localSheetId="16" hidden="1">#REF!</definedName>
    <definedName name="Z_CF4A68F7_EB6D_11D2_8EB5_0008C77C0743_.wvu.PrintArea" localSheetId="17" hidden="1">#REF!</definedName>
    <definedName name="Z_CF4A68F7_EB6D_11D2_8EB5_0008C77C0743_.wvu.PrintArea" hidden="1">#REF!</definedName>
    <definedName name="Z_CF4A68F7_EB6D_11D2_8EB5_0008C77C0743_.wvu.PrintTitles" localSheetId="19" hidden="1">#REF!,#REF!</definedName>
    <definedName name="Z_CF4A68F7_EB6D_11D2_8EB5_0008C77C0743_.wvu.PrintTitles" localSheetId="20" hidden="1">#REF!,#REF!</definedName>
    <definedName name="Z_CF4A68F7_EB6D_11D2_8EB5_0008C77C0743_.wvu.PrintTitles" localSheetId="21" hidden="1">#REF!,#REF!</definedName>
    <definedName name="Z_CF4A68F7_EB6D_11D2_8EB5_0008C77C0743_.wvu.PrintTitles" localSheetId="22" hidden="1">#REF!,#REF!</definedName>
    <definedName name="Z_CF4A68F7_EB6D_11D2_8EB5_0008C77C0743_.wvu.PrintTitles" localSheetId="23" hidden="1">#REF!,#REF!</definedName>
    <definedName name="Z_CF4A68F7_EB6D_11D2_8EB5_0008C77C0743_.wvu.PrintTitles" localSheetId="24" hidden="1">#REF!,#REF!</definedName>
    <definedName name="Z_CF4A68F7_EB6D_11D2_8EB5_0008C77C0743_.wvu.PrintTitles" localSheetId="16" hidden="1">#REF!,#REF!</definedName>
    <definedName name="Z_CF4A68F7_EB6D_11D2_8EB5_0008C77C0743_.wvu.PrintTitles" localSheetId="17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19" hidden="1">#REF!</definedName>
    <definedName name="Z_F3D6017D_338E_11D2_8E9B_0008C77C0743_.wvu.PrintArea" localSheetId="20" hidden="1">#REF!</definedName>
    <definedName name="Z_F3D6017D_338E_11D2_8E9B_0008C77C0743_.wvu.PrintArea" localSheetId="21" hidden="1">#REF!</definedName>
    <definedName name="Z_F3D6017D_338E_11D2_8E9B_0008C77C0743_.wvu.PrintArea" localSheetId="22" hidden="1">#REF!</definedName>
    <definedName name="Z_F3D6017D_338E_11D2_8E9B_0008C77C0743_.wvu.PrintArea" localSheetId="23" hidden="1">#REF!</definedName>
    <definedName name="Z_F3D6017D_338E_11D2_8E9B_0008C77C0743_.wvu.PrintArea" localSheetId="24" hidden="1">#REF!</definedName>
    <definedName name="Z_F3D6017D_338E_11D2_8E9B_0008C77C0743_.wvu.PrintArea" localSheetId="16" hidden="1">#REF!</definedName>
    <definedName name="Z_F3D6017D_338E_11D2_8E9B_0008C77C0743_.wvu.PrintArea" localSheetId="17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19" hidden="1">#REF!</definedName>
    <definedName name="Z_F3D6017D_338E_11D2_8E9B_0008C77C0743_.wvu.PrintTitles" localSheetId="20" hidden="1">#REF!</definedName>
    <definedName name="Z_F3D6017D_338E_11D2_8E9B_0008C77C0743_.wvu.PrintTitles" localSheetId="21" hidden="1">#REF!</definedName>
    <definedName name="Z_F3D6017D_338E_11D2_8E9B_0008C77C0743_.wvu.PrintTitles" localSheetId="22" hidden="1">#REF!</definedName>
    <definedName name="Z_F3D6017D_338E_11D2_8E9B_0008C77C0743_.wvu.PrintTitles" localSheetId="23" hidden="1">#REF!</definedName>
    <definedName name="Z_F3D6017D_338E_11D2_8E9B_0008C77C0743_.wvu.PrintTitles" localSheetId="24" hidden="1">#REF!</definedName>
    <definedName name="Z_F3D6017D_338E_11D2_8E9B_0008C77C0743_.wvu.PrintTitles" localSheetId="16" hidden="1">#REF!</definedName>
    <definedName name="Z_F3D6017D_338E_11D2_8E9B_0008C77C0743_.wvu.PrintTitles" localSheetId="17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19" hidden="1">#REF!</definedName>
    <definedName name="Z_F3D6018C_338E_11D2_8E9B_0008C77C0743_.wvu.PrintArea" localSheetId="20" hidden="1">#REF!</definedName>
    <definedName name="Z_F3D6018C_338E_11D2_8E9B_0008C77C0743_.wvu.PrintArea" localSheetId="21" hidden="1">#REF!</definedName>
    <definedName name="Z_F3D6018C_338E_11D2_8E9B_0008C77C0743_.wvu.PrintArea" localSheetId="22" hidden="1">#REF!</definedName>
    <definedName name="Z_F3D6018C_338E_11D2_8E9B_0008C77C0743_.wvu.PrintArea" localSheetId="23" hidden="1">#REF!</definedName>
    <definedName name="Z_F3D6018C_338E_11D2_8E9B_0008C77C0743_.wvu.PrintArea" localSheetId="24" hidden="1">#REF!</definedName>
    <definedName name="Z_F3D6018C_338E_11D2_8E9B_0008C77C0743_.wvu.PrintArea" localSheetId="16" hidden="1">#REF!</definedName>
    <definedName name="Z_F3D6018C_338E_11D2_8E9B_0008C77C0743_.wvu.PrintArea" localSheetId="17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19" hidden="1">#REF!</definedName>
    <definedName name="Z_F3D6018C_338E_11D2_8E9B_0008C77C0743_.wvu.PrintTitles" localSheetId="20" hidden="1">#REF!</definedName>
    <definedName name="Z_F3D6018C_338E_11D2_8E9B_0008C77C0743_.wvu.PrintTitles" localSheetId="21" hidden="1">#REF!</definedName>
    <definedName name="Z_F3D6018C_338E_11D2_8E9B_0008C77C0743_.wvu.PrintTitles" localSheetId="22" hidden="1">#REF!</definedName>
    <definedName name="Z_F3D6018C_338E_11D2_8E9B_0008C77C0743_.wvu.PrintTitles" localSheetId="23" hidden="1">#REF!</definedName>
    <definedName name="Z_F3D6018C_338E_11D2_8E9B_0008C77C0743_.wvu.PrintTitles" localSheetId="24" hidden="1">#REF!</definedName>
    <definedName name="Z_F3D6018C_338E_11D2_8E9B_0008C77C0743_.wvu.PrintTitles" localSheetId="16" hidden="1">#REF!</definedName>
    <definedName name="Z_F3D6018C_338E_11D2_8E9B_0008C77C0743_.wvu.PrintTitles" localSheetId="17" hidden="1">#REF!</definedName>
    <definedName name="Z_F3D6018C_338E_11D2_8E9B_0008C77C0743_.wvu.PrintTitles" hidden="1">#REF!</definedName>
    <definedName name="Z_F3D60199_338E_11D2_8E9B_0008C77C0743_.wvu.PrintArea" localSheetId="19" hidden="1">#REF!</definedName>
    <definedName name="Z_F3D60199_338E_11D2_8E9B_0008C77C0743_.wvu.PrintArea" localSheetId="20" hidden="1">#REF!</definedName>
    <definedName name="Z_F3D60199_338E_11D2_8E9B_0008C77C0743_.wvu.PrintArea" localSheetId="21" hidden="1">#REF!</definedName>
    <definedName name="Z_F3D60199_338E_11D2_8E9B_0008C77C0743_.wvu.PrintArea" localSheetId="22" hidden="1">#REF!</definedName>
    <definedName name="Z_F3D60199_338E_11D2_8E9B_0008C77C0743_.wvu.PrintArea" localSheetId="23" hidden="1">#REF!</definedName>
    <definedName name="Z_F3D60199_338E_11D2_8E9B_0008C77C0743_.wvu.PrintArea" localSheetId="24" hidden="1">#REF!</definedName>
    <definedName name="Z_F3D60199_338E_11D2_8E9B_0008C77C0743_.wvu.PrintArea" localSheetId="16" hidden="1">#REF!</definedName>
    <definedName name="Z_F3D60199_338E_11D2_8E9B_0008C77C0743_.wvu.PrintArea" localSheetId="17" hidden="1">#REF!</definedName>
    <definedName name="Z_F3D60199_338E_11D2_8E9B_0008C77C0743_.wvu.PrintArea" hidden="1">#REF!</definedName>
    <definedName name="Z_F3D60199_338E_11D2_8E9B_0008C77C0743_.wvu.PrintTitles" localSheetId="19" hidden="1">#REF!,#REF!</definedName>
    <definedName name="Z_F3D60199_338E_11D2_8E9B_0008C77C0743_.wvu.PrintTitles" localSheetId="20" hidden="1">#REF!,#REF!</definedName>
    <definedName name="Z_F3D60199_338E_11D2_8E9B_0008C77C0743_.wvu.PrintTitles" localSheetId="21" hidden="1">#REF!,#REF!</definedName>
    <definedName name="Z_F3D60199_338E_11D2_8E9B_0008C77C0743_.wvu.PrintTitles" localSheetId="22" hidden="1">#REF!,#REF!</definedName>
    <definedName name="Z_F3D60199_338E_11D2_8E9B_0008C77C0743_.wvu.PrintTitles" localSheetId="23" hidden="1">#REF!,#REF!</definedName>
    <definedName name="Z_F3D60199_338E_11D2_8E9B_0008C77C0743_.wvu.PrintTitles" localSheetId="24" hidden="1">#REF!,#REF!</definedName>
    <definedName name="Z_F3D60199_338E_11D2_8E9B_0008C77C0743_.wvu.PrintTitles" localSheetId="16" hidden="1">#REF!,#REF!</definedName>
    <definedName name="Z_F3D60199_338E_11D2_8E9B_0008C77C0743_.wvu.PrintTitles" localSheetId="17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6" hidden="1">{"VUE95",#N/A,TRUE,"D";"VUE96",#N/A,TRUE,"E";"VUE97",#N/A,TRUE,"F";"VUE98",#N/A,TRUE,"G"}</definedName>
    <definedName name="zozo" localSheetId="19" hidden="1">{"VUE95",#N/A,TRUE,"D";"VUE96",#N/A,TRUE,"E";"VUE97",#N/A,TRUE,"F";"VUE98",#N/A,TRUE,"G"}</definedName>
    <definedName name="zozo" localSheetId="20" hidden="1">{"VUE95",#N/A,TRUE,"D";"VUE96",#N/A,TRUE,"E";"VUE97",#N/A,TRUE,"F";"VUE98",#N/A,TRUE,"G"}</definedName>
    <definedName name="zozo" localSheetId="21" hidden="1">{"VUE95",#N/A,TRUE,"D";"VUE96",#N/A,TRUE,"E";"VUE97",#N/A,TRUE,"F";"VUE98",#N/A,TRUE,"G"}</definedName>
    <definedName name="zozo" localSheetId="22" hidden="1">{"VUE95",#N/A,TRUE,"D";"VUE96",#N/A,TRUE,"E";"VUE97",#N/A,TRUE,"F";"VUE98",#N/A,TRUE,"G"}</definedName>
    <definedName name="zozo" localSheetId="23" hidden="1">{"VUE95",#N/A,TRUE,"D";"VUE96",#N/A,TRUE,"E";"VUE97",#N/A,TRUE,"F";"VUE98",#N/A,TRUE,"G"}</definedName>
    <definedName name="zozo" localSheetId="24" hidden="1">{"VUE95",#N/A,TRUE,"D";"VUE96",#N/A,TRUE,"E";"VUE97",#N/A,TRUE,"F";"VUE98",#N/A,TRUE,"G"}</definedName>
    <definedName name="zozo" localSheetId="8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10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5" hidden="1">{"VUE95",#N/A,TRUE,"D";"VUE96",#N/A,TRUE,"E";"VUE97",#N/A,TRUE,"F";"VUE98",#N/A,TRUE,"G"}</definedName>
    <definedName name="zozo" localSheetId="17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 concurrentManualCount="12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6" l="1"/>
  <c r="C82" i="56"/>
  <c r="C69" i="56"/>
  <c r="D45" i="56"/>
  <c r="C45" i="56"/>
  <c r="N6" i="37" l="1"/>
  <c r="E132" i="71"/>
  <c r="E136" i="69"/>
  <c r="D134" i="71"/>
  <c r="C134" i="71"/>
  <c r="D133" i="71"/>
  <c r="C133" i="71"/>
  <c r="D138" i="69"/>
  <c r="C138" i="69"/>
  <c r="D137" i="69"/>
  <c r="C137" i="69"/>
  <c r="E12" i="58" l="1"/>
  <c r="E13" i="58"/>
  <c r="E14" i="58"/>
  <c r="E15" i="58"/>
  <c r="E16" i="58"/>
  <c r="E17" i="58"/>
  <c r="E18" i="58"/>
  <c r="E19" i="58"/>
  <c r="E20" i="58"/>
  <c r="I6" i="58"/>
  <c r="S50" i="79" l="1"/>
  <c r="S49" i="79"/>
  <c r="S48" i="79" l="1"/>
  <c r="T48" i="79" s="1"/>
  <c r="E59" i="56" l="1"/>
  <c r="E58" i="56"/>
  <c r="E57" i="56"/>
  <c r="E56" i="56"/>
  <c r="E55" i="56"/>
  <c r="E54" i="56"/>
  <c r="E53" i="56"/>
  <c r="E52" i="56"/>
  <c r="E51" i="56"/>
  <c r="E50" i="56"/>
  <c r="E49" i="56"/>
  <c r="E48" i="56"/>
  <c r="E47" i="56"/>
  <c r="E46" i="56"/>
  <c r="E45" i="56"/>
  <c r="F5" i="56"/>
  <c r="F16" i="56"/>
  <c r="E515" i="58" l="1"/>
  <c r="F515" i="58" s="1"/>
  <c r="J515" i="58" s="1"/>
  <c r="I515" i="58" l="1"/>
  <c r="E24" i="58"/>
  <c r="E31" i="58"/>
  <c r="E39" i="58"/>
  <c r="K73" i="36"/>
  <c r="K74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35" i="36"/>
  <c r="E5" i="36"/>
  <c r="E6" i="36"/>
  <c r="E7" i="36"/>
  <c r="E8" i="36"/>
  <c r="E9" i="36"/>
  <c r="E10" i="36"/>
  <c r="J73" i="78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A209" i="36" l="1"/>
  <c r="A159" i="36"/>
  <c r="A127" i="36"/>
  <c r="A84" i="36"/>
  <c r="A57" i="36"/>
  <c r="A58" i="36"/>
  <c r="L43" i="72" l="1"/>
  <c r="N43" i="72"/>
  <c r="J43" i="72"/>
  <c r="H43" i="72"/>
  <c r="F43" i="72"/>
  <c r="D43" i="72"/>
  <c r="B43" i="72"/>
  <c r="B40" i="72"/>
  <c r="C40" i="72"/>
  <c r="D40" i="72"/>
  <c r="E40" i="72"/>
  <c r="F40" i="72"/>
  <c r="G40" i="72"/>
  <c r="H40" i="72"/>
  <c r="I40" i="72"/>
  <c r="J40" i="72"/>
  <c r="K40" i="72"/>
  <c r="L40" i="72"/>
  <c r="M40" i="72"/>
  <c r="N40" i="72"/>
  <c r="O40" i="72"/>
  <c r="P40" i="72"/>
  <c r="B41" i="72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P41" i="72"/>
  <c r="B42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P42" i="72"/>
  <c r="A7" i="72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K199" i="37" l="1"/>
  <c r="D40" i="56"/>
  <c r="C40" i="56"/>
  <c r="D31" i="56"/>
  <c r="C31" i="56"/>
  <c r="C11" i="56"/>
  <c r="D11" i="56"/>
  <c r="D7" i="85"/>
  <c r="D5" i="85"/>
  <c r="D3" i="85"/>
  <c r="D8" i="85"/>
  <c r="D6" i="85"/>
  <c r="D4" i="85"/>
  <c r="AE35" i="84"/>
  <c r="G35" i="84"/>
  <c r="AE34" i="84"/>
  <c r="W34" i="84"/>
  <c r="G34" i="84"/>
  <c r="W33" i="84"/>
  <c r="G33" i="84"/>
  <c r="AM32" i="84"/>
  <c r="W32" i="84"/>
  <c r="AM31" i="84"/>
  <c r="W31" i="84"/>
  <c r="O31" i="84"/>
  <c r="AM30" i="84"/>
  <c r="O30" i="84"/>
  <c r="AM29" i="84"/>
  <c r="AE29" i="84"/>
  <c r="O29" i="84"/>
  <c r="AE28" i="84"/>
  <c r="O28" i="84"/>
  <c r="AE27" i="84"/>
  <c r="G27" i="84"/>
  <c r="AE26" i="84"/>
  <c r="G26" i="84"/>
  <c r="AE25" i="84"/>
  <c r="W24" i="84"/>
  <c r="W23" i="84"/>
  <c r="AM21" i="84"/>
  <c r="O21" i="84"/>
  <c r="AM20" i="84"/>
  <c r="O20" i="84"/>
  <c r="AE19" i="84"/>
  <c r="O19" i="84"/>
  <c r="AE18" i="84"/>
  <c r="G18" i="84"/>
  <c r="AE10" i="84"/>
  <c r="G10" i="84"/>
  <c r="G9" i="84"/>
  <c r="W8" i="84"/>
  <c r="W7" i="84"/>
  <c r="AM6" i="84"/>
  <c r="O5" i="84"/>
  <c r="D5" i="83"/>
  <c r="D4" i="83"/>
  <c r="D3" i="83"/>
  <c r="D6" i="83"/>
  <c r="D17" i="82"/>
  <c r="D16" i="82"/>
  <c r="D13" i="82"/>
  <c r="D14" i="82"/>
  <c r="D15" i="82"/>
  <c r="D12" i="82"/>
  <c r="D9" i="82"/>
  <c r="D8" i="82"/>
  <c r="D5" i="82"/>
  <c r="D4" i="82"/>
  <c r="D11" i="82"/>
  <c r="D10" i="85" l="1"/>
  <c r="D11" i="85"/>
  <c r="D9" i="85"/>
  <c r="AM25" i="84"/>
  <c r="W6" i="84"/>
  <c r="G8" i="84"/>
  <c r="AE9" i="84"/>
  <c r="O18" i="84"/>
  <c r="AM19" i="84"/>
  <c r="W21" i="84"/>
  <c r="G23" i="84"/>
  <c r="AE24" i="84"/>
  <c r="AM28" i="84"/>
  <c r="W30" i="84"/>
  <c r="G32" i="84"/>
  <c r="AE33" i="84"/>
  <c r="O35" i="84"/>
  <c r="G7" i="84"/>
  <c r="AE8" i="84"/>
  <c r="O10" i="84"/>
  <c r="AM18" i="84"/>
  <c r="W20" i="84"/>
  <c r="G22" i="84"/>
  <c r="O25" i="84"/>
  <c r="O26" i="84"/>
  <c r="AM27" i="84"/>
  <c r="W29" i="84"/>
  <c r="G31" i="84"/>
  <c r="O34" i="84"/>
  <c r="AM35" i="84"/>
  <c r="G28" i="84"/>
  <c r="G6" i="84"/>
  <c r="AE7" i="84"/>
  <c r="O9" i="84"/>
  <c r="AM10" i="84"/>
  <c r="O24" i="84"/>
  <c r="AD13" i="84"/>
  <c r="AE6" i="84"/>
  <c r="O8" i="84"/>
  <c r="AM9" i="84"/>
  <c r="O23" i="84"/>
  <c r="AM24" i="84"/>
  <c r="W27" i="84"/>
  <c r="W28" i="84"/>
  <c r="M12" i="84"/>
  <c r="W25" i="84"/>
  <c r="G25" i="84"/>
  <c r="E11" i="84"/>
  <c r="G19" i="84"/>
  <c r="AE20" i="84"/>
  <c r="O22" i="84"/>
  <c r="AM23" i="84"/>
  <c r="W26" i="84"/>
  <c r="T13" i="84"/>
  <c r="U11" i="84"/>
  <c r="AL13" i="84"/>
  <c r="AE32" i="84"/>
  <c r="N12" i="84"/>
  <c r="V12" i="84"/>
  <c r="AE5" i="84"/>
  <c r="O7" i="84"/>
  <c r="AM8" i="84"/>
  <c r="W10" i="84"/>
  <c r="W19" i="84"/>
  <c r="G21" i="84"/>
  <c r="G24" i="84"/>
  <c r="O27" i="84"/>
  <c r="G30" i="84"/>
  <c r="AE31" i="84"/>
  <c r="O33" i="84"/>
  <c r="AM34" i="84"/>
  <c r="N13" i="84"/>
  <c r="F13" i="84"/>
  <c r="AD12" i="84"/>
  <c r="W18" i="84"/>
  <c r="G20" i="84"/>
  <c r="AE21" i="84"/>
  <c r="AE23" i="84"/>
  <c r="AM26" i="84"/>
  <c r="G29" i="84"/>
  <c r="AE30" i="84"/>
  <c r="O32" i="84"/>
  <c r="AM33" i="84"/>
  <c r="W35" i="84"/>
  <c r="M11" i="84"/>
  <c r="AJ12" i="84"/>
  <c r="AM5" i="84"/>
  <c r="T11" i="84"/>
  <c r="AJ13" i="84"/>
  <c r="AK12" i="84"/>
  <c r="AK13" i="84"/>
  <c r="T12" i="84"/>
  <c r="W5" i="84"/>
  <c r="AJ11" i="84"/>
  <c r="U13" i="84"/>
  <c r="U12" i="84"/>
  <c r="AK11" i="84"/>
  <c r="D12" i="84"/>
  <c r="G5" i="84"/>
  <c r="L12" i="84"/>
  <c r="E12" i="84"/>
  <c r="E13" i="84"/>
  <c r="AC12" i="84"/>
  <c r="AB12" i="84"/>
  <c r="AC13" i="84"/>
  <c r="O6" i="84"/>
  <c r="AM7" i="84"/>
  <c r="W9" i="84"/>
  <c r="D11" i="84"/>
  <c r="D13" i="84"/>
  <c r="V11" i="84"/>
  <c r="V13" i="84"/>
  <c r="AB11" i="84"/>
  <c r="L13" i="84"/>
  <c r="AC11" i="84"/>
  <c r="M13" i="84"/>
  <c r="N11" i="84"/>
  <c r="AD11" i="84"/>
  <c r="F12" i="84"/>
  <c r="AL12" i="84"/>
  <c r="F11" i="84"/>
  <c r="AL11" i="84"/>
  <c r="L11" i="84"/>
  <c r="AB13" i="84"/>
  <c r="D8" i="83"/>
  <c r="D9" i="83"/>
  <c r="D7" i="83"/>
  <c r="D10" i="82"/>
  <c r="D6" i="82"/>
  <c r="D7" i="82"/>
  <c r="D3" i="82"/>
  <c r="AE11" i="84" l="1"/>
  <c r="O13" i="84"/>
  <c r="AE12" i="84"/>
  <c r="AE13" i="84"/>
  <c r="AM12" i="84"/>
  <c r="AM11" i="84"/>
  <c r="AM13" i="84"/>
  <c r="W12" i="84"/>
  <c r="W13" i="84"/>
  <c r="W11" i="84"/>
  <c r="O12" i="84"/>
  <c r="G12" i="84"/>
  <c r="G11" i="84"/>
  <c r="G13" i="84"/>
  <c r="O11" i="84"/>
  <c r="D20" i="82"/>
  <c r="D19" i="82"/>
  <c r="D18" i="82"/>
  <c r="T50" i="79" l="1"/>
  <c r="U50" i="79" s="1"/>
  <c r="U48" i="79"/>
  <c r="T49" i="79"/>
  <c r="A60" i="76"/>
  <c r="A27" i="76"/>
  <c r="A60" i="74"/>
  <c r="A27" i="74"/>
  <c r="A60" i="56"/>
  <c r="A27" i="56"/>
  <c r="A115" i="37"/>
  <c r="A46" i="37"/>
  <c r="K175" i="37"/>
  <c r="K176" i="37"/>
  <c r="K177" i="37"/>
  <c r="K178" i="37"/>
  <c r="K179" i="37"/>
  <c r="K180" i="37"/>
  <c r="K181" i="37"/>
  <c r="K182" i="37"/>
  <c r="K183" i="37"/>
  <c r="K184" i="37"/>
  <c r="K185" i="37"/>
  <c r="K186" i="37"/>
  <c r="K187" i="37"/>
  <c r="K188" i="37"/>
  <c r="K189" i="37"/>
  <c r="K190" i="37"/>
  <c r="K191" i="37"/>
  <c r="K192" i="37"/>
  <c r="K193" i="37"/>
  <c r="K194" i="37"/>
  <c r="K195" i="37"/>
  <c r="K196" i="37"/>
  <c r="K197" i="37"/>
  <c r="K198" i="37"/>
  <c r="A206" i="37"/>
  <c r="A207" i="37"/>
  <c r="A208" i="37"/>
  <c r="A209" i="37"/>
  <c r="A210" i="37"/>
  <c r="A211" i="37"/>
  <c r="A212" i="37"/>
  <c r="A213" i="37"/>
  <c r="A204" i="37"/>
  <c r="A208" i="36"/>
  <c r="A212" i="36"/>
  <c r="A214" i="36"/>
  <c r="A215" i="36"/>
  <c r="A216" i="36"/>
  <c r="A217" i="36"/>
  <c r="A206" i="36"/>
  <c r="G106" i="76"/>
  <c r="G105" i="76"/>
  <c r="G104" i="76"/>
  <c r="G103" i="76"/>
  <c r="G102" i="76"/>
  <c r="G101" i="76"/>
  <c r="G100" i="76"/>
  <c r="G99" i="76"/>
  <c r="G98" i="76"/>
  <c r="G97" i="76"/>
  <c r="G96" i="76"/>
  <c r="G95" i="76"/>
  <c r="G94" i="76"/>
  <c r="G93" i="76"/>
  <c r="G92" i="76"/>
  <c r="G91" i="76"/>
  <c r="G90" i="76"/>
  <c r="G89" i="76"/>
  <c r="G88" i="76"/>
  <c r="G87" i="76"/>
  <c r="G86" i="76"/>
  <c r="G85" i="76"/>
  <c r="G84" i="76"/>
  <c r="G83" i="76"/>
  <c r="G82" i="76"/>
  <c r="A83" i="76"/>
  <c r="B83" i="76"/>
  <c r="A84" i="76"/>
  <c r="B84" i="76"/>
  <c r="A85" i="76"/>
  <c r="B85" i="76"/>
  <c r="A86" i="76"/>
  <c r="B86" i="76"/>
  <c r="A87" i="76"/>
  <c r="B87" i="76"/>
  <c r="A88" i="76"/>
  <c r="B88" i="76"/>
  <c r="A89" i="76"/>
  <c r="B89" i="76"/>
  <c r="A90" i="76"/>
  <c r="B90" i="76"/>
  <c r="A91" i="76"/>
  <c r="B91" i="76"/>
  <c r="A92" i="76"/>
  <c r="B92" i="76"/>
  <c r="A93" i="76"/>
  <c r="B93" i="76"/>
  <c r="A94" i="76"/>
  <c r="B94" i="76"/>
  <c r="A95" i="76"/>
  <c r="B95" i="76"/>
  <c r="A96" i="76"/>
  <c r="B96" i="76"/>
  <c r="A97" i="76"/>
  <c r="B97" i="76"/>
  <c r="A98" i="76"/>
  <c r="B98" i="76"/>
  <c r="A99" i="76"/>
  <c r="B99" i="76"/>
  <c r="A100" i="76"/>
  <c r="B100" i="76"/>
  <c r="A101" i="76"/>
  <c r="B101" i="76"/>
  <c r="A102" i="76"/>
  <c r="B102" i="76"/>
  <c r="A103" i="76"/>
  <c r="B103" i="76"/>
  <c r="A104" i="76"/>
  <c r="B104" i="76"/>
  <c r="A105" i="76"/>
  <c r="B105" i="76"/>
  <c r="A106" i="76"/>
  <c r="B106" i="76"/>
  <c r="B82" i="76"/>
  <c r="A82" i="76"/>
  <c r="A83" i="74"/>
  <c r="B83" i="74"/>
  <c r="A84" i="74"/>
  <c r="B84" i="74"/>
  <c r="A85" i="74"/>
  <c r="B85" i="74"/>
  <c r="A86" i="74"/>
  <c r="B86" i="74"/>
  <c r="A87" i="74"/>
  <c r="B87" i="74"/>
  <c r="A88" i="74"/>
  <c r="B88" i="74"/>
  <c r="A89" i="74"/>
  <c r="B89" i="74"/>
  <c r="A90" i="74"/>
  <c r="B90" i="74"/>
  <c r="A91" i="74"/>
  <c r="B91" i="74"/>
  <c r="A92" i="74"/>
  <c r="B92" i="74"/>
  <c r="A93" i="74"/>
  <c r="B93" i="74"/>
  <c r="A94" i="74"/>
  <c r="B94" i="74"/>
  <c r="A95" i="74"/>
  <c r="B95" i="74"/>
  <c r="A96" i="74"/>
  <c r="B96" i="74"/>
  <c r="A97" i="74"/>
  <c r="B97" i="74"/>
  <c r="A98" i="74"/>
  <c r="B98" i="74"/>
  <c r="A99" i="74"/>
  <c r="B99" i="74"/>
  <c r="A100" i="74"/>
  <c r="B100" i="74"/>
  <c r="A101" i="74"/>
  <c r="B101" i="74"/>
  <c r="A102" i="74"/>
  <c r="B102" i="74"/>
  <c r="A103" i="74"/>
  <c r="B103" i="74"/>
  <c r="A104" i="74"/>
  <c r="B104" i="74"/>
  <c r="A105" i="74"/>
  <c r="B105" i="74"/>
  <c r="A106" i="74"/>
  <c r="B106" i="74"/>
  <c r="B82" i="74"/>
  <c r="A82" i="74"/>
  <c r="F88" i="56"/>
  <c r="F82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D105" i="56"/>
  <c r="D106" i="56"/>
  <c r="C83" i="56"/>
  <c r="C84" i="56"/>
  <c r="C85" i="56"/>
  <c r="E85" i="56" s="1"/>
  <c r="C86" i="56"/>
  <c r="C87" i="56"/>
  <c r="C88" i="56"/>
  <c r="C89" i="56"/>
  <c r="E89" i="56" s="1"/>
  <c r="C90" i="56"/>
  <c r="C91" i="56"/>
  <c r="C92" i="56"/>
  <c r="C93" i="56"/>
  <c r="E93" i="56" s="1"/>
  <c r="C94" i="56"/>
  <c r="C95" i="56"/>
  <c r="C96" i="56"/>
  <c r="C97" i="56"/>
  <c r="E97" i="56" s="1"/>
  <c r="C98" i="56"/>
  <c r="C99" i="56"/>
  <c r="C100" i="56"/>
  <c r="C101" i="56"/>
  <c r="C102" i="56"/>
  <c r="C103" i="56"/>
  <c r="C104" i="56"/>
  <c r="C105" i="56"/>
  <c r="C106" i="56"/>
  <c r="A175" i="37"/>
  <c r="B175" i="37"/>
  <c r="A176" i="37"/>
  <c r="B176" i="37"/>
  <c r="A177" i="37"/>
  <c r="B177" i="37"/>
  <c r="A178" i="37"/>
  <c r="B178" i="37"/>
  <c r="A179" i="37"/>
  <c r="B179" i="37"/>
  <c r="A180" i="37"/>
  <c r="B180" i="37"/>
  <c r="A181" i="37"/>
  <c r="B181" i="37"/>
  <c r="A182" i="37"/>
  <c r="B182" i="37"/>
  <c r="A183" i="37"/>
  <c r="B183" i="37"/>
  <c r="A184" i="37"/>
  <c r="B184" i="37"/>
  <c r="A185" i="37"/>
  <c r="B185" i="37"/>
  <c r="A186" i="37"/>
  <c r="B186" i="37"/>
  <c r="A187" i="37"/>
  <c r="B187" i="37"/>
  <c r="A188" i="37"/>
  <c r="B188" i="37"/>
  <c r="A189" i="37"/>
  <c r="B189" i="37"/>
  <c r="A190" i="37"/>
  <c r="B190" i="37"/>
  <c r="A191" i="37"/>
  <c r="B191" i="37"/>
  <c r="A192" i="37"/>
  <c r="B192" i="37"/>
  <c r="A193" i="37"/>
  <c r="B193" i="37"/>
  <c r="A194" i="37"/>
  <c r="B194" i="37"/>
  <c r="A195" i="37"/>
  <c r="B195" i="37"/>
  <c r="A196" i="37"/>
  <c r="B196" i="37"/>
  <c r="A197" i="37"/>
  <c r="B197" i="37"/>
  <c r="A198" i="37"/>
  <c r="B198" i="37"/>
  <c r="B174" i="37"/>
  <c r="A174" i="37"/>
  <c r="A83" i="56"/>
  <c r="B83" i="56"/>
  <c r="A84" i="56"/>
  <c r="B84" i="56"/>
  <c r="A85" i="56"/>
  <c r="B85" i="56"/>
  <c r="A86" i="56"/>
  <c r="B86" i="56"/>
  <c r="A87" i="56"/>
  <c r="B87" i="56"/>
  <c r="A88" i="56"/>
  <c r="B88" i="56"/>
  <c r="A89" i="56"/>
  <c r="B89" i="56"/>
  <c r="A90" i="56"/>
  <c r="B90" i="56"/>
  <c r="A91" i="56"/>
  <c r="B91" i="56"/>
  <c r="A92" i="56"/>
  <c r="B92" i="56"/>
  <c r="A93" i="56"/>
  <c r="B93" i="56"/>
  <c r="A94" i="56"/>
  <c r="B94" i="56"/>
  <c r="A95" i="56"/>
  <c r="B95" i="56"/>
  <c r="A96" i="56"/>
  <c r="B96" i="56"/>
  <c r="A97" i="56"/>
  <c r="B97" i="56"/>
  <c r="A98" i="56"/>
  <c r="B98" i="56"/>
  <c r="A99" i="56"/>
  <c r="B99" i="56"/>
  <c r="A100" i="56"/>
  <c r="B100" i="56"/>
  <c r="A101" i="56"/>
  <c r="B101" i="56"/>
  <c r="A102" i="56"/>
  <c r="B102" i="56"/>
  <c r="A103" i="56"/>
  <c r="B103" i="56"/>
  <c r="A104" i="56"/>
  <c r="B104" i="56"/>
  <c r="A105" i="56"/>
  <c r="B105" i="56"/>
  <c r="A106" i="56"/>
  <c r="B106" i="56"/>
  <c r="B82" i="56"/>
  <c r="A82" i="56"/>
  <c r="D107" i="56" l="1"/>
  <c r="E104" i="56"/>
  <c r="E105" i="56"/>
  <c r="C107" i="56"/>
  <c r="E88" i="56"/>
  <c r="E96" i="56"/>
  <c r="E87" i="56"/>
  <c r="E100" i="56"/>
  <c r="E92" i="56"/>
  <c r="E84" i="56"/>
  <c r="E103" i="56"/>
  <c r="E99" i="56"/>
  <c r="E91" i="56"/>
  <c r="E83" i="56"/>
  <c r="E106" i="56"/>
  <c r="E98" i="56"/>
  <c r="E90" i="56"/>
  <c r="E82" i="56"/>
  <c r="E95" i="56"/>
  <c r="E102" i="56"/>
  <c r="E94" i="56"/>
  <c r="E86" i="56"/>
  <c r="E101" i="56"/>
  <c r="U49" i="79"/>
  <c r="U51" i="79" s="1"/>
  <c r="H65" i="79" l="1"/>
  <c r="B8" i="61"/>
  <c r="N65" i="79" l="1"/>
  <c r="O65" i="79"/>
  <c r="B20" i="61" l="1"/>
  <c r="A200" i="37"/>
  <c r="A199" i="37"/>
  <c r="H50" i="36"/>
  <c r="I50" i="36"/>
  <c r="J50" i="36"/>
  <c r="J176" i="36"/>
  <c r="J177" i="36"/>
  <c r="J178" i="36"/>
  <c r="J179" i="36"/>
  <c r="J180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I176" i="36"/>
  <c r="I177" i="36"/>
  <c r="I178" i="36"/>
  <c r="I179" i="36"/>
  <c r="I180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G176" i="36"/>
  <c r="G177" i="36"/>
  <c r="G178" i="36"/>
  <c r="G179" i="36"/>
  <c r="G180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D198" i="36"/>
  <c r="D199" i="36"/>
  <c r="D200" i="36"/>
  <c r="D197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82" i="36"/>
  <c r="D177" i="36"/>
  <c r="D178" i="36"/>
  <c r="D179" i="36"/>
  <c r="D180" i="36"/>
  <c r="D181" i="36"/>
  <c r="D176" i="36"/>
  <c r="C198" i="36"/>
  <c r="C199" i="36"/>
  <c r="C200" i="36"/>
  <c r="C197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82" i="36"/>
  <c r="C181" i="36"/>
  <c r="C180" i="36"/>
  <c r="C179" i="36"/>
  <c r="C178" i="36"/>
  <c r="C177" i="36"/>
  <c r="C176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H201" i="36" l="1"/>
  <c r="I201" i="36"/>
  <c r="J201" i="36"/>
  <c r="G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I6" i="76" l="1"/>
  <c r="I7" i="76" s="1"/>
  <c r="G5" i="76"/>
  <c r="G39" i="76" s="1"/>
  <c r="F7" i="56"/>
  <c r="F84" i="56" s="1"/>
  <c r="I6" i="56"/>
  <c r="E27" i="56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E138" i="69" l="1"/>
  <c r="E137" i="69"/>
  <c r="G29" i="76"/>
  <c r="F5" i="74"/>
  <c r="F82" i="74" s="1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83" i="56" s="1"/>
  <c r="F10" i="56"/>
  <c r="F87" i="56" s="1"/>
  <c r="F9" i="56"/>
  <c r="F86" i="56" s="1"/>
  <c r="F8" i="56"/>
  <c r="F85" i="56" s="1"/>
  <c r="F36" i="56"/>
  <c r="C27" i="74"/>
  <c r="C99" i="74" s="1"/>
  <c r="D27" i="74"/>
  <c r="D99" i="74" s="1"/>
  <c r="C27" i="76"/>
  <c r="C99" i="76" s="1"/>
  <c r="D27" i="76"/>
  <c r="D99" i="76" s="1"/>
  <c r="C46" i="37"/>
  <c r="C191" i="37" s="1"/>
  <c r="D46" i="37"/>
  <c r="D115" i="36"/>
  <c r="G115" i="36"/>
  <c r="H115" i="36"/>
  <c r="I115" i="36"/>
  <c r="J115" i="36"/>
  <c r="C115" i="36"/>
  <c r="K46" i="36"/>
  <c r="K193" i="36" s="1"/>
  <c r="K35" i="36"/>
  <c r="K36" i="36"/>
  <c r="K183" i="36" s="1"/>
  <c r="K37" i="36"/>
  <c r="K184" i="36" s="1"/>
  <c r="K38" i="36"/>
  <c r="K185" i="36" s="1"/>
  <c r="K39" i="36"/>
  <c r="K186" i="36" s="1"/>
  <c r="K40" i="36"/>
  <c r="K187" i="36" s="1"/>
  <c r="K41" i="36"/>
  <c r="K188" i="36" s="1"/>
  <c r="K42" i="36"/>
  <c r="K189" i="36" s="1"/>
  <c r="K43" i="36"/>
  <c r="K190" i="36" s="1"/>
  <c r="K44" i="36"/>
  <c r="K191" i="36" s="1"/>
  <c r="K45" i="36"/>
  <c r="K192" i="36" s="1"/>
  <c r="K47" i="36"/>
  <c r="K194" i="36" s="1"/>
  <c r="K48" i="36"/>
  <c r="K195" i="36" s="1"/>
  <c r="K49" i="36"/>
  <c r="K196" i="36" s="1"/>
  <c r="F37" i="56" l="1"/>
  <c r="F103" i="56"/>
  <c r="E99" i="74"/>
  <c r="E99" i="76"/>
  <c r="N46" i="37"/>
  <c r="D191" i="37"/>
  <c r="E27" i="74"/>
  <c r="K50" i="36"/>
  <c r="K182" i="36"/>
  <c r="N46" i="36"/>
  <c r="N193" i="36" s="1"/>
  <c r="E193" i="36"/>
  <c r="E27" i="76"/>
  <c r="L46" i="36"/>
  <c r="L193" i="36" s="1"/>
  <c r="K115" i="36"/>
  <c r="E115" i="36"/>
  <c r="L115" i="36" s="1"/>
  <c r="F46" i="36"/>
  <c r="E46" i="37"/>
  <c r="E191" i="37" s="1"/>
  <c r="F37" i="74" l="1"/>
  <c r="F104" i="74" s="1"/>
  <c r="F104" i="56"/>
  <c r="F115" i="36"/>
  <c r="M115" i="36" s="1"/>
  <c r="M46" i="36"/>
  <c r="M193" i="36" s="1"/>
  <c r="F193" i="36"/>
  <c r="N115" i="36"/>
  <c r="O46" i="37"/>
  <c r="P46" i="37" s="1"/>
  <c r="Q46" i="37" s="1"/>
  <c r="R46" i="37" s="1"/>
  <c r="S46" i="37" s="1"/>
  <c r="A20" i="61" l="1"/>
  <c r="G68" i="56"/>
  <c r="G77" i="36"/>
  <c r="H77" i="36"/>
  <c r="I77" i="36"/>
  <c r="J77" i="36"/>
  <c r="G15" i="76"/>
  <c r="G35" i="76" s="1"/>
  <c r="G44" i="76" s="1"/>
  <c r="G68" i="76" s="1"/>
  <c r="G15" i="74"/>
  <c r="G35" i="74" s="1"/>
  <c r="G44" i="74" s="1"/>
  <c r="G68" i="74" s="1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 s="1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23" i="57" l="1"/>
  <c r="F46" i="57"/>
  <c r="F38" i="57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0" i="36" s="1"/>
  <c r="F236" i="57" l="1"/>
  <c r="A118" i="76"/>
  <c r="A117" i="76"/>
  <c r="A116" i="76"/>
  <c r="A114" i="76"/>
  <c r="A113" i="76"/>
  <c r="A112" i="76"/>
  <c r="A111" i="76"/>
  <c r="A110" i="76"/>
  <c r="B48" i="76"/>
  <c r="A48" i="76"/>
  <c r="B47" i="76"/>
  <c r="A47" i="76"/>
  <c r="B46" i="76"/>
  <c r="A46" i="76"/>
  <c r="B45" i="76"/>
  <c r="A45" i="76"/>
  <c r="D39" i="76"/>
  <c r="D106" i="76" s="1"/>
  <c r="C39" i="76"/>
  <c r="C106" i="76" s="1"/>
  <c r="B39" i="76"/>
  <c r="A39" i="76"/>
  <c r="D38" i="76"/>
  <c r="D105" i="76" s="1"/>
  <c r="C38" i="76"/>
  <c r="C105" i="76" s="1"/>
  <c r="E105" i="76" s="1"/>
  <c r="B38" i="76"/>
  <c r="A38" i="76"/>
  <c r="D37" i="76"/>
  <c r="D104" i="76" s="1"/>
  <c r="C37" i="76"/>
  <c r="C104" i="76" s="1"/>
  <c r="B37" i="76"/>
  <c r="A37" i="76"/>
  <c r="D36" i="76"/>
  <c r="D103" i="76" s="1"/>
  <c r="C36" i="76"/>
  <c r="C103" i="76" s="1"/>
  <c r="E103" i="76" s="1"/>
  <c r="B36" i="76"/>
  <c r="A36" i="76"/>
  <c r="D30" i="76"/>
  <c r="D102" i="76" s="1"/>
  <c r="C30" i="76"/>
  <c r="C102" i="76" s="1"/>
  <c r="B30" i="76"/>
  <c r="A30" i="76"/>
  <c r="D29" i="76"/>
  <c r="D101" i="76" s="1"/>
  <c r="C29" i="76"/>
  <c r="C101" i="76" s="1"/>
  <c r="B29" i="76"/>
  <c r="A29" i="76"/>
  <c r="D28" i="76"/>
  <c r="D100" i="76" s="1"/>
  <c r="C28" i="76"/>
  <c r="C100" i="76" s="1"/>
  <c r="B28" i="76"/>
  <c r="A28" i="76"/>
  <c r="D26" i="76"/>
  <c r="D98" i="76" s="1"/>
  <c r="C26" i="76"/>
  <c r="C98" i="76" s="1"/>
  <c r="B26" i="76"/>
  <c r="A26" i="76"/>
  <c r="D25" i="76"/>
  <c r="D97" i="76" s="1"/>
  <c r="C25" i="76"/>
  <c r="C97" i="76" s="1"/>
  <c r="B25" i="76"/>
  <c r="A25" i="76"/>
  <c r="D24" i="76"/>
  <c r="D96" i="76" s="1"/>
  <c r="C24" i="76"/>
  <c r="C96" i="76" s="1"/>
  <c r="B24" i="76"/>
  <c r="A24" i="76"/>
  <c r="D23" i="76"/>
  <c r="D95" i="76" s="1"/>
  <c r="C23" i="76"/>
  <c r="C95" i="76" s="1"/>
  <c r="B23" i="76"/>
  <c r="A23" i="76"/>
  <c r="D22" i="76"/>
  <c r="D94" i="76" s="1"/>
  <c r="C22" i="76"/>
  <c r="C94" i="76" s="1"/>
  <c r="B22" i="76"/>
  <c r="A22" i="76"/>
  <c r="D21" i="76"/>
  <c r="D93" i="76" s="1"/>
  <c r="C21" i="76"/>
  <c r="C93" i="76" s="1"/>
  <c r="B21" i="76"/>
  <c r="A21" i="76"/>
  <c r="D20" i="76"/>
  <c r="D92" i="76" s="1"/>
  <c r="C20" i="76"/>
  <c r="C92" i="76" s="1"/>
  <c r="B20" i="76"/>
  <c r="A20" i="76"/>
  <c r="D19" i="76"/>
  <c r="D91" i="76" s="1"/>
  <c r="C19" i="76"/>
  <c r="C91" i="76" s="1"/>
  <c r="B19" i="76"/>
  <c r="A19" i="76"/>
  <c r="D18" i="76"/>
  <c r="D90" i="76" s="1"/>
  <c r="C18" i="76"/>
  <c r="C90" i="76" s="1"/>
  <c r="B18" i="76"/>
  <c r="A18" i="76"/>
  <c r="D17" i="76"/>
  <c r="D89" i="76" s="1"/>
  <c r="C17" i="76"/>
  <c r="C89" i="76" s="1"/>
  <c r="B17" i="76"/>
  <c r="A17" i="76"/>
  <c r="F16" i="76"/>
  <c r="F88" i="76" s="1"/>
  <c r="D16" i="76"/>
  <c r="D88" i="76" s="1"/>
  <c r="C16" i="76"/>
  <c r="C88" i="76" s="1"/>
  <c r="B16" i="76"/>
  <c r="A16" i="76"/>
  <c r="D10" i="76"/>
  <c r="D87" i="76" s="1"/>
  <c r="C10" i="76"/>
  <c r="C87" i="76" s="1"/>
  <c r="E87" i="76" s="1"/>
  <c r="B10" i="76"/>
  <c r="A10" i="76"/>
  <c r="D9" i="76"/>
  <c r="D86" i="76" s="1"/>
  <c r="C9" i="76"/>
  <c r="C86" i="76" s="1"/>
  <c r="E86" i="76" s="1"/>
  <c r="B9" i="76"/>
  <c r="A9" i="76"/>
  <c r="D8" i="76"/>
  <c r="D85" i="76" s="1"/>
  <c r="C8" i="76"/>
  <c r="C85" i="76" s="1"/>
  <c r="E85" i="76" s="1"/>
  <c r="B8" i="76"/>
  <c r="A8" i="76"/>
  <c r="D7" i="76"/>
  <c r="D84" i="76" s="1"/>
  <c r="C7" i="76"/>
  <c r="C84" i="76" s="1"/>
  <c r="E84" i="76" s="1"/>
  <c r="B7" i="76"/>
  <c r="A7" i="76"/>
  <c r="D6" i="76"/>
  <c r="D83" i="76" s="1"/>
  <c r="C6" i="76"/>
  <c r="C83" i="76" s="1"/>
  <c r="E83" i="76" s="1"/>
  <c r="B6" i="76"/>
  <c r="A6" i="76"/>
  <c r="I8" i="76"/>
  <c r="I9" i="76" s="1"/>
  <c r="I10" i="76" s="1"/>
  <c r="D5" i="76"/>
  <c r="D82" i="76" s="1"/>
  <c r="C5" i="76"/>
  <c r="C82" i="76" s="1"/>
  <c r="B5" i="76"/>
  <c r="A5" i="76"/>
  <c r="A111" i="74"/>
  <c r="A112" i="74"/>
  <c r="A113" i="74"/>
  <c r="A114" i="74"/>
  <c r="A116" i="74"/>
  <c r="A117" i="74"/>
  <c r="A118" i="74"/>
  <c r="A110" i="74"/>
  <c r="C37" i="74"/>
  <c r="C104" i="74" s="1"/>
  <c r="E104" i="74" s="1"/>
  <c r="D37" i="74"/>
  <c r="D104" i="74" s="1"/>
  <c r="C38" i="74"/>
  <c r="C105" i="74" s="1"/>
  <c r="D38" i="74"/>
  <c r="D105" i="74" s="1"/>
  <c r="C39" i="74"/>
  <c r="C106" i="74" s="1"/>
  <c r="E106" i="74" s="1"/>
  <c r="D39" i="74"/>
  <c r="D106" i="74" s="1"/>
  <c r="D36" i="74"/>
  <c r="D103" i="74" s="1"/>
  <c r="C36" i="74"/>
  <c r="C103" i="74" s="1"/>
  <c r="F16" i="74"/>
  <c r="F88" i="74" s="1"/>
  <c r="C17" i="74"/>
  <c r="C89" i="74" s="1"/>
  <c r="D17" i="74"/>
  <c r="D89" i="74" s="1"/>
  <c r="E89" i="74" s="1"/>
  <c r="C18" i="74"/>
  <c r="C90" i="74" s="1"/>
  <c r="D18" i="74"/>
  <c r="D90" i="74" s="1"/>
  <c r="C19" i="74"/>
  <c r="C91" i="74" s="1"/>
  <c r="D19" i="74"/>
  <c r="D91" i="74" s="1"/>
  <c r="E91" i="74" s="1"/>
  <c r="C20" i="74"/>
  <c r="C92" i="74" s="1"/>
  <c r="D20" i="74"/>
  <c r="D92" i="74" s="1"/>
  <c r="C21" i="74"/>
  <c r="C93" i="74" s="1"/>
  <c r="D21" i="74"/>
  <c r="D93" i="74" s="1"/>
  <c r="E93" i="74" s="1"/>
  <c r="C22" i="74"/>
  <c r="C94" i="74" s="1"/>
  <c r="D22" i="74"/>
  <c r="D94" i="74" s="1"/>
  <c r="E94" i="74" s="1"/>
  <c r="C23" i="74"/>
  <c r="C95" i="74" s="1"/>
  <c r="D23" i="74"/>
  <c r="D95" i="74" s="1"/>
  <c r="E95" i="74" s="1"/>
  <c r="C24" i="74"/>
  <c r="C96" i="74" s="1"/>
  <c r="D24" i="74"/>
  <c r="D96" i="74" s="1"/>
  <c r="C25" i="74"/>
  <c r="C97" i="74" s="1"/>
  <c r="D25" i="74"/>
  <c r="D97" i="74" s="1"/>
  <c r="E97" i="74" s="1"/>
  <c r="C26" i="74"/>
  <c r="C98" i="74" s="1"/>
  <c r="D26" i="74"/>
  <c r="D98" i="74" s="1"/>
  <c r="E98" i="74" s="1"/>
  <c r="C28" i="74"/>
  <c r="C100" i="74" s="1"/>
  <c r="D28" i="74"/>
  <c r="D100" i="74" s="1"/>
  <c r="E100" i="74" s="1"/>
  <c r="C29" i="74"/>
  <c r="C101" i="74" s="1"/>
  <c r="D29" i="74"/>
  <c r="D101" i="74" s="1"/>
  <c r="C30" i="74"/>
  <c r="C102" i="74" s="1"/>
  <c r="D30" i="74"/>
  <c r="D102" i="74" s="1"/>
  <c r="E102" i="74" s="1"/>
  <c r="D16" i="74"/>
  <c r="D88" i="74" s="1"/>
  <c r="C16" i="74"/>
  <c r="C88" i="74" s="1"/>
  <c r="C5" i="74"/>
  <c r="C82" i="74" s="1"/>
  <c r="D5" i="74"/>
  <c r="D82" i="74" s="1"/>
  <c r="C6" i="74"/>
  <c r="C83" i="74" s="1"/>
  <c r="D6" i="74"/>
  <c r="D83" i="74" s="1"/>
  <c r="C7" i="74"/>
  <c r="C84" i="74" s="1"/>
  <c r="D7" i="74"/>
  <c r="D84" i="74" s="1"/>
  <c r="C8" i="74"/>
  <c r="C85" i="74" s="1"/>
  <c r="D8" i="74"/>
  <c r="D85" i="74" s="1"/>
  <c r="C9" i="74"/>
  <c r="C86" i="74" s="1"/>
  <c r="D9" i="74"/>
  <c r="D86" i="74" s="1"/>
  <c r="C10" i="74"/>
  <c r="C87" i="74" s="1"/>
  <c r="D10" i="74"/>
  <c r="D87" i="74" s="1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E105" i="74" l="1"/>
  <c r="E103" i="74"/>
  <c r="E104" i="76"/>
  <c r="E106" i="76"/>
  <c r="E101" i="74"/>
  <c r="E96" i="74"/>
  <c r="E92" i="74"/>
  <c r="E97" i="76"/>
  <c r="E100" i="76"/>
  <c r="E102" i="76"/>
  <c r="E88" i="76"/>
  <c r="H88" i="76" s="1"/>
  <c r="J88" i="76" s="1"/>
  <c r="E101" i="76"/>
  <c r="E90" i="76"/>
  <c r="E92" i="76"/>
  <c r="E94" i="76"/>
  <c r="E98" i="76"/>
  <c r="E89" i="76"/>
  <c r="E91" i="76"/>
  <c r="E93" i="76"/>
  <c r="E95" i="76"/>
  <c r="E90" i="74"/>
  <c r="E88" i="74"/>
  <c r="E96" i="76"/>
  <c r="E86" i="74"/>
  <c r="E82" i="74"/>
  <c r="E85" i="74"/>
  <c r="E84" i="74"/>
  <c r="E87" i="74"/>
  <c r="E83" i="74"/>
  <c r="E82" i="76"/>
  <c r="E24" i="76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C48" i="56"/>
  <c r="C47" i="56"/>
  <c r="C46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0" i="37"/>
  <c r="B100" i="37"/>
  <c r="A101" i="37"/>
  <c r="B101" i="37"/>
  <c r="A102" i="37"/>
  <c r="B102" i="37"/>
  <c r="A103" i="37"/>
  <c r="B103" i="37"/>
  <c r="A90" i="37"/>
  <c r="A74" i="37"/>
  <c r="B74" i="37"/>
  <c r="C74" i="37"/>
  <c r="C196" i="37" s="1"/>
  <c r="D74" i="37"/>
  <c r="D196" i="37" s="1"/>
  <c r="A75" i="37"/>
  <c r="B75" i="37"/>
  <c r="C75" i="37"/>
  <c r="C197" i="37" s="1"/>
  <c r="D75" i="37"/>
  <c r="D197" i="37" s="1"/>
  <c r="A76" i="37"/>
  <c r="B76" i="37"/>
  <c r="C76" i="37"/>
  <c r="C198" i="37" s="1"/>
  <c r="D76" i="37"/>
  <c r="D198" i="37" s="1"/>
  <c r="B73" i="37"/>
  <c r="A73" i="37"/>
  <c r="K35" i="37"/>
  <c r="N34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7" i="37"/>
  <c r="B47" i="37"/>
  <c r="A48" i="37"/>
  <c r="B48" i="37"/>
  <c r="A49" i="37"/>
  <c r="B49" i="37"/>
  <c r="B35" i="37"/>
  <c r="K6" i="37"/>
  <c r="K7" i="37"/>
  <c r="K8" i="37"/>
  <c r="K9" i="37"/>
  <c r="K10" i="37"/>
  <c r="K11" i="37"/>
  <c r="C6" i="37"/>
  <c r="D6" i="37"/>
  <c r="C7" i="37"/>
  <c r="C175" i="37" s="1"/>
  <c r="D7" i="37"/>
  <c r="C8" i="37"/>
  <c r="C176" i="37" s="1"/>
  <c r="D8" i="37"/>
  <c r="C9" i="37"/>
  <c r="C177" i="37" s="1"/>
  <c r="D9" i="37"/>
  <c r="C10" i="37"/>
  <c r="C178" i="37" s="1"/>
  <c r="D10" i="37"/>
  <c r="C11" i="37"/>
  <c r="C179" i="37" s="1"/>
  <c r="D11" i="37"/>
  <c r="A6" i="37"/>
  <c r="B6" i="37"/>
  <c r="A7" i="37"/>
  <c r="B7" i="37"/>
  <c r="A8" i="37"/>
  <c r="B8" i="37"/>
  <c r="A9" i="37"/>
  <c r="B9" i="37"/>
  <c r="A10" i="37"/>
  <c r="B10" i="37"/>
  <c r="A11" i="37"/>
  <c r="B11" i="37"/>
  <c r="G100" i="36"/>
  <c r="H100" i="36"/>
  <c r="I100" i="36"/>
  <c r="J100" i="36"/>
  <c r="G101" i="36"/>
  <c r="H101" i="36"/>
  <c r="I101" i="36"/>
  <c r="J101" i="36"/>
  <c r="G102" i="36"/>
  <c r="H102" i="36"/>
  <c r="I102" i="36"/>
  <c r="J102" i="36"/>
  <c r="G103" i="36"/>
  <c r="H103" i="36"/>
  <c r="I103" i="36"/>
  <c r="J103" i="36"/>
  <c r="C100" i="36"/>
  <c r="D100" i="36"/>
  <c r="C101" i="36"/>
  <c r="D101" i="36"/>
  <c r="C102" i="36"/>
  <c r="D102" i="36"/>
  <c r="C103" i="36"/>
  <c r="D103" i="36"/>
  <c r="A148" i="36"/>
  <c r="B148" i="36"/>
  <c r="I148" i="36" s="1"/>
  <c r="A149" i="36"/>
  <c r="A148" i="37" s="1"/>
  <c r="B149" i="36"/>
  <c r="H149" i="36" s="1"/>
  <c r="A150" i="36"/>
  <c r="A149" i="37" s="1"/>
  <c r="B150" i="36"/>
  <c r="B147" i="36"/>
  <c r="B146" i="37" s="1"/>
  <c r="A147" i="36"/>
  <c r="A146" i="37" s="1"/>
  <c r="B143" i="36"/>
  <c r="B144" i="36"/>
  <c r="B143" i="37" s="1"/>
  <c r="B145" i="36"/>
  <c r="B144" i="37" s="1"/>
  <c r="B146" i="36"/>
  <c r="B145" i="37" s="1"/>
  <c r="A146" i="36"/>
  <c r="A145" i="36"/>
  <c r="A144" i="37" s="1"/>
  <c r="A144" i="36"/>
  <c r="A143" i="36"/>
  <c r="B104" i="36"/>
  <c r="B104" i="37" s="1"/>
  <c r="B105" i="36"/>
  <c r="G105" i="36" s="1"/>
  <c r="B106" i="36"/>
  <c r="B106" i="37" s="1"/>
  <c r="B107" i="36"/>
  <c r="B107" i="37" s="1"/>
  <c r="B108" i="36"/>
  <c r="G108" i="36" s="1"/>
  <c r="B109" i="36"/>
  <c r="B109" i="37" s="1"/>
  <c r="B110" i="36"/>
  <c r="B111" i="36"/>
  <c r="B112" i="36"/>
  <c r="B112" i="37" s="1"/>
  <c r="B113" i="36"/>
  <c r="B113" i="37" s="1"/>
  <c r="B114" i="36"/>
  <c r="B116" i="36"/>
  <c r="G116" i="36" s="1"/>
  <c r="B117" i="36"/>
  <c r="G117" i="36" s="1"/>
  <c r="B118" i="36"/>
  <c r="B118" i="37" s="1"/>
  <c r="E177" i="36"/>
  <c r="E178" i="36"/>
  <c r="E179" i="36"/>
  <c r="E180" i="36"/>
  <c r="E181" i="36"/>
  <c r="N8" i="37" l="1"/>
  <c r="D176" i="37"/>
  <c r="N11" i="37"/>
  <c r="D179" i="37"/>
  <c r="N7" i="37"/>
  <c r="D175" i="37"/>
  <c r="N9" i="37"/>
  <c r="D177" i="37"/>
  <c r="N10" i="37"/>
  <c r="D178" i="37"/>
  <c r="E176" i="36"/>
  <c r="L5" i="36"/>
  <c r="L176" i="36" s="1"/>
  <c r="K174" i="37"/>
  <c r="C174" i="37"/>
  <c r="D174" i="37"/>
  <c r="K73" i="37"/>
  <c r="K146" i="37" s="1"/>
  <c r="E11" i="74"/>
  <c r="E31" i="74"/>
  <c r="E60" i="74"/>
  <c r="E60" i="76"/>
  <c r="N72" i="37"/>
  <c r="E60" i="56"/>
  <c r="D109" i="36"/>
  <c r="B108" i="37"/>
  <c r="D115" i="37"/>
  <c r="E115" i="37"/>
  <c r="C115" i="37"/>
  <c r="J148" i="36"/>
  <c r="G147" i="36"/>
  <c r="I105" i="36"/>
  <c r="H105" i="36"/>
  <c r="E46" i="74"/>
  <c r="G149" i="36"/>
  <c r="A72" i="74"/>
  <c r="A72" i="76"/>
  <c r="A72" i="56"/>
  <c r="C117" i="36"/>
  <c r="B62" i="76"/>
  <c r="G62" i="76" s="1"/>
  <c r="B62" i="56"/>
  <c r="B62" i="74"/>
  <c r="J105" i="36"/>
  <c r="B50" i="76"/>
  <c r="G50" i="76" s="1"/>
  <c r="B50" i="56"/>
  <c r="B50" i="74"/>
  <c r="G150" i="36"/>
  <c r="B76" i="56"/>
  <c r="B76" i="74"/>
  <c r="B76" i="76"/>
  <c r="B116" i="37"/>
  <c r="B149" i="37"/>
  <c r="D149" i="37" s="1"/>
  <c r="B49" i="56"/>
  <c r="B49" i="76"/>
  <c r="B49" i="74"/>
  <c r="H114" i="36"/>
  <c r="B59" i="74"/>
  <c r="B59" i="76"/>
  <c r="G59" i="76" s="1"/>
  <c r="B59" i="56"/>
  <c r="A69" i="56"/>
  <c r="A69" i="76"/>
  <c r="A69" i="74"/>
  <c r="B75" i="74"/>
  <c r="B75" i="56"/>
  <c r="B75" i="76"/>
  <c r="B114" i="37"/>
  <c r="B148" i="37"/>
  <c r="D148" i="37" s="1"/>
  <c r="A70" i="74"/>
  <c r="A70" i="56"/>
  <c r="A70" i="76"/>
  <c r="H148" i="36"/>
  <c r="B74" i="74"/>
  <c r="B74" i="56"/>
  <c r="B74" i="76"/>
  <c r="B147" i="37"/>
  <c r="C147" i="37" s="1"/>
  <c r="A74" i="56"/>
  <c r="A74" i="76"/>
  <c r="A74" i="74"/>
  <c r="J114" i="36"/>
  <c r="A147" i="37"/>
  <c r="A71" i="76"/>
  <c r="A71" i="56"/>
  <c r="A71" i="74"/>
  <c r="A75" i="56"/>
  <c r="A75" i="76"/>
  <c r="A75" i="74"/>
  <c r="H116" i="36"/>
  <c r="A143" i="37"/>
  <c r="J112" i="36"/>
  <c r="B57" i="74"/>
  <c r="B57" i="76"/>
  <c r="B57" i="56"/>
  <c r="D111" i="36"/>
  <c r="B56" i="76"/>
  <c r="G56" i="76" s="1"/>
  <c r="B56" i="74"/>
  <c r="B56" i="56"/>
  <c r="B55" i="76"/>
  <c r="B55" i="56"/>
  <c r="B55" i="74"/>
  <c r="I109" i="36"/>
  <c r="B54" i="56"/>
  <c r="B54" i="74"/>
  <c r="B54" i="76"/>
  <c r="G54" i="76" s="1"/>
  <c r="J145" i="36"/>
  <c r="B71" i="74"/>
  <c r="B71" i="76"/>
  <c r="G71" i="76" s="1"/>
  <c r="B71" i="56"/>
  <c r="I145" i="36"/>
  <c r="H112" i="36"/>
  <c r="G146" i="36"/>
  <c r="I112" i="36"/>
  <c r="G144" i="36"/>
  <c r="B70" i="74"/>
  <c r="B70" i="56"/>
  <c r="B70" i="76"/>
  <c r="D147" i="36"/>
  <c r="G112" i="36"/>
  <c r="B111" i="37"/>
  <c r="G148" i="36"/>
  <c r="C107" i="36"/>
  <c r="B52" i="74"/>
  <c r="B52" i="76"/>
  <c r="G52" i="76" s="1"/>
  <c r="B52" i="56"/>
  <c r="G145" i="36"/>
  <c r="C116" i="36"/>
  <c r="B61" i="56"/>
  <c r="B61" i="76"/>
  <c r="B61" i="74"/>
  <c r="A76" i="74"/>
  <c r="A76" i="76"/>
  <c r="A76" i="56"/>
  <c r="G113" i="36"/>
  <c r="B58" i="56"/>
  <c r="B58" i="74"/>
  <c r="B58" i="76"/>
  <c r="C108" i="36"/>
  <c r="B53" i="56"/>
  <c r="B53" i="76"/>
  <c r="B53" i="74"/>
  <c r="H145" i="36"/>
  <c r="B69" i="74"/>
  <c r="B69" i="76"/>
  <c r="B69" i="56"/>
  <c r="D146" i="36"/>
  <c r="A73" i="76"/>
  <c r="A73" i="56"/>
  <c r="A73" i="74"/>
  <c r="D145" i="36"/>
  <c r="H144" i="36"/>
  <c r="H107" i="36"/>
  <c r="B117" i="37"/>
  <c r="B110" i="37"/>
  <c r="B105" i="37"/>
  <c r="A142" i="37"/>
  <c r="C146" i="36"/>
  <c r="B72" i="76"/>
  <c r="B72" i="74"/>
  <c r="B72" i="56"/>
  <c r="I118" i="36"/>
  <c r="B63" i="74"/>
  <c r="B63" i="56"/>
  <c r="B63" i="76"/>
  <c r="G63" i="76" s="1"/>
  <c r="C106" i="36"/>
  <c r="B51" i="76"/>
  <c r="G51" i="76" s="1"/>
  <c r="B51" i="74"/>
  <c r="B51" i="56"/>
  <c r="H147" i="36"/>
  <c r="B73" i="56"/>
  <c r="F73" i="56" s="1"/>
  <c r="B73" i="74"/>
  <c r="B73" i="76"/>
  <c r="D144" i="36"/>
  <c r="G107" i="36"/>
  <c r="B142" i="37"/>
  <c r="C142" i="37" s="1"/>
  <c r="A145" i="37"/>
  <c r="E45" i="76"/>
  <c r="E40" i="74"/>
  <c r="E31" i="76"/>
  <c r="E48" i="74"/>
  <c r="G46" i="76"/>
  <c r="K143" i="37"/>
  <c r="D101" i="37"/>
  <c r="E47" i="74"/>
  <c r="D102" i="37"/>
  <c r="K102" i="36"/>
  <c r="E103" i="36"/>
  <c r="N103" i="36" s="1"/>
  <c r="E101" i="36"/>
  <c r="N101" i="36" s="1"/>
  <c r="E48" i="76"/>
  <c r="E46" i="76"/>
  <c r="E47" i="76"/>
  <c r="E11" i="76"/>
  <c r="H16" i="76"/>
  <c r="E40" i="76"/>
  <c r="E45" i="74"/>
  <c r="C101" i="37"/>
  <c r="K101" i="37"/>
  <c r="C103" i="37"/>
  <c r="C102" i="37"/>
  <c r="K104" i="37"/>
  <c r="K145" i="37"/>
  <c r="D100" i="37"/>
  <c r="K144" i="37"/>
  <c r="K103" i="37"/>
  <c r="K102" i="37"/>
  <c r="K100" i="37"/>
  <c r="D144" i="37"/>
  <c r="C100" i="37"/>
  <c r="D103" i="37"/>
  <c r="D143" i="37"/>
  <c r="D145" i="37"/>
  <c r="C143" i="37"/>
  <c r="C145" i="37"/>
  <c r="C144" i="37"/>
  <c r="D118" i="36"/>
  <c r="C109" i="36"/>
  <c r="C150" i="36"/>
  <c r="C118" i="36"/>
  <c r="D108" i="36"/>
  <c r="E102" i="36"/>
  <c r="N102" i="36" s="1"/>
  <c r="K100" i="36"/>
  <c r="C147" i="36"/>
  <c r="D117" i="36"/>
  <c r="H118" i="36"/>
  <c r="H109" i="36"/>
  <c r="J150" i="36"/>
  <c r="D116" i="36"/>
  <c r="G118" i="36"/>
  <c r="I114" i="36"/>
  <c r="G109" i="36"/>
  <c r="C145" i="36"/>
  <c r="I150" i="36"/>
  <c r="J147" i="36"/>
  <c r="J117" i="36"/>
  <c r="G114" i="36"/>
  <c r="J108" i="36"/>
  <c r="C144" i="36"/>
  <c r="H150" i="36"/>
  <c r="I147" i="36"/>
  <c r="D114" i="36"/>
  <c r="D106" i="36"/>
  <c r="E100" i="36"/>
  <c r="L100" i="36" s="1"/>
  <c r="I117" i="36"/>
  <c r="I108" i="36"/>
  <c r="G106" i="36"/>
  <c r="D150" i="36"/>
  <c r="H117" i="36"/>
  <c r="H108" i="36"/>
  <c r="K103" i="36"/>
  <c r="J110" i="36"/>
  <c r="C110" i="36"/>
  <c r="D110" i="36"/>
  <c r="G110" i="36"/>
  <c r="H110" i="36"/>
  <c r="I110" i="36"/>
  <c r="I111" i="36"/>
  <c r="J111" i="36"/>
  <c r="G111" i="36"/>
  <c r="H111" i="36"/>
  <c r="C111" i="36"/>
  <c r="I104" i="36"/>
  <c r="J104" i="36"/>
  <c r="G104" i="36"/>
  <c r="C104" i="36"/>
  <c r="H104" i="36"/>
  <c r="D104" i="36"/>
  <c r="J143" i="36"/>
  <c r="G143" i="36"/>
  <c r="C143" i="36"/>
  <c r="H143" i="36"/>
  <c r="I143" i="36"/>
  <c r="D143" i="36"/>
  <c r="I116" i="36"/>
  <c r="J116" i="36"/>
  <c r="I107" i="36"/>
  <c r="J107" i="36"/>
  <c r="I146" i="36"/>
  <c r="J146" i="36"/>
  <c r="I149" i="36"/>
  <c r="J149" i="36"/>
  <c r="D149" i="36"/>
  <c r="C149" i="36"/>
  <c r="H146" i="36"/>
  <c r="C114" i="36"/>
  <c r="K101" i="36"/>
  <c r="I113" i="36"/>
  <c r="J113" i="36"/>
  <c r="I106" i="36"/>
  <c r="J106" i="36"/>
  <c r="D113" i="36"/>
  <c r="C112" i="36"/>
  <c r="D112" i="36"/>
  <c r="C105" i="36"/>
  <c r="D105" i="36"/>
  <c r="I144" i="36"/>
  <c r="J144" i="36"/>
  <c r="D148" i="36"/>
  <c r="C148" i="36"/>
  <c r="C113" i="36"/>
  <c r="D107" i="36"/>
  <c r="H113" i="36"/>
  <c r="H106" i="36"/>
  <c r="J118" i="36"/>
  <c r="J109" i="36"/>
  <c r="K5" i="36"/>
  <c r="K176" i="36" s="1"/>
  <c r="N5" i="36"/>
  <c r="K6" i="36"/>
  <c r="K177" i="36" s="1"/>
  <c r="L6" i="36"/>
  <c r="L177" i="36" s="1"/>
  <c r="N6" i="36"/>
  <c r="N177" i="36" s="1"/>
  <c r="K7" i="36"/>
  <c r="L7" i="36"/>
  <c r="L178" i="36" s="1"/>
  <c r="N7" i="36"/>
  <c r="N178" i="36" s="1"/>
  <c r="K8" i="36"/>
  <c r="K179" i="36" s="1"/>
  <c r="L8" i="36"/>
  <c r="L179" i="36" s="1"/>
  <c r="N8" i="36"/>
  <c r="N179" i="36" s="1"/>
  <c r="L9" i="36"/>
  <c r="L180" i="36" s="1"/>
  <c r="N9" i="36"/>
  <c r="N180" i="36" s="1"/>
  <c r="K10" i="36"/>
  <c r="L10" i="36"/>
  <c r="L181" i="36" s="1"/>
  <c r="N10" i="36"/>
  <c r="N181" i="36" s="1"/>
  <c r="E107" i="36" l="1"/>
  <c r="N176" i="36"/>
  <c r="N11" i="36"/>
  <c r="C148" i="37"/>
  <c r="E109" i="36"/>
  <c r="L109" i="36" s="1"/>
  <c r="F10" i="36"/>
  <c r="F181" i="36" s="1"/>
  <c r="K181" i="36"/>
  <c r="F7" i="36"/>
  <c r="F178" i="36" s="1"/>
  <c r="K178" i="36"/>
  <c r="J16" i="76"/>
  <c r="K142" i="37"/>
  <c r="D142" i="37"/>
  <c r="K148" i="36"/>
  <c r="E111" i="36"/>
  <c r="N111" i="36" s="1"/>
  <c r="E146" i="36"/>
  <c r="N146" i="36" s="1"/>
  <c r="E106" i="36"/>
  <c r="L106" i="36" s="1"/>
  <c r="K105" i="36"/>
  <c r="E145" i="36"/>
  <c r="N145" i="36" s="1"/>
  <c r="F101" i="36"/>
  <c r="M101" i="36" s="1"/>
  <c r="E147" i="36"/>
  <c r="L147" i="36" s="1"/>
  <c r="L101" i="36"/>
  <c r="K145" i="36"/>
  <c r="F145" i="36" s="1"/>
  <c r="M145" i="36" s="1"/>
  <c r="E116" i="36"/>
  <c r="N116" i="36" s="1"/>
  <c r="D147" i="37"/>
  <c r="C149" i="37"/>
  <c r="E117" i="36"/>
  <c r="N117" i="36" s="1"/>
  <c r="K112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08" i="36"/>
  <c r="N108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4" i="36"/>
  <c r="L144" i="36" s="1"/>
  <c r="C52" i="74"/>
  <c r="D52" i="74"/>
  <c r="D71" i="74"/>
  <c r="C71" i="74"/>
  <c r="C74" i="56"/>
  <c r="D74" i="56"/>
  <c r="D63" i="76"/>
  <c r="C63" i="7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3" i="36"/>
  <c r="F103" i="36"/>
  <c r="M103" i="36" s="1"/>
  <c r="K107" i="36"/>
  <c r="F107" i="36" s="1"/>
  <c r="M107" i="36" s="1"/>
  <c r="K147" i="36"/>
  <c r="K113" i="36"/>
  <c r="K150" i="36"/>
  <c r="K108" i="36"/>
  <c r="K144" i="36"/>
  <c r="K117" i="36"/>
  <c r="K114" i="36"/>
  <c r="E149" i="36"/>
  <c r="L149" i="36" s="1"/>
  <c r="E112" i="36"/>
  <c r="F100" i="36"/>
  <c r="M100" i="36" s="1"/>
  <c r="L102" i="36"/>
  <c r="F102" i="36"/>
  <c r="M102" i="36" s="1"/>
  <c r="E118" i="36"/>
  <c r="K116" i="36"/>
  <c r="K149" i="36"/>
  <c r="E143" i="36"/>
  <c r="N100" i="36"/>
  <c r="E110" i="36"/>
  <c r="L110" i="36" s="1"/>
  <c r="K109" i="36"/>
  <c r="E114" i="36"/>
  <c r="K118" i="36"/>
  <c r="K146" i="36"/>
  <c r="E150" i="36"/>
  <c r="N107" i="36"/>
  <c r="L107" i="36"/>
  <c r="F5" i="36"/>
  <c r="E6" i="37"/>
  <c r="E174" i="37" s="1"/>
  <c r="K111" i="36"/>
  <c r="K143" i="36"/>
  <c r="E8" i="37"/>
  <c r="E105" i="36"/>
  <c r="F9" i="36"/>
  <c r="E10" i="37"/>
  <c r="E178" i="37" s="1"/>
  <c r="L145" i="36"/>
  <c r="K106" i="36"/>
  <c r="F8" i="36"/>
  <c r="E9" i="37"/>
  <c r="E177" i="37" s="1"/>
  <c r="F6" i="36"/>
  <c r="E7" i="37"/>
  <c r="E175" i="37" s="1"/>
  <c r="E104" i="36"/>
  <c r="K110" i="36"/>
  <c r="E11" i="37"/>
  <c r="E113" i="36"/>
  <c r="E148" i="36"/>
  <c r="K104" i="36"/>
  <c r="D64" i="56" l="1"/>
  <c r="D77" i="56"/>
  <c r="C64" i="56"/>
  <c r="C77" i="56"/>
  <c r="N109" i="36"/>
  <c r="E103" i="37"/>
  <c r="E179" i="37"/>
  <c r="E101" i="37"/>
  <c r="E176" i="37"/>
  <c r="L111" i="36"/>
  <c r="L146" i="36"/>
  <c r="M10" i="36"/>
  <c r="M181" i="36" s="1"/>
  <c r="N106" i="36"/>
  <c r="M7" i="36"/>
  <c r="M178" i="36" s="1"/>
  <c r="F106" i="36"/>
  <c r="M106" i="36" s="1"/>
  <c r="F146" i="36"/>
  <c r="M146" i="36" s="1"/>
  <c r="F109" i="36"/>
  <c r="M109" i="36" s="1"/>
  <c r="M9" i="36"/>
  <c r="M180" i="36" s="1"/>
  <c r="F180" i="36"/>
  <c r="M6" i="36"/>
  <c r="M177" i="36" s="1"/>
  <c r="F177" i="36"/>
  <c r="M5" i="36"/>
  <c r="F176" i="36"/>
  <c r="M8" i="36"/>
  <c r="M179" i="36" s="1"/>
  <c r="F179" i="36"/>
  <c r="D64" i="74"/>
  <c r="C64" i="74"/>
  <c r="E70" i="56"/>
  <c r="E61" i="56"/>
  <c r="E59" i="76"/>
  <c r="E61" i="76"/>
  <c r="N147" i="36"/>
  <c r="F144" i="36"/>
  <c r="M144" i="36" s="1"/>
  <c r="F147" i="36"/>
  <c r="M147" i="36" s="1"/>
  <c r="F116" i="36"/>
  <c r="M116" i="36" s="1"/>
  <c r="L116" i="36"/>
  <c r="E53" i="76"/>
  <c r="E62" i="76"/>
  <c r="E51" i="76"/>
  <c r="E70" i="76"/>
  <c r="E51" i="74"/>
  <c r="E72" i="76"/>
  <c r="E72" i="74"/>
  <c r="F117" i="36"/>
  <c r="M117" i="36" s="1"/>
  <c r="L108" i="36"/>
  <c r="F108" i="36"/>
  <c r="M108" i="36" s="1"/>
  <c r="L117" i="36"/>
  <c r="E75" i="74"/>
  <c r="E58" i="76"/>
  <c r="E55" i="76"/>
  <c r="E56" i="76"/>
  <c r="E57" i="74"/>
  <c r="N144" i="36"/>
  <c r="D77" i="76"/>
  <c r="E71" i="76"/>
  <c r="E55" i="74"/>
  <c r="E74" i="76"/>
  <c r="E63" i="56"/>
  <c r="E74" i="74"/>
  <c r="E59" i="74"/>
  <c r="E50" i="74"/>
  <c r="E56" i="74"/>
  <c r="E76" i="74"/>
  <c r="F112" i="36"/>
  <c r="M112" i="36" s="1"/>
  <c r="E63" i="74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2" i="74"/>
  <c r="E62" i="56"/>
  <c r="E73" i="76"/>
  <c r="E75" i="76"/>
  <c r="E70" i="74"/>
  <c r="E53" i="74"/>
  <c r="E54" i="76"/>
  <c r="E61" i="74"/>
  <c r="E57" i="76"/>
  <c r="E69" i="56"/>
  <c r="E72" i="56"/>
  <c r="E50" i="76"/>
  <c r="E73" i="74"/>
  <c r="C77" i="74"/>
  <c r="E69" i="74"/>
  <c r="E76" i="56"/>
  <c r="N112" i="36"/>
  <c r="E54" i="74"/>
  <c r="E63" i="76"/>
  <c r="C64" i="76"/>
  <c r="E49" i="76"/>
  <c r="L112" i="36"/>
  <c r="N149" i="36"/>
  <c r="F118" i="36"/>
  <c r="M118" i="36" s="1"/>
  <c r="F114" i="36"/>
  <c r="M114" i="36" s="1"/>
  <c r="F143" i="36"/>
  <c r="M143" i="36" s="1"/>
  <c r="F149" i="36"/>
  <c r="M149" i="36" s="1"/>
  <c r="N114" i="36"/>
  <c r="L143" i="36"/>
  <c r="N110" i="36"/>
  <c r="E143" i="37"/>
  <c r="E142" i="37"/>
  <c r="E145" i="37"/>
  <c r="E100" i="37"/>
  <c r="E144" i="37"/>
  <c r="E102" i="37"/>
  <c r="F11" i="37"/>
  <c r="F179" i="37" s="1"/>
  <c r="O11" i="37"/>
  <c r="P11" i="37" s="1"/>
  <c r="Q11" i="37" s="1"/>
  <c r="R11" i="37" s="1"/>
  <c r="S11" i="37" s="1"/>
  <c r="F8" i="37"/>
  <c r="F176" i="37" s="1"/>
  <c r="O8" i="37"/>
  <c r="P8" i="37" s="1"/>
  <c r="Q8" i="37" s="1"/>
  <c r="R8" i="37" s="1"/>
  <c r="S8" i="37" s="1"/>
  <c r="F10" i="37"/>
  <c r="F178" i="37" s="1"/>
  <c r="O10" i="37"/>
  <c r="P10" i="37" s="1"/>
  <c r="Q10" i="37" s="1"/>
  <c r="R10" i="37" s="1"/>
  <c r="S10" i="37" s="1"/>
  <c r="F9" i="37"/>
  <c r="F177" i="37" s="1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F175" i="37" s="1"/>
  <c r="O7" i="37"/>
  <c r="P7" i="37" s="1"/>
  <c r="Q7" i="37" s="1"/>
  <c r="R7" i="37" s="1"/>
  <c r="S7" i="37" s="1"/>
  <c r="L150" i="36"/>
  <c r="N150" i="36"/>
  <c r="F150" i="36"/>
  <c r="M150" i="36" s="1"/>
  <c r="N143" i="36"/>
  <c r="L114" i="36"/>
  <c r="N118" i="36"/>
  <c r="L118" i="36"/>
  <c r="F110" i="36"/>
  <c r="M110" i="36" s="1"/>
  <c r="F148" i="36"/>
  <c r="M148" i="36" s="1"/>
  <c r="L148" i="36"/>
  <c r="N148" i="36"/>
  <c r="F111" i="36"/>
  <c r="M111" i="36" s="1"/>
  <c r="L113" i="36"/>
  <c r="N113" i="36"/>
  <c r="F113" i="36"/>
  <c r="M113" i="36" s="1"/>
  <c r="F104" i="36"/>
  <c r="M104" i="36" s="1"/>
  <c r="L104" i="36"/>
  <c r="N104" i="36"/>
  <c r="N105" i="36"/>
  <c r="L105" i="36"/>
  <c r="F105" i="36"/>
  <c r="M105" i="36" s="1"/>
  <c r="A134" i="37"/>
  <c r="A165" i="37" s="1"/>
  <c r="A214" i="37" s="1"/>
  <c r="A92" i="37"/>
  <c r="A65" i="37"/>
  <c r="M119" i="36" l="1"/>
  <c r="M121" i="36" s="1"/>
  <c r="M151" i="36"/>
  <c r="M153" i="36" s="1"/>
  <c r="N119" i="36"/>
  <c r="N151" i="36"/>
  <c r="M176" i="36"/>
  <c r="M11" i="36"/>
  <c r="M13" i="36" s="1"/>
  <c r="F142" i="37"/>
  <c r="F174" i="37"/>
  <c r="E77" i="56"/>
  <c r="E64" i="74"/>
  <c r="H49" i="76"/>
  <c r="J49" i="76" s="1"/>
  <c r="E64" i="76"/>
  <c r="E77" i="74"/>
  <c r="E77" i="76"/>
  <c r="T10" i="37"/>
  <c r="T9" i="37"/>
  <c r="T11" i="37"/>
  <c r="G7" i="37"/>
  <c r="G175" i="37" s="1"/>
  <c r="F144" i="37"/>
  <c r="F100" i="37"/>
  <c r="G8" i="37"/>
  <c r="G176" i="37" s="1"/>
  <c r="F101" i="37"/>
  <c r="G6" i="37"/>
  <c r="F143" i="37"/>
  <c r="G11" i="37"/>
  <c r="G179" i="37" s="1"/>
  <c r="F103" i="37"/>
  <c r="G9" i="37"/>
  <c r="G177" i="37" s="1"/>
  <c r="F145" i="37"/>
  <c r="G10" i="37"/>
  <c r="G178" i="37" s="1"/>
  <c r="F102" i="37"/>
  <c r="T7" i="37"/>
  <c r="T8" i="37"/>
  <c r="T6" i="37"/>
  <c r="G142" i="37" l="1"/>
  <c r="G174" i="37"/>
  <c r="U11" i="37"/>
  <c r="U7" i="37"/>
  <c r="H10" i="37"/>
  <c r="H178" i="37" s="1"/>
  <c r="G102" i="37"/>
  <c r="H6" i="37"/>
  <c r="G143" i="37"/>
  <c r="U10" i="37"/>
  <c r="U6" i="37"/>
  <c r="H9" i="37"/>
  <c r="H177" i="37" s="1"/>
  <c r="G145" i="37"/>
  <c r="H8" i="37"/>
  <c r="H176" i="37" s="1"/>
  <c r="G101" i="37"/>
  <c r="U8" i="37"/>
  <c r="U9" i="37"/>
  <c r="H11" i="37"/>
  <c r="H179" i="37" s="1"/>
  <c r="G103" i="37"/>
  <c r="H7" i="37"/>
  <c r="H175" i="37" s="1"/>
  <c r="G100" i="37"/>
  <c r="G144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2" i="37" l="1"/>
  <c r="H174" i="37"/>
  <c r="V8" i="37"/>
  <c r="V6" i="37"/>
  <c r="V7" i="37"/>
  <c r="V10" i="37"/>
  <c r="V9" i="37"/>
  <c r="F72" i="56"/>
  <c r="F71" i="56"/>
  <c r="I11" i="37"/>
  <c r="I179" i="37" s="1"/>
  <c r="H103" i="37"/>
  <c r="I6" i="37"/>
  <c r="H143" i="37"/>
  <c r="I8" i="37"/>
  <c r="I176" i="37" s="1"/>
  <c r="H101" i="37"/>
  <c r="I7" i="37"/>
  <c r="I175" i="37" s="1"/>
  <c r="H100" i="37"/>
  <c r="H144" i="37"/>
  <c r="I10" i="37"/>
  <c r="I178" i="37" s="1"/>
  <c r="H102" i="37"/>
  <c r="I9" i="37"/>
  <c r="I177" i="37" s="1"/>
  <c r="H145" i="37"/>
  <c r="V11" i="37"/>
  <c r="I142" i="37" l="1"/>
  <c r="I174" i="37"/>
  <c r="W8" i="37"/>
  <c r="F70" i="56"/>
  <c r="F45" i="56"/>
  <c r="F36" i="76"/>
  <c r="F103" i="76" s="1"/>
  <c r="H103" i="76" s="1"/>
  <c r="J103" i="76" s="1"/>
  <c r="F36" i="74"/>
  <c r="F8" i="74"/>
  <c r="F8" i="76"/>
  <c r="F85" i="76" s="1"/>
  <c r="H85" i="76" s="1"/>
  <c r="J85" i="76" s="1"/>
  <c r="F10" i="76"/>
  <c r="F87" i="76" s="1"/>
  <c r="H87" i="76" s="1"/>
  <c r="J87" i="76" s="1"/>
  <c r="F10" i="74"/>
  <c r="F48" i="56"/>
  <c r="F7" i="76"/>
  <c r="F84" i="76" s="1"/>
  <c r="H84" i="76" s="1"/>
  <c r="J84" i="76" s="1"/>
  <c r="F7" i="74"/>
  <c r="F46" i="56"/>
  <c r="F6" i="74"/>
  <c r="F83" i="74" s="1"/>
  <c r="F6" i="76"/>
  <c r="F9" i="74"/>
  <c r="F86" i="74" s="1"/>
  <c r="F9" i="76"/>
  <c r="F47" i="56"/>
  <c r="W9" i="37"/>
  <c r="W11" i="37"/>
  <c r="J10" i="37"/>
  <c r="J178" i="37" s="1"/>
  <c r="I102" i="37"/>
  <c r="J6" i="37"/>
  <c r="J174" i="37" s="1"/>
  <c r="I143" i="37"/>
  <c r="W10" i="37"/>
  <c r="J7" i="37"/>
  <c r="J175" i="37" s="1"/>
  <c r="I144" i="37"/>
  <c r="I100" i="37"/>
  <c r="W7" i="37"/>
  <c r="J9" i="37"/>
  <c r="J177" i="37" s="1"/>
  <c r="I145" i="37"/>
  <c r="W6" i="37"/>
  <c r="J8" i="37"/>
  <c r="I101" i="37"/>
  <c r="J11" i="37"/>
  <c r="I103" i="37"/>
  <c r="A81" i="36"/>
  <c r="A156" i="36" s="1"/>
  <c r="A83" i="36"/>
  <c r="A158" i="36" s="1"/>
  <c r="A87" i="36"/>
  <c r="A162" i="36" s="1"/>
  <c r="A89" i="36"/>
  <c r="A164" i="36" s="1"/>
  <c r="A90" i="36"/>
  <c r="A165" i="36" s="1"/>
  <c r="A91" i="36"/>
  <c r="A166" i="36" s="1"/>
  <c r="A92" i="36"/>
  <c r="A167" i="36" s="1"/>
  <c r="A136" i="36"/>
  <c r="A66" i="36"/>
  <c r="A93" i="36" s="1"/>
  <c r="A168" i="36" s="1"/>
  <c r="A218" i="36" s="1"/>
  <c r="F73" i="74" l="1"/>
  <c r="F103" i="74"/>
  <c r="F46" i="74"/>
  <c r="F84" i="74"/>
  <c r="F72" i="76"/>
  <c r="H72" i="76" s="1"/>
  <c r="J72" i="76" s="1"/>
  <c r="F86" i="76"/>
  <c r="H86" i="76" s="1"/>
  <c r="J86" i="76" s="1"/>
  <c r="F48" i="74"/>
  <c r="F87" i="74"/>
  <c r="F71" i="74"/>
  <c r="F85" i="74"/>
  <c r="F70" i="76"/>
  <c r="H70" i="76" s="1"/>
  <c r="J70" i="76" s="1"/>
  <c r="F83" i="76"/>
  <c r="H83" i="76" s="1"/>
  <c r="J83" i="76" s="1"/>
  <c r="J103" i="37"/>
  <c r="J179" i="37"/>
  <c r="J101" i="37"/>
  <c r="J176" i="37"/>
  <c r="X10" i="37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J36" i="76" s="1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5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3" i="37"/>
  <c r="J142" i="37"/>
  <c r="J100" i="37"/>
  <c r="J144" i="37"/>
  <c r="J102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3" i="37"/>
  <c r="C195" i="37" s="1"/>
  <c r="D73" i="37"/>
  <c r="N74" i="37"/>
  <c r="N76" i="37"/>
  <c r="O72" i="37"/>
  <c r="P72" i="37" s="1"/>
  <c r="Q72" i="37" s="1"/>
  <c r="R72" i="37" s="1"/>
  <c r="S72" i="37" s="1"/>
  <c r="T72" i="37" s="1"/>
  <c r="U72" i="37" s="1"/>
  <c r="V72" i="37" s="1"/>
  <c r="W72" i="37" s="1"/>
  <c r="X72" i="37" s="1"/>
  <c r="Y72" i="37" s="1"/>
  <c r="Z72" i="37" s="1"/>
  <c r="AA72" i="37" s="1"/>
  <c r="AB72" i="37" s="1"/>
  <c r="AC72" i="37" s="1"/>
  <c r="AD72" i="37" s="1"/>
  <c r="AE72" i="37" s="1"/>
  <c r="AF72" i="37" s="1"/>
  <c r="AG72" i="37" s="1"/>
  <c r="AH72" i="37" s="1"/>
  <c r="AI72" i="37" s="1"/>
  <c r="AJ72" i="37" s="1"/>
  <c r="AK72" i="37" s="1"/>
  <c r="AL72" i="37" s="1"/>
  <c r="AM72" i="37" s="1"/>
  <c r="AN72" i="37" s="1"/>
  <c r="AO72" i="37" s="1"/>
  <c r="AP72" i="37" s="1"/>
  <c r="AQ72" i="37" s="1"/>
  <c r="AR72" i="37" s="1"/>
  <c r="AS72" i="37" s="1"/>
  <c r="AT72" i="37" s="1"/>
  <c r="AU72" i="37" s="1"/>
  <c r="AV72" i="37" s="1"/>
  <c r="AW72" i="37" s="1"/>
  <c r="AX72" i="37" s="1"/>
  <c r="AY72" i="37" s="1"/>
  <c r="AZ72" i="37" s="1"/>
  <c r="BA72" i="37" s="1"/>
  <c r="BB72" i="37" s="1"/>
  <c r="BC72" i="37" s="1"/>
  <c r="BD72" i="37" s="1"/>
  <c r="BE72" i="37" s="1"/>
  <c r="BF72" i="37" s="1"/>
  <c r="BG72" i="37" s="1"/>
  <c r="BH72" i="37" s="1"/>
  <c r="BI72" i="37" s="1"/>
  <c r="BJ72" i="37" s="1"/>
  <c r="BK72" i="37" s="1"/>
  <c r="BL72" i="37" s="1"/>
  <c r="BM72" i="37" s="1"/>
  <c r="BN72" i="37" s="1"/>
  <c r="BO72" i="37" s="1"/>
  <c r="BP72" i="37" s="1"/>
  <c r="BQ72" i="37" s="1"/>
  <c r="BR72" i="37" s="1"/>
  <c r="BS72" i="37" s="1"/>
  <c r="BT72" i="37" s="1"/>
  <c r="BU72" i="37" s="1"/>
  <c r="BV72" i="37" s="1"/>
  <c r="BW72" i="37" s="1"/>
  <c r="BX72" i="37" s="1"/>
  <c r="BY72" i="37" s="1"/>
  <c r="BZ72" i="37" s="1"/>
  <c r="CA72" i="37" s="1"/>
  <c r="CB72" i="37" s="1"/>
  <c r="CC72" i="37" s="1"/>
  <c r="CD72" i="37" s="1"/>
  <c r="CE72" i="37" s="1"/>
  <c r="CF72" i="37" s="1"/>
  <c r="CG72" i="37" s="1"/>
  <c r="CH72" i="37" s="1"/>
  <c r="CI72" i="37" s="1"/>
  <c r="CJ72" i="37" s="1"/>
  <c r="CK72" i="37" s="1"/>
  <c r="CL72" i="37" s="1"/>
  <c r="CM72" i="37" s="1"/>
  <c r="CN72" i="37" s="1"/>
  <c r="CO72" i="37" s="1"/>
  <c r="CP72" i="37" s="1"/>
  <c r="CQ72" i="37" s="1"/>
  <c r="CR72" i="37" s="1"/>
  <c r="CS72" i="37" s="1"/>
  <c r="CT72" i="37" s="1"/>
  <c r="CU72" i="37" s="1"/>
  <c r="CV72" i="37" s="1"/>
  <c r="CW72" i="37" s="1"/>
  <c r="CX72" i="37" s="1"/>
  <c r="CY72" i="37" s="1"/>
  <c r="CZ72" i="37" s="1"/>
  <c r="DA72" i="37" s="1"/>
  <c r="DB72" i="37" s="1"/>
  <c r="DC72" i="37" s="1"/>
  <c r="DD72" i="37" s="1"/>
  <c r="DE72" i="37" s="1"/>
  <c r="DF72" i="37" s="1"/>
  <c r="DG72" i="37" s="1"/>
  <c r="DH72" i="37" s="1"/>
  <c r="DI72" i="37" s="1"/>
  <c r="DJ72" i="37" s="1"/>
  <c r="DK72" i="37" s="1"/>
  <c r="DL72" i="37" s="1"/>
  <c r="DM72" i="37" s="1"/>
  <c r="DN72" i="37" s="1"/>
  <c r="DO72" i="37" s="1"/>
  <c r="DP72" i="37" s="1"/>
  <c r="DQ72" i="37" s="1"/>
  <c r="DR72" i="37" s="1"/>
  <c r="DS72" i="37" s="1"/>
  <c r="DT72" i="37" s="1"/>
  <c r="DU72" i="37" s="1"/>
  <c r="DV72" i="37" s="1"/>
  <c r="DW72" i="37" s="1"/>
  <c r="DX72" i="37" s="1"/>
  <c r="DY72" i="37" s="1"/>
  <c r="DZ72" i="37" s="1"/>
  <c r="EA72" i="37" s="1"/>
  <c r="EB72" i="37" s="1"/>
  <c r="EC72" i="37" s="1"/>
  <c r="ED72" i="37" s="1"/>
  <c r="EE72" i="37" s="1"/>
  <c r="EF72" i="37" s="1"/>
  <c r="EG72" i="37" s="1"/>
  <c r="EH72" i="37" s="1"/>
  <c r="EI72" i="37" s="1"/>
  <c r="EJ72" i="37" s="1"/>
  <c r="EK72" i="37" s="1"/>
  <c r="EL72" i="37" s="1"/>
  <c r="EM72" i="37" s="1"/>
  <c r="EN72" i="37" s="1"/>
  <c r="EO72" i="37" s="1"/>
  <c r="EP72" i="37" s="1"/>
  <c r="EQ72" i="37" s="1"/>
  <c r="ER72" i="37" s="1"/>
  <c r="ES72" i="37" s="1"/>
  <c r="ET72" i="37" s="1"/>
  <c r="EU72" i="37" s="1"/>
  <c r="EV72" i="37" s="1"/>
  <c r="EW72" i="37" s="1"/>
  <c r="EX72" i="37" s="1"/>
  <c r="EY72" i="37" s="1"/>
  <c r="EZ72" i="37" s="1"/>
  <c r="FA72" i="37" s="1"/>
  <c r="FB72" i="37" s="1"/>
  <c r="FC72" i="37" s="1"/>
  <c r="FD72" i="37" s="1"/>
  <c r="FE72" i="37" s="1"/>
  <c r="FF72" i="37" s="1"/>
  <c r="FG72" i="37" s="1"/>
  <c r="FH72" i="37" s="1"/>
  <c r="FI72" i="37" s="1"/>
  <c r="FJ72" i="37" s="1"/>
  <c r="FK72" i="37" s="1"/>
  <c r="FL72" i="37" s="1"/>
  <c r="FM72" i="37" s="1"/>
  <c r="FN72" i="37" s="1"/>
  <c r="FO72" i="37" s="1"/>
  <c r="FP72" i="37" s="1"/>
  <c r="FQ72" i="37" s="1"/>
  <c r="FR72" i="37" s="1"/>
  <c r="FS72" i="37" s="1"/>
  <c r="FT72" i="37" s="1"/>
  <c r="FU72" i="37" s="1"/>
  <c r="FV72" i="37" s="1"/>
  <c r="FW72" i="37" s="1"/>
  <c r="FX72" i="37" s="1"/>
  <c r="FY72" i="37" s="1"/>
  <c r="FZ72" i="37" s="1"/>
  <c r="GA72" i="37" s="1"/>
  <c r="GB72" i="37" s="1"/>
  <c r="GC72" i="37" s="1"/>
  <c r="GD72" i="37" s="1"/>
  <c r="GE72" i="37" s="1"/>
  <c r="GF72" i="37" s="1"/>
  <c r="GG72" i="37" s="1"/>
  <c r="GH72" i="37" s="1"/>
  <c r="GI72" i="37" s="1"/>
  <c r="GJ72" i="37" s="1"/>
  <c r="GK72" i="37" s="1"/>
  <c r="GL72" i="37" s="1"/>
  <c r="GM72" i="37" s="1"/>
  <c r="GN72" i="37" s="1"/>
  <c r="GO72" i="37" s="1"/>
  <c r="GP72" i="37" s="1"/>
  <c r="GQ72" i="37" s="1"/>
  <c r="GR72" i="37" s="1"/>
  <c r="GS72" i="37" s="1"/>
  <c r="GT72" i="37" s="1"/>
  <c r="GU72" i="37" s="1"/>
  <c r="GV72" i="37" s="1"/>
  <c r="GW72" i="37" s="1"/>
  <c r="GX72" i="37" s="1"/>
  <c r="GY72" i="37" s="1"/>
  <c r="GZ72" i="37" s="1"/>
  <c r="HA72" i="37" s="1"/>
  <c r="HB72" i="37" s="1"/>
  <c r="HC72" i="37" s="1"/>
  <c r="HD72" i="37" s="1"/>
  <c r="HE72" i="37" s="1"/>
  <c r="HF72" i="37" s="1"/>
  <c r="K76" i="36"/>
  <c r="E76" i="36"/>
  <c r="K75" i="36"/>
  <c r="E75" i="36"/>
  <c r="E74" i="36"/>
  <c r="K197" i="36"/>
  <c r="E73" i="36"/>
  <c r="E197" i="36" s="1"/>
  <c r="E134" i="71" l="1"/>
  <c r="E133" i="71"/>
  <c r="D146" i="37"/>
  <c r="D195" i="37"/>
  <c r="F8" i="61"/>
  <c r="F20" i="61" s="1"/>
  <c r="D20" i="61"/>
  <c r="E74" i="37"/>
  <c r="K198" i="36"/>
  <c r="E75" i="37"/>
  <c r="K199" i="36"/>
  <c r="N76" i="36"/>
  <c r="N200" i="36" s="1"/>
  <c r="E200" i="36"/>
  <c r="L74" i="36"/>
  <c r="L198" i="36" s="1"/>
  <c r="E198" i="36"/>
  <c r="N75" i="36"/>
  <c r="N199" i="36" s="1"/>
  <c r="E199" i="36"/>
  <c r="E76" i="37"/>
  <c r="K200" i="36"/>
  <c r="N73" i="36"/>
  <c r="E77" i="36"/>
  <c r="E73" i="37"/>
  <c r="K77" i="36"/>
  <c r="F38" i="56"/>
  <c r="F74" i="74"/>
  <c r="F37" i="76"/>
  <c r="F104" i="76" s="1"/>
  <c r="H104" i="76" s="1"/>
  <c r="J104" i="76" s="1"/>
  <c r="J45" i="76"/>
  <c r="C146" i="37"/>
  <c r="N73" i="37"/>
  <c r="K51" i="71"/>
  <c r="L51" i="71" s="1"/>
  <c r="L53" i="71" s="1"/>
  <c r="E40" i="56"/>
  <c r="N75" i="37"/>
  <c r="F76" i="36"/>
  <c r="F200" i="36" s="1"/>
  <c r="N74" i="36"/>
  <c r="N198" i="36" s="1"/>
  <c r="F73" i="36"/>
  <c r="F197" i="36" s="1"/>
  <c r="F75" i="36"/>
  <c r="F199" i="36" s="1"/>
  <c r="L76" i="36"/>
  <c r="L200" i="36" s="1"/>
  <c r="L73" i="36"/>
  <c r="L197" i="36" s="1"/>
  <c r="F74" i="36"/>
  <c r="F198" i="36" s="1"/>
  <c r="L75" i="36"/>
  <c r="L199" i="36" s="1"/>
  <c r="F75" i="56" l="1"/>
  <c r="F105" i="56"/>
  <c r="E148" i="37"/>
  <c r="E197" i="37"/>
  <c r="E149" i="37"/>
  <c r="E198" i="37"/>
  <c r="E147" i="37"/>
  <c r="E196" i="37"/>
  <c r="E146" i="37"/>
  <c r="E150" i="37" s="1"/>
  <c r="E195" i="37"/>
  <c r="K201" i="36"/>
  <c r="N197" i="36"/>
  <c r="N77" i="36"/>
  <c r="N79" i="36" s="1"/>
  <c r="O76" i="37"/>
  <c r="P76" i="37" s="1"/>
  <c r="Q76" i="37" s="1"/>
  <c r="R76" i="37" s="1"/>
  <c r="S76" i="37" s="1"/>
  <c r="O74" i="37"/>
  <c r="P74" i="37" s="1"/>
  <c r="Q74" i="37" s="1"/>
  <c r="R74" i="37" s="1"/>
  <c r="S74" i="37" s="1"/>
  <c r="F73" i="37"/>
  <c r="F195" i="37" s="1"/>
  <c r="O73" i="37"/>
  <c r="P73" i="37" s="1"/>
  <c r="Q73" i="37" s="1"/>
  <c r="R73" i="37" s="1"/>
  <c r="S73" i="37" s="1"/>
  <c r="E77" i="37"/>
  <c r="L77" i="36"/>
  <c r="L79" i="36" s="1"/>
  <c r="F77" i="36"/>
  <c r="H37" i="76"/>
  <c r="F74" i="76"/>
  <c r="H74" i="76" s="1"/>
  <c r="J74" i="76" s="1"/>
  <c r="F39" i="56"/>
  <c r="F38" i="74"/>
  <c r="F38" i="76"/>
  <c r="F105" i="76" s="1"/>
  <c r="H105" i="76" s="1"/>
  <c r="J105" i="76" s="1"/>
  <c r="F146" i="37"/>
  <c r="O75" i="37"/>
  <c r="P75" i="37" s="1"/>
  <c r="Q75" i="37" s="1"/>
  <c r="R75" i="37" s="1"/>
  <c r="S75" i="37" s="1"/>
  <c r="M76" i="36"/>
  <c r="M200" i="36" s="1"/>
  <c r="M75" i="36"/>
  <c r="M199" i="36" s="1"/>
  <c r="M74" i="36"/>
  <c r="M198" i="36" s="1"/>
  <c r="M73" i="36"/>
  <c r="F75" i="74" l="1"/>
  <c r="F105" i="74"/>
  <c r="F76" i="56"/>
  <c r="F106" i="56"/>
  <c r="G73" i="37"/>
  <c r="G195" i="37" s="1"/>
  <c r="M197" i="36"/>
  <c r="M77" i="36"/>
  <c r="M79" i="36" s="1"/>
  <c r="T73" i="37"/>
  <c r="U73" i="37" s="1"/>
  <c r="J37" i="76"/>
  <c r="H38" i="76"/>
  <c r="J38" i="76" s="1"/>
  <c r="F75" i="76"/>
  <c r="H75" i="76" s="1"/>
  <c r="J75" i="76" s="1"/>
  <c r="F39" i="76"/>
  <c r="F106" i="76" s="1"/>
  <c r="H106" i="76" s="1"/>
  <c r="J106" i="76" s="1"/>
  <c r="F39" i="74"/>
  <c r="G146" i="37"/>
  <c r="H73" i="37"/>
  <c r="H195" i="37" s="1"/>
  <c r="F76" i="74" l="1"/>
  <c r="F106" i="74"/>
  <c r="H39" i="76"/>
  <c r="J39" i="76" s="1"/>
  <c r="J40" i="76" s="1"/>
  <c r="F76" i="76"/>
  <c r="H76" i="76" s="1"/>
  <c r="J76" i="76" s="1"/>
  <c r="H146" i="37"/>
  <c r="I73" i="37"/>
  <c r="I195" i="37" s="1"/>
  <c r="V73" i="37"/>
  <c r="D5" i="61"/>
  <c r="D19" i="61" l="1"/>
  <c r="H40" i="76"/>
  <c r="W73" i="37"/>
  <c r="I146" i="37"/>
  <c r="J73" i="37"/>
  <c r="J195" i="37" s="1"/>
  <c r="J146" i="37" l="1"/>
  <c r="X73" i="37"/>
  <c r="Y73" i="37" s="1"/>
  <c r="Z73" i="37" s="1"/>
  <c r="AA73" i="37" s="1"/>
  <c r="AB73" i="37" s="1"/>
  <c r="AC73" i="37" s="1"/>
  <c r="AD73" i="37" s="1"/>
  <c r="AE73" i="37" s="1"/>
  <c r="AF73" i="37" s="1"/>
  <c r="AG73" i="37" s="1"/>
  <c r="AH73" i="37" s="1"/>
  <c r="AI73" i="37" s="1"/>
  <c r="AJ73" i="37" s="1"/>
  <c r="AK73" i="37" s="1"/>
  <c r="AL73" i="37" s="1"/>
  <c r="AM73" i="37" s="1"/>
  <c r="AN73" i="37" s="1"/>
  <c r="AO73" i="37" s="1"/>
  <c r="AP73" i="37" s="1"/>
  <c r="AQ73" i="37" s="1"/>
  <c r="AR73" i="37" s="1"/>
  <c r="AS73" i="37" s="1"/>
  <c r="AT73" i="37" s="1"/>
  <c r="AU73" i="37" s="1"/>
  <c r="AV73" i="37" s="1"/>
  <c r="AW73" i="37" s="1"/>
  <c r="AX73" i="37" s="1"/>
  <c r="AY73" i="37" s="1"/>
  <c r="AZ73" i="37" s="1"/>
  <c r="BA73" i="37" s="1"/>
  <c r="BB73" i="37" s="1"/>
  <c r="BC73" i="37" s="1"/>
  <c r="BD73" i="37" s="1"/>
  <c r="BE73" i="37" s="1"/>
  <c r="BF73" i="37" s="1"/>
  <c r="BG73" i="37" s="1"/>
  <c r="BH73" i="37" s="1"/>
  <c r="BI73" i="37" s="1"/>
  <c r="BJ73" i="37" s="1"/>
  <c r="BK73" i="37" s="1"/>
  <c r="BL73" i="37" s="1"/>
  <c r="BM73" i="37" s="1"/>
  <c r="BN73" i="37" s="1"/>
  <c r="BO73" i="37" s="1"/>
  <c r="BP73" i="37" s="1"/>
  <c r="BQ73" i="37" s="1"/>
  <c r="BR73" i="37" s="1"/>
  <c r="BS73" i="37" s="1"/>
  <c r="BT73" i="37" s="1"/>
  <c r="BU73" i="37" s="1"/>
  <c r="BV73" i="37" s="1"/>
  <c r="BW73" i="37" s="1"/>
  <c r="BX73" i="37" s="1"/>
  <c r="BY73" i="37" s="1"/>
  <c r="BZ73" i="37" s="1"/>
  <c r="CA73" i="37" s="1"/>
  <c r="CB73" i="37" s="1"/>
  <c r="CC73" i="37" s="1"/>
  <c r="CD73" i="37" s="1"/>
  <c r="CE73" i="37" s="1"/>
  <c r="CF73" i="37" s="1"/>
  <c r="CG73" i="37" s="1"/>
  <c r="CH73" i="37" s="1"/>
  <c r="CI73" i="37" s="1"/>
  <c r="CJ73" i="37" s="1"/>
  <c r="CK73" i="37" s="1"/>
  <c r="CL73" i="37" s="1"/>
  <c r="CM73" i="37" s="1"/>
  <c r="CN73" i="37" s="1"/>
  <c r="CO73" i="37" s="1"/>
  <c r="CP73" i="37" s="1"/>
  <c r="CQ73" i="37" s="1"/>
  <c r="CR73" i="37" s="1"/>
  <c r="CS73" i="37" s="1"/>
  <c r="CT73" i="37" s="1"/>
  <c r="CU73" i="37" s="1"/>
  <c r="CV73" i="37" s="1"/>
  <c r="CW73" i="37" s="1"/>
  <c r="CX73" i="37" s="1"/>
  <c r="CY73" i="37" s="1"/>
  <c r="CZ73" i="37" s="1"/>
  <c r="DA73" i="37" s="1"/>
  <c r="DB73" i="37" s="1"/>
  <c r="DC73" i="37" s="1"/>
  <c r="DD73" i="37" s="1"/>
  <c r="DE73" i="37" s="1"/>
  <c r="DF73" i="37" s="1"/>
  <c r="DG73" i="37" s="1"/>
  <c r="DH73" i="37" s="1"/>
  <c r="DI73" i="37" s="1"/>
  <c r="DJ73" i="37" s="1"/>
  <c r="DK73" i="37" s="1"/>
  <c r="DL73" i="37" s="1"/>
  <c r="DM73" i="37" s="1"/>
  <c r="DN73" i="37" s="1"/>
  <c r="DO73" i="37" s="1"/>
  <c r="DP73" i="37" s="1"/>
  <c r="DQ73" i="37" s="1"/>
  <c r="DR73" i="37" s="1"/>
  <c r="DS73" i="37" s="1"/>
  <c r="DT73" i="37" s="1"/>
  <c r="DU73" i="37" s="1"/>
  <c r="DV73" i="37" s="1"/>
  <c r="DW73" i="37" s="1"/>
  <c r="DX73" i="37" s="1"/>
  <c r="DY73" i="37" s="1"/>
  <c r="DZ73" i="37" s="1"/>
  <c r="EA73" i="37" s="1"/>
  <c r="EB73" i="37" s="1"/>
  <c r="EC73" i="37" s="1"/>
  <c r="ED73" i="37" s="1"/>
  <c r="EE73" i="37" s="1"/>
  <c r="EF73" i="37" s="1"/>
  <c r="EG73" i="37" s="1"/>
  <c r="EH73" i="37" s="1"/>
  <c r="EI73" i="37" s="1"/>
  <c r="EJ73" i="37" s="1"/>
  <c r="EK73" i="37" s="1"/>
  <c r="EL73" i="37" s="1"/>
  <c r="EM73" i="37" s="1"/>
  <c r="EN73" i="37" s="1"/>
  <c r="EO73" i="37" s="1"/>
  <c r="EP73" i="37" s="1"/>
  <c r="EQ73" i="37" s="1"/>
  <c r="ER73" i="37" s="1"/>
  <c r="ES73" i="37" s="1"/>
  <c r="ET73" i="37" s="1"/>
  <c r="EU73" i="37" s="1"/>
  <c r="EV73" i="37" s="1"/>
  <c r="EW73" i="37" s="1"/>
  <c r="EX73" i="37" s="1"/>
  <c r="EY73" i="37" s="1"/>
  <c r="EZ73" i="37" s="1"/>
  <c r="FA73" i="37" s="1"/>
  <c r="FB73" i="37" s="1"/>
  <c r="FC73" i="37" s="1"/>
  <c r="FD73" i="37" s="1"/>
  <c r="FE73" i="37" s="1"/>
  <c r="FF73" i="37" s="1"/>
  <c r="FG73" i="37" s="1"/>
  <c r="FH73" i="37" s="1"/>
  <c r="FI73" i="37" s="1"/>
  <c r="FJ73" i="37" s="1"/>
  <c r="FK73" i="37" s="1"/>
  <c r="FL73" i="37" s="1"/>
  <c r="FM73" i="37" s="1"/>
  <c r="FN73" i="37" s="1"/>
  <c r="FO73" i="37" s="1"/>
  <c r="FP73" i="37" s="1"/>
  <c r="FQ73" i="37" s="1"/>
  <c r="FR73" i="37" s="1"/>
  <c r="FS73" i="37" s="1"/>
  <c r="FT73" i="37" s="1"/>
  <c r="FU73" i="37" s="1"/>
  <c r="FV73" i="37" s="1"/>
  <c r="FW73" i="37" s="1"/>
  <c r="FX73" i="37" s="1"/>
  <c r="FY73" i="37" s="1"/>
  <c r="FZ73" i="37" s="1"/>
  <c r="GA73" i="37" s="1"/>
  <c r="GB73" i="37" s="1"/>
  <c r="GC73" i="37" s="1"/>
  <c r="GD73" i="37" s="1"/>
  <c r="GE73" i="37" s="1"/>
  <c r="GF73" i="37" s="1"/>
  <c r="GG73" i="37" s="1"/>
  <c r="GH73" i="37" s="1"/>
  <c r="GI73" i="37" s="1"/>
  <c r="GJ73" i="37" s="1"/>
  <c r="GK73" i="37" s="1"/>
  <c r="GL73" i="37" s="1"/>
  <c r="GM73" i="37" s="1"/>
  <c r="GN73" i="37" s="1"/>
  <c r="GO73" i="37" s="1"/>
  <c r="GP73" i="37" s="1"/>
  <c r="GQ73" i="37" s="1"/>
  <c r="GR73" i="37" s="1"/>
  <c r="GS73" i="37" s="1"/>
  <c r="GT73" i="37" s="1"/>
  <c r="GU73" i="37" s="1"/>
  <c r="GV73" i="37" s="1"/>
  <c r="GW73" i="37" s="1"/>
  <c r="GX73" i="37" s="1"/>
  <c r="GY73" i="37" s="1"/>
  <c r="GZ73" i="37" s="1"/>
  <c r="HA73" i="37" s="1"/>
  <c r="HB73" i="37" s="1"/>
  <c r="HC73" i="37" s="1"/>
  <c r="HD73" i="37" s="1"/>
  <c r="HE73" i="37" s="1"/>
  <c r="HF73" i="37" s="1"/>
  <c r="F17" i="56" l="1"/>
  <c r="F89" i="56" s="1"/>
  <c r="F17" i="74" l="1"/>
  <c r="F17" i="76"/>
  <c r="F89" i="76" s="1"/>
  <c r="H89" i="76" s="1"/>
  <c r="J89" i="76" s="1"/>
  <c r="F50" i="56"/>
  <c r="F18" i="56"/>
  <c r="E30" i="56"/>
  <c r="E23" i="56"/>
  <c r="E22" i="56"/>
  <c r="E21" i="56"/>
  <c r="E20" i="56"/>
  <c r="E19" i="56"/>
  <c r="E18" i="56"/>
  <c r="E16" i="56"/>
  <c r="A35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D188" i="37" s="1"/>
  <c r="C44" i="37"/>
  <c r="D44" i="37"/>
  <c r="D189" i="37" s="1"/>
  <c r="C45" i="37"/>
  <c r="D45" i="37"/>
  <c r="D190" i="37" s="1"/>
  <c r="C47" i="37"/>
  <c r="D47" i="37"/>
  <c r="D192" i="37" s="1"/>
  <c r="C48" i="37"/>
  <c r="D48" i="37"/>
  <c r="D193" i="37" s="1"/>
  <c r="C49" i="37"/>
  <c r="D49" i="37"/>
  <c r="D194" i="37" s="1"/>
  <c r="A104" i="36"/>
  <c r="A105" i="36"/>
  <c r="A106" i="36"/>
  <c r="A107" i="36"/>
  <c r="A108" i="36"/>
  <c r="A109" i="36"/>
  <c r="A110" i="36"/>
  <c r="A111" i="36"/>
  <c r="A112" i="36"/>
  <c r="A113" i="36"/>
  <c r="A114" i="36"/>
  <c r="A116" i="36"/>
  <c r="A117" i="36"/>
  <c r="A118" i="36"/>
  <c r="E40" i="37"/>
  <c r="E38" i="37"/>
  <c r="J151" i="36"/>
  <c r="I151" i="36"/>
  <c r="H151" i="36"/>
  <c r="G50" i="36"/>
  <c r="G151" i="36" s="1"/>
  <c r="E189" i="36"/>
  <c r="E188" i="36"/>
  <c r="E186" i="36"/>
  <c r="E185" i="36"/>
  <c r="E184" i="36"/>
  <c r="E182" i="36"/>
  <c r="F19" i="56" l="1"/>
  <c r="F91" i="56" s="1"/>
  <c r="F90" i="56"/>
  <c r="F50" i="74"/>
  <c r="F89" i="74"/>
  <c r="E109" i="37"/>
  <c r="E185" i="37"/>
  <c r="E107" i="37"/>
  <c r="E183" i="37"/>
  <c r="D108" i="37"/>
  <c r="D184" i="37"/>
  <c r="D104" i="37"/>
  <c r="D180" i="37"/>
  <c r="D111" i="37"/>
  <c r="D187" i="37"/>
  <c r="D107" i="37"/>
  <c r="D183" i="37"/>
  <c r="D110" i="37"/>
  <c r="D186" i="37"/>
  <c r="D106" i="37"/>
  <c r="D182" i="37"/>
  <c r="D109" i="37"/>
  <c r="D185" i="37"/>
  <c r="D105" i="37"/>
  <c r="D181" i="37"/>
  <c r="C109" i="37"/>
  <c r="C185" i="37"/>
  <c r="C112" i="37"/>
  <c r="C188" i="37"/>
  <c r="C104" i="37"/>
  <c r="C180" i="37"/>
  <c r="C118" i="37"/>
  <c r="C194" i="37"/>
  <c r="C113" i="37"/>
  <c r="C189" i="37"/>
  <c r="C105" i="37"/>
  <c r="C181" i="37"/>
  <c r="C107" i="37"/>
  <c r="C183" i="37"/>
  <c r="C116" i="37"/>
  <c r="C192" i="37"/>
  <c r="C108" i="37"/>
  <c r="C184" i="37"/>
  <c r="C111" i="37"/>
  <c r="C187" i="37"/>
  <c r="C114" i="37"/>
  <c r="C190" i="37"/>
  <c r="C110" i="37"/>
  <c r="C186" i="37"/>
  <c r="C106" i="37"/>
  <c r="C182" i="37"/>
  <c r="C117" i="37"/>
  <c r="C193" i="37"/>
  <c r="L49" i="36"/>
  <c r="L196" i="36" s="1"/>
  <c r="E196" i="36"/>
  <c r="L40" i="36"/>
  <c r="L187" i="36" s="1"/>
  <c r="E187" i="36"/>
  <c r="N35" i="36"/>
  <c r="L35" i="36"/>
  <c r="N38" i="36"/>
  <c r="N185" i="36" s="1"/>
  <c r="L38" i="36"/>
  <c r="L185" i="36" s="1"/>
  <c r="N41" i="36"/>
  <c r="N188" i="36" s="1"/>
  <c r="L41" i="36"/>
  <c r="L188" i="36" s="1"/>
  <c r="N37" i="36"/>
  <c r="N184" i="36" s="1"/>
  <c r="L37" i="36"/>
  <c r="L184" i="36" s="1"/>
  <c r="N42" i="36"/>
  <c r="N189" i="36" s="1"/>
  <c r="L42" i="36"/>
  <c r="L189" i="36" s="1"/>
  <c r="N39" i="36"/>
  <c r="N186" i="36" s="1"/>
  <c r="L39" i="36"/>
  <c r="L186" i="36" s="1"/>
  <c r="A52" i="74"/>
  <c r="A52" i="76"/>
  <c r="A52" i="56"/>
  <c r="A107" i="37"/>
  <c r="A51" i="74"/>
  <c r="A51" i="56"/>
  <c r="A51" i="76"/>
  <c r="A106" i="37"/>
  <c r="A50" i="74"/>
  <c r="A50" i="76"/>
  <c r="A50" i="56"/>
  <c r="A105" i="37"/>
  <c r="A49" i="56"/>
  <c r="A49" i="74"/>
  <c r="A49" i="76"/>
  <c r="A104" i="37"/>
  <c r="A57" i="76"/>
  <c r="A57" i="74"/>
  <c r="A57" i="56"/>
  <c r="A112" i="37"/>
  <c r="A63" i="76"/>
  <c r="A63" i="74"/>
  <c r="A63" i="56"/>
  <c r="A118" i="37"/>
  <c r="A61" i="56"/>
  <c r="A61" i="76"/>
  <c r="A61" i="74"/>
  <c r="A116" i="37"/>
  <c r="A56" i="76"/>
  <c r="A56" i="74"/>
  <c r="A56" i="56"/>
  <c r="A111" i="37"/>
  <c r="A62" i="76"/>
  <c r="A62" i="56"/>
  <c r="A62" i="74"/>
  <c r="A117" i="37"/>
  <c r="A55" i="76"/>
  <c r="A55" i="56"/>
  <c r="A55" i="74"/>
  <c r="A110" i="37"/>
  <c r="A58" i="74"/>
  <c r="A58" i="56"/>
  <c r="A58" i="76"/>
  <c r="A113" i="37"/>
  <c r="A54" i="56"/>
  <c r="A54" i="76"/>
  <c r="A54" i="74"/>
  <c r="A109" i="37"/>
  <c r="A59" i="74"/>
  <c r="A59" i="76"/>
  <c r="A59" i="56"/>
  <c r="A114" i="37"/>
  <c r="A53" i="56"/>
  <c r="A53" i="74"/>
  <c r="A53" i="76"/>
  <c r="A108" i="37"/>
  <c r="F18" i="76"/>
  <c r="F90" i="76" s="1"/>
  <c r="H90" i="76" s="1"/>
  <c r="J90" i="76" s="1"/>
  <c r="F18" i="74"/>
  <c r="F51" i="56"/>
  <c r="F50" i="76"/>
  <c r="H50" i="76" s="1"/>
  <c r="H17" i="76"/>
  <c r="N45" i="37"/>
  <c r="D114" i="37"/>
  <c r="N48" i="37"/>
  <c r="D117" i="37"/>
  <c r="N43" i="37"/>
  <c r="D112" i="37"/>
  <c r="N49" i="37"/>
  <c r="D118" i="37"/>
  <c r="N44" i="37"/>
  <c r="D113" i="37"/>
  <c r="N47" i="37"/>
  <c r="D116" i="37"/>
  <c r="E49" i="37"/>
  <c r="E39" i="37"/>
  <c r="E37" i="37"/>
  <c r="E42" i="37"/>
  <c r="E35" i="37"/>
  <c r="E41" i="37"/>
  <c r="F49" i="36"/>
  <c r="F196" i="36" s="1"/>
  <c r="F38" i="36"/>
  <c r="F185" i="36" s="1"/>
  <c r="N49" i="36"/>
  <c r="N196" i="36" s="1"/>
  <c r="N40" i="36"/>
  <c r="N187" i="36" s="1"/>
  <c r="F42" i="36"/>
  <c r="F189" i="36" s="1"/>
  <c r="F35" i="36"/>
  <c r="F182" i="36" s="1"/>
  <c r="F41" i="36"/>
  <c r="F188" i="36" s="1"/>
  <c r="F40" i="36"/>
  <c r="F187" i="36" s="1"/>
  <c r="F39" i="36"/>
  <c r="F186" i="36" s="1"/>
  <c r="F37" i="36"/>
  <c r="F184" i="36" s="1"/>
  <c r="F51" i="74" l="1"/>
  <c r="F90" i="74"/>
  <c r="E110" i="37"/>
  <c r="E186" i="37"/>
  <c r="E111" i="37"/>
  <c r="E187" i="37"/>
  <c r="E106" i="37"/>
  <c r="E182" i="37"/>
  <c r="E108" i="37"/>
  <c r="E184" i="37"/>
  <c r="E104" i="37"/>
  <c r="E180" i="37"/>
  <c r="E118" i="37"/>
  <c r="E194" i="37"/>
  <c r="L182" i="36"/>
  <c r="N182" i="36"/>
  <c r="J50" i="76"/>
  <c r="J17" i="76"/>
  <c r="F51" i="76"/>
  <c r="H51" i="76" s="1"/>
  <c r="J51" i="76" s="1"/>
  <c r="H18" i="76"/>
  <c r="J18" i="76" s="1"/>
  <c r="O49" i="37"/>
  <c r="P49" i="37" s="1"/>
  <c r="Q49" i="37" s="1"/>
  <c r="R49" i="37" s="1"/>
  <c r="S49" i="37" s="1"/>
  <c r="M40" i="36"/>
  <c r="M187" i="36" s="1"/>
  <c r="M41" i="36"/>
  <c r="M188" i="36" s="1"/>
  <c r="M35" i="36"/>
  <c r="M37" i="36"/>
  <c r="M184" i="36" s="1"/>
  <c r="M38" i="36"/>
  <c r="M185" i="36" s="1"/>
  <c r="M42" i="36"/>
  <c r="M189" i="36" s="1"/>
  <c r="M49" i="36"/>
  <c r="M196" i="36" s="1"/>
  <c r="M39" i="36"/>
  <c r="M186" i="36" s="1"/>
  <c r="M182" i="36" l="1"/>
  <c r="F20" i="56"/>
  <c r="F92" i="56" s="1"/>
  <c r="F19" i="76"/>
  <c r="F91" i="76" s="1"/>
  <c r="H91" i="76" s="1"/>
  <c r="J91" i="76" s="1"/>
  <c r="F19" i="74"/>
  <c r="F52" i="56"/>
  <c r="F52" i="74" l="1"/>
  <c r="F91" i="74"/>
  <c r="F52" i="76"/>
  <c r="H52" i="76" s="1"/>
  <c r="J52" i="76" s="1"/>
  <c r="H19" i="76"/>
  <c r="J19" i="76" s="1"/>
  <c r="F21" i="56"/>
  <c r="F93" i="56" s="1"/>
  <c r="F20" i="76"/>
  <c r="F92" i="76" s="1"/>
  <c r="H92" i="76" s="1"/>
  <c r="J92" i="76" s="1"/>
  <c r="F20" i="74"/>
  <c r="F53" i="56"/>
  <c r="F53" i="74" l="1"/>
  <c r="F92" i="74"/>
  <c r="F53" i="76"/>
  <c r="H53" i="76" s="1"/>
  <c r="J53" i="76" s="1"/>
  <c r="H20" i="76"/>
  <c r="J20" i="76" s="1"/>
  <c r="F22" i="56"/>
  <c r="F94" i="56" s="1"/>
  <c r="F21" i="76"/>
  <c r="F93" i="76" s="1"/>
  <c r="H93" i="76" s="1"/>
  <c r="J93" i="76" s="1"/>
  <c r="F21" i="74"/>
  <c r="F54" i="56"/>
  <c r="K36" i="37"/>
  <c r="F35" i="37"/>
  <c r="F54" i="74" l="1"/>
  <c r="F93" i="74"/>
  <c r="F104" i="37"/>
  <c r="F180" i="37"/>
  <c r="K105" i="37"/>
  <c r="F54" i="76"/>
  <c r="H54" i="76" s="1"/>
  <c r="J54" i="76" s="1"/>
  <c r="H21" i="76"/>
  <c r="F23" i="56"/>
  <c r="F95" i="56" s="1"/>
  <c r="F22" i="74"/>
  <c r="F22" i="76"/>
  <c r="F94" i="76" s="1"/>
  <c r="H94" i="76" s="1"/>
  <c r="J94" i="76" s="1"/>
  <c r="F55" i="56"/>
  <c r="G35" i="37"/>
  <c r="K37" i="37"/>
  <c r="E514" i="58"/>
  <c r="E513" i="58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E495" i="58"/>
  <c r="E494" i="58"/>
  <c r="E493" i="58"/>
  <c r="E492" i="58"/>
  <c r="E491" i="58"/>
  <c r="E490" i="58"/>
  <c r="E489" i="58"/>
  <c r="E488" i="58"/>
  <c r="F488" i="58" s="1"/>
  <c r="J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8" i="58"/>
  <c r="E37" i="58"/>
  <c r="E36" i="58"/>
  <c r="E35" i="58"/>
  <c r="E34" i="58"/>
  <c r="E33" i="58"/>
  <c r="E32" i="58"/>
  <c r="E30" i="58"/>
  <c r="E29" i="58"/>
  <c r="E28" i="58"/>
  <c r="E27" i="58"/>
  <c r="E26" i="58"/>
  <c r="E25" i="58"/>
  <c r="F24" i="58"/>
  <c r="J24" i="58" s="1"/>
  <c r="E23" i="58"/>
  <c r="E22" i="58"/>
  <c r="E21" i="58"/>
  <c r="F12" i="58" l="1"/>
  <c r="F17" i="58"/>
  <c r="F16" i="58"/>
  <c r="F18" i="58"/>
  <c r="F15" i="58"/>
  <c r="F14" i="58"/>
  <c r="F13" i="58"/>
  <c r="F20" i="58"/>
  <c r="J20" i="58" s="1"/>
  <c r="F19" i="58"/>
  <c r="J19" i="58" s="1"/>
  <c r="F21" i="58"/>
  <c r="F55" i="74"/>
  <c r="F94" i="74"/>
  <c r="F496" i="58"/>
  <c r="J496" i="58" s="1"/>
  <c r="F513" i="58"/>
  <c r="J513" i="58" s="1"/>
  <c r="F426" i="58"/>
  <c r="J426" i="58" s="1"/>
  <c r="J12" i="58"/>
  <c r="G104" i="37"/>
  <c r="G180" i="37"/>
  <c r="F87" i="58"/>
  <c r="J87" i="58" s="1"/>
  <c r="F391" i="58"/>
  <c r="J391" i="58" s="1"/>
  <c r="K106" i="37"/>
  <c r="K38" i="37"/>
  <c r="K75" i="37" s="1"/>
  <c r="F343" i="58"/>
  <c r="J343" i="58" s="1"/>
  <c r="J21" i="76"/>
  <c r="F55" i="76"/>
  <c r="H55" i="76" s="1"/>
  <c r="J55" i="76" s="1"/>
  <c r="H22" i="76"/>
  <c r="J22" i="76" s="1"/>
  <c r="F24" i="56"/>
  <c r="F96" i="56" s="1"/>
  <c r="F23" i="76"/>
  <c r="F95" i="76" s="1"/>
  <c r="H95" i="76" s="1"/>
  <c r="J95" i="76" s="1"/>
  <c r="F23" i="74"/>
  <c r="F56" i="56"/>
  <c r="F234" i="58"/>
  <c r="J234" i="58" s="1"/>
  <c r="F483" i="58"/>
  <c r="J483" i="58" s="1"/>
  <c r="F121" i="58"/>
  <c r="J121" i="58" s="1"/>
  <c r="F178" i="58"/>
  <c r="J178" i="58" s="1"/>
  <c r="F499" i="58"/>
  <c r="J499" i="58" s="1"/>
  <c r="F78" i="58"/>
  <c r="J78" i="58" s="1"/>
  <c r="F482" i="58"/>
  <c r="J482" i="58" s="1"/>
  <c r="F506" i="58"/>
  <c r="J506" i="58" s="1"/>
  <c r="F427" i="58"/>
  <c r="J427" i="58" s="1"/>
  <c r="F495" i="58"/>
  <c r="J495" i="58" s="1"/>
  <c r="F88" i="58"/>
  <c r="J88" i="58" s="1"/>
  <c r="K74" i="37"/>
  <c r="K147" i="37" s="1"/>
  <c r="F455" i="58"/>
  <c r="J455" i="58" s="1"/>
  <c r="H35" i="37"/>
  <c r="F37" i="37"/>
  <c r="F319" i="58"/>
  <c r="J319" i="58" s="1"/>
  <c r="F423" i="58"/>
  <c r="J423" i="58" s="1"/>
  <c r="F369" i="58"/>
  <c r="J369" i="58" s="1"/>
  <c r="F457" i="58"/>
  <c r="J457" i="58" s="1"/>
  <c r="F416" i="58"/>
  <c r="J416" i="58" s="1"/>
  <c r="F474" i="58"/>
  <c r="J474" i="58" s="1"/>
  <c r="F428" i="58"/>
  <c r="J428" i="58" s="1"/>
  <c r="F333" i="58"/>
  <c r="J333" i="58" s="1"/>
  <c r="F365" i="58"/>
  <c r="J365" i="58" s="1"/>
  <c r="F373" i="58"/>
  <c r="J373" i="58" s="1"/>
  <c r="F421" i="58"/>
  <c r="J421" i="58" s="1"/>
  <c r="F23" i="58"/>
  <c r="J23" i="58" s="1"/>
  <c r="J17" i="58"/>
  <c r="F60" i="58"/>
  <c r="J60" i="58" s="1"/>
  <c r="F68" i="58"/>
  <c r="J68" i="58" s="1"/>
  <c r="F132" i="58"/>
  <c r="J132" i="58" s="1"/>
  <c r="F188" i="58"/>
  <c r="J188" i="58" s="1"/>
  <c r="F264" i="58"/>
  <c r="J264" i="58" s="1"/>
  <c r="F384" i="58"/>
  <c r="J384" i="58" s="1"/>
  <c r="F412" i="58"/>
  <c r="J412" i="58" s="1"/>
  <c r="F480" i="58"/>
  <c r="J480" i="58" s="1"/>
  <c r="F57" i="58"/>
  <c r="J57" i="58" s="1"/>
  <c r="F73" i="58"/>
  <c r="J73" i="58" s="1"/>
  <c r="F81" i="58"/>
  <c r="J81" i="58" s="1"/>
  <c r="F89" i="58"/>
  <c r="J89" i="58" s="1"/>
  <c r="F93" i="58"/>
  <c r="J93" i="58" s="1"/>
  <c r="F97" i="58"/>
  <c r="J97" i="58" s="1"/>
  <c r="F141" i="58"/>
  <c r="J141" i="58" s="1"/>
  <c r="F157" i="58"/>
  <c r="J157" i="58" s="1"/>
  <c r="F177" i="58"/>
  <c r="J177" i="58" s="1"/>
  <c r="F225" i="58"/>
  <c r="J225" i="58" s="1"/>
  <c r="F237" i="58"/>
  <c r="J237" i="58" s="1"/>
  <c r="F281" i="58"/>
  <c r="J281" i="58" s="1"/>
  <c r="F289" i="58"/>
  <c r="J289" i="58" s="1"/>
  <c r="F305" i="58"/>
  <c r="J305" i="58" s="1"/>
  <c r="F313" i="58"/>
  <c r="J313" i="58" s="1"/>
  <c r="F317" i="58"/>
  <c r="J317" i="58" s="1"/>
  <c r="F321" i="58"/>
  <c r="J321" i="58" s="1"/>
  <c r="F341" i="58"/>
  <c r="J341" i="58" s="1"/>
  <c r="F357" i="58"/>
  <c r="J357" i="58" s="1"/>
  <c r="F377" i="58"/>
  <c r="J377" i="58" s="1"/>
  <c r="F393" i="58"/>
  <c r="J393" i="58" s="1"/>
  <c r="F397" i="58"/>
  <c r="J397" i="58" s="1"/>
  <c r="F417" i="58"/>
  <c r="J417" i="58" s="1"/>
  <c r="F425" i="58"/>
  <c r="J425" i="58" s="1"/>
  <c r="F429" i="58"/>
  <c r="J429" i="58" s="1"/>
  <c r="F437" i="58"/>
  <c r="J437" i="58" s="1"/>
  <c r="F465" i="58"/>
  <c r="J465" i="58" s="1"/>
  <c r="F485" i="58"/>
  <c r="J485" i="58" s="1"/>
  <c r="F489" i="58"/>
  <c r="J489" i="58" s="1"/>
  <c r="F497" i="58"/>
  <c r="J497" i="58" s="1"/>
  <c r="F501" i="58"/>
  <c r="J501" i="58" s="1"/>
  <c r="F509" i="58"/>
  <c r="J509" i="58" s="1"/>
  <c r="F48" i="58"/>
  <c r="J48" i="58" s="1"/>
  <c r="F104" i="58"/>
  <c r="J104" i="58" s="1"/>
  <c r="F232" i="58"/>
  <c r="J232" i="58" s="1"/>
  <c r="F320" i="58"/>
  <c r="J320" i="58" s="1"/>
  <c r="F336" i="58"/>
  <c r="J336" i="58" s="1"/>
  <c r="F348" i="58"/>
  <c r="J348" i="58" s="1"/>
  <c r="F392" i="58"/>
  <c r="J392" i="58" s="1"/>
  <c r="F404" i="58"/>
  <c r="J404" i="58" s="1"/>
  <c r="F452" i="58"/>
  <c r="J452" i="58" s="1"/>
  <c r="F484" i="58"/>
  <c r="J484" i="58" s="1"/>
  <c r="F492" i="58"/>
  <c r="J492" i="58" s="1"/>
  <c r="F508" i="58"/>
  <c r="J508" i="58" s="1"/>
  <c r="F70" i="58"/>
  <c r="J70" i="58" s="1"/>
  <c r="F122" i="58"/>
  <c r="J122" i="58" s="1"/>
  <c r="F126" i="58"/>
  <c r="J126" i="58" s="1"/>
  <c r="F166" i="58"/>
  <c r="J166" i="58" s="1"/>
  <c r="F246" i="58"/>
  <c r="J246" i="58" s="1"/>
  <c r="F250" i="58"/>
  <c r="J250" i="58" s="1"/>
  <c r="F314" i="58"/>
  <c r="J314" i="58" s="1"/>
  <c r="F322" i="58"/>
  <c r="J322" i="58" s="1"/>
  <c r="F334" i="58"/>
  <c r="J334" i="58" s="1"/>
  <c r="F338" i="58"/>
  <c r="J338" i="58" s="1"/>
  <c r="F366" i="58"/>
  <c r="J366" i="58" s="1"/>
  <c r="F382" i="58"/>
  <c r="J382" i="58" s="1"/>
  <c r="F394" i="58"/>
  <c r="J394" i="58" s="1"/>
  <c r="F430" i="58"/>
  <c r="J430" i="58" s="1"/>
  <c r="F434" i="58"/>
  <c r="J434" i="58" s="1"/>
  <c r="F454" i="58"/>
  <c r="J454" i="58" s="1"/>
  <c r="F458" i="58"/>
  <c r="J458" i="58" s="1"/>
  <c r="F462" i="58"/>
  <c r="J462" i="58" s="1"/>
  <c r="F478" i="58"/>
  <c r="J478" i="58" s="1"/>
  <c r="F490" i="58"/>
  <c r="J490" i="58" s="1"/>
  <c r="F84" i="58"/>
  <c r="J84" i="58" s="1"/>
  <c r="F168" i="58"/>
  <c r="J168" i="58" s="1"/>
  <c r="F260" i="58"/>
  <c r="J260" i="58" s="1"/>
  <c r="F312" i="58"/>
  <c r="J312" i="58" s="1"/>
  <c r="F356" i="58"/>
  <c r="J356" i="58" s="1"/>
  <c r="F400" i="58"/>
  <c r="J400" i="58" s="1"/>
  <c r="F444" i="58"/>
  <c r="J444" i="58" s="1"/>
  <c r="F468" i="58"/>
  <c r="J468" i="58" s="1"/>
  <c r="F63" i="58"/>
  <c r="J63" i="58" s="1"/>
  <c r="F79" i="58"/>
  <c r="J79" i="58" s="1"/>
  <c r="F99" i="58"/>
  <c r="J99" i="58" s="1"/>
  <c r="F123" i="58"/>
  <c r="J123" i="58" s="1"/>
  <c r="F183" i="58"/>
  <c r="J183" i="58" s="1"/>
  <c r="F195" i="58"/>
  <c r="J195" i="58" s="1"/>
  <c r="F219" i="58"/>
  <c r="J219" i="58" s="1"/>
  <c r="F223" i="58"/>
  <c r="J223" i="58" s="1"/>
  <c r="F255" i="58"/>
  <c r="J255" i="58" s="1"/>
  <c r="F275" i="58"/>
  <c r="J275" i="58" s="1"/>
  <c r="F295" i="58"/>
  <c r="J295" i="58" s="1"/>
  <c r="F323" i="58"/>
  <c r="J323" i="58" s="1"/>
  <c r="F347" i="58"/>
  <c r="J347" i="58" s="1"/>
  <c r="F375" i="58"/>
  <c r="J375" i="58" s="1"/>
  <c r="F383" i="58"/>
  <c r="J383" i="58" s="1"/>
  <c r="F419" i="58"/>
  <c r="J419" i="58" s="1"/>
  <c r="F439" i="58"/>
  <c r="J439" i="58" s="1"/>
  <c r="F443" i="58"/>
  <c r="J443" i="58" s="1"/>
  <c r="F475" i="58"/>
  <c r="J475" i="58" s="1"/>
  <c r="F335" i="58"/>
  <c r="J335" i="58" s="1"/>
  <c r="F288" i="58"/>
  <c r="J288" i="58" s="1"/>
  <c r="F32" i="58"/>
  <c r="J32" i="58" s="1"/>
  <c r="F56" i="58"/>
  <c r="J56" i="58" s="1"/>
  <c r="F76" i="58"/>
  <c r="J76" i="58" s="1"/>
  <c r="F112" i="58"/>
  <c r="J112" i="58" s="1"/>
  <c r="F120" i="58"/>
  <c r="J120" i="58" s="1"/>
  <c r="J21" i="58"/>
  <c r="F25" i="58"/>
  <c r="J25" i="58" s="1"/>
  <c r="F29" i="58"/>
  <c r="J29" i="58" s="1"/>
  <c r="F33" i="58"/>
  <c r="J33" i="58" s="1"/>
  <c r="F37" i="58"/>
  <c r="J37" i="58" s="1"/>
  <c r="F41" i="58"/>
  <c r="J41" i="58" s="1"/>
  <c r="F45" i="58"/>
  <c r="J45" i="58" s="1"/>
  <c r="F49" i="58"/>
  <c r="J49" i="58" s="1"/>
  <c r="F53" i="58"/>
  <c r="J53" i="58" s="1"/>
  <c r="F61" i="58"/>
  <c r="J61" i="58" s="1"/>
  <c r="F65" i="58"/>
  <c r="J65" i="58" s="1"/>
  <c r="F69" i="58"/>
  <c r="J69" i="58" s="1"/>
  <c r="F77" i="58"/>
  <c r="J77" i="58" s="1"/>
  <c r="F85" i="58"/>
  <c r="J85" i="58" s="1"/>
  <c r="F128" i="58"/>
  <c r="J128" i="58" s="1"/>
  <c r="F136" i="58"/>
  <c r="J136" i="58" s="1"/>
  <c r="F140" i="58"/>
  <c r="J140" i="58" s="1"/>
  <c r="F144" i="58"/>
  <c r="J144" i="58" s="1"/>
  <c r="J16" i="58"/>
  <c r="F28" i="58"/>
  <c r="J28" i="58" s="1"/>
  <c r="F36" i="58"/>
  <c r="J36" i="58" s="1"/>
  <c r="F44" i="58"/>
  <c r="J44" i="58" s="1"/>
  <c r="F72" i="58"/>
  <c r="J72" i="58" s="1"/>
  <c r="F96" i="58"/>
  <c r="J96" i="58" s="1"/>
  <c r="F100" i="58"/>
  <c r="J100" i="58" s="1"/>
  <c r="F116" i="58"/>
  <c r="J116" i="58" s="1"/>
  <c r="F124" i="58"/>
  <c r="J124" i="58" s="1"/>
  <c r="J14" i="58"/>
  <c r="J18" i="58"/>
  <c r="F22" i="58"/>
  <c r="J22" i="58" s="1"/>
  <c r="F26" i="58"/>
  <c r="J26" i="58" s="1"/>
  <c r="F30" i="58"/>
  <c r="J30" i="58" s="1"/>
  <c r="F34" i="58"/>
  <c r="J34" i="58" s="1"/>
  <c r="F38" i="58"/>
  <c r="J38" i="58" s="1"/>
  <c r="F42" i="58"/>
  <c r="J42" i="58" s="1"/>
  <c r="F46" i="58"/>
  <c r="J46" i="58" s="1"/>
  <c r="F50" i="58"/>
  <c r="J50" i="58" s="1"/>
  <c r="F54" i="58"/>
  <c r="J54" i="58" s="1"/>
  <c r="F58" i="58"/>
  <c r="J58" i="58" s="1"/>
  <c r="F62" i="58"/>
  <c r="J62" i="58" s="1"/>
  <c r="F66" i="58"/>
  <c r="J66" i="58" s="1"/>
  <c r="F74" i="58"/>
  <c r="J74" i="58" s="1"/>
  <c r="F82" i="58"/>
  <c r="J82" i="58" s="1"/>
  <c r="F86" i="58"/>
  <c r="J86" i="58" s="1"/>
  <c r="F90" i="58"/>
  <c r="J90" i="58" s="1"/>
  <c r="F94" i="58"/>
  <c r="J94" i="58" s="1"/>
  <c r="F98" i="58"/>
  <c r="J98" i="58" s="1"/>
  <c r="F106" i="58"/>
  <c r="J106" i="58" s="1"/>
  <c r="F114" i="58"/>
  <c r="J114" i="58" s="1"/>
  <c r="F40" i="58"/>
  <c r="J40" i="58" s="1"/>
  <c r="F52" i="58"/>
  <c r="J52" i="58" s="1"/>
  <c r="F64" i="58"/>
  <c r="J64" i="58" s="1"/>
  <c r="F80" i="58"/>
  <c r="J80" i="58" s="1"/>
  <c r="F92" i="58"/>
  <c r="J92" i="58" s="1"/>
  <c r="F108" i="58"/>
  <c r="J108" i="58" s="1"/>
  <c r="J15" i="58"/>
  <c r="F27" i="58"/>
  <c r="J27" i="58" s="1"/>
  <c r="F31" i="58"/>
  <c r="J31" i="58" s="1"/>
  <c r="F35" i="58"/>
  <c r="J35" i="58" s="1"/>
  <c r="F39" i="58"/>
  <c r="J39" i="58" s="1"/>
  <c r="F43" i="58"/>
  <c r="J43" i="58" s="1"/>
  <c r="F47" i="58"/>
  <c r="J47" i="58" s="1"/>
  <c r="F51" i="58"/>
  <c r="J51" i="58" s="1"/>
  <c r="F55" i="58"/>
  <c r="J55" i="58" s="1"/>
  <c r="F59" i="58"/>
  <c r="J59" i="58" s="1"/>
  <c r="F67" i="58"/>
  <c r="J67" i="58" s="1"/>
  <c r="F71" i="58"/>
  <c r="J71" i="58" s="1"/>
  <c r="F75" i="58"/>
  <c r="J75" i="58" s="1"/>
  <c r="F83" i="58"/>
  <c r="J83" i="58" s="1"/>
  <c r="F91" i="58"/>
  <c r="J91" i="58" s="1"/>
  <c r="F95" i="58"/>
  <c r="J95" i="58" s="1"/>
  <c r="F130" i="58"/>
  <c r="J130" i="58" s="1"/>
  <c r="F138" i="58"/>
  <c r="J138" i="58" s="1"/>
  <c r="F146" i="58"/>
  <c r="J146" i="58" s="1"/>
  <c r="F158" i="58"/>
  <c r="J158" i="58" s="1"/>
  <c r="F174" i="58"/>
  <c r="J174" i="58" s="1"/>
  <c r="F194" i="58"/>
  <c r="J194" i="58" s="1"/>
  <c r="F212" i="58"/>
  <c r="J212" i="58" s="1"/>
  <c r="F235" i="58"/>
  <c r="J235" i="58" s="1"/>
  <c r="F256" i="58"/>
  <c r="J256" i="58" s="1"/>
  <c r="F266" i="58"/>
  <c r="J266" i="58" s="1"/>
  <c r="F302" i="58"/>
  <c r="J302" i="58" s="1"/>
  <c r="F330" i="58"/>
  <c r="J330" i="58" s="1"/>
  <c r="F355" i="58"/>
  <c r="J355" i="58" s="1"/>
  <c r="F367" i="58"/>
  <c r="J367" i="58" s="1"/>
  <c r="F395" i="58"/>
  <c r="J395" i="58" s="1"/>
  <c r="F411" i="58"/>
  <c r="J411" i="58" s="1"/>
  <c r="F467" i="58"/>
  <c r="J467" i="58" s="1"/>
  <c r="F479" i="58"/>
  <c r="J479" i="58" s="1"/>
  <c r="F491" i="58"/>
  <c r="J491" i="58" s="1"/>
  <c r="F503" i="58"/>
  <c r="J503" i="58" s="1"/>
  <c r="F507" i="58"/>
  <c r="J507" i="58" s="1"/>
  <c r="F511" i="58"/>
  <c r="J511" i="58" s="1"/>
  <c r="F103" i="58"/>
  <c r="J103" i="58" s="1"/>
  <c r="F111" i="58"/>
  <c r="J111" i="58" s="1"/>
  <c r="F119" i="58"/>
  <c r="J119" i="58" s="1"/>
  <c r="F127" i="58"/>
  <c r="J127" i="58" s="1"/>
  <c r="F135" i="58"/>
  <c r="J135" i="58" s="1"/>
  <c r="F143" i="58"/>
  <c r="J143" i="58" s="1"/>
  <c r="F148" i="58"/>
  <c r="J148" i="58" s="1"/>
  <c r="F151" i="58"/>
  <c r="J151" i="58" s="1"/>
  <c r="F156" i="58"/>
  <c r="J156" i="58" s="1"/>
  <c r="F159" i="58"/>
  <c r="J159" i="58" s="1"/>
  <c r="F164" i="58"/>
  <c r="J164" i="58" s="1"/>
  <c r="F172" i="58"/>
  <c r="J172" i="58" s="1"/>
  <c r="F182" i="58"/>
  <c r="J182" i="58" s="1"/>
  <c r="F184" i="58"/>
  <c r="J184" i="58" s="1"/>
  <c r="F192" i="58"/>
  <c r="J192" i="58" s="1"/>
  <c r="F202" i="58"/>
  <c r="J202" i="58" s="1"/>
  <c r="F210" i="58"/>
  <c r="J210" i="58" s="1"/>
  <c r="F218" i="58"/>
  <c r="J218" i="58" s="1"/>
  <c r="F220" i="58"/>
  <c r="J220" i="58" s="1"/>
  <c r="F243" i="58"/>
  <c r="J243" i="58" s="1"/>
  <c r="F254" i="58"/>
  <c r="J254" i="58" s="1"/>
  <c r="F267" i="58"/>
  <c r="J267" i="58" s="1"/>
  <c r="F274" i="58"/>
  <c r="J274" i="58" s="1"/>
  <c r="F278" i="58"/>
  <c r="J278" i="58" s="1"/>
  <c r="F299" i="58"/>
  <c r="J299" i="58" s="1"/>
  <c r="F306" i="58"/>
  <c r="J306" i="58" s="1"/>
  <c r="F310" i="58"/>
  <c r="J310" i="58" s="1"/>
  <c r="F331" i="58"/>
  <c r="J331" i="58" s="1"/>
  <c r="F342" i="58"/>
  <c r="J342" i="58" s="1"/>
  <c r="F340" i="58"/>
  <c r="J340" i="58" s="1"/>
  <c r="F332" i="58"/>
  <c r="J332" i="58" s="1"/>
  <c r="F324" i="58"/>
  <c r="J324" i="58" s="1"/>
  <c r="F316" i="58"/>
  <c r="J316" i="58" s="1"/>
  <c r="F308" i="58"/>
  <c r="J308" i="58" s="1"/>
  <c r="F300" i="58"/>
  <c r="J300" i="58" s="1"/>
  <c r="F292" i="58"/>
  <c r="J292" i="58" s="1"/>
  <c r="F284" i="58"/>
  <c r="J284" i="58" s="1"/>
  <c r="F276" i="58"/>
  <c r="J276" i="58" s="1"/>
  <c r="F268" i="58"/>
  <c r="J268" i="58" s="1"/>
  <c r="F252" i="58"/>
  <c r="J252" i="58" s="1"/>
  <c r="F244" i="58"/>
  <c r="J244" i="58" s="1"/>
  <c r="F236" i="58"/>
  <c r="J236" i="58" s="1"/>
  <c r="F228" i="58"/>
  <c r="J228" i="58" s="1"/>
  <c r="F221" i="58"/>
  <c r="J221" i="58" s="1"/>
  <c r="F217" i="58"/>
  <c r="J217" i="58" s="1"/>
  <c r="F215" i="58"/>
  <c r="J215" i="58" s="1"/>
  <c r="F213" i="58"/>
  <c r="J213" i="58" s="1"/>
  <c r="F211" i="58"/>
  <c r="J211" i="58" s="1"/>
  <c r="F209" i="58"/>
  <c r="J209" i="58" s="1"/>
  <c r="F207" i="58"/>
  <c r="J207" i="58" s="1"/>
  <c r="F205" i="58"/>
  <c r="J205" i="58" s="1"/>
  <c r="F203" i="58"/>
  <c r="J203" i="58" s="1"/>
  <c r="F201" i="58"/>
  <c r="J201" i="58" s="1"/>
  <c r="F199" i="58"/>
  <c r="J199" i="58" s="1"/>
  <c r="F197" i="58"/>
  <c r="J197" i="58" s="1"/>
  <c r="F193" i="58"/>
  <c r="J193" i="58" s="1"/>
  <c r="F191" i="58"/>
  <c r="J191" i="58" s="1"/>
  <c r="F189" i="58"/>
  <c r="J189" i="58" s="1"/>
  <c r="F187" i="58"/>
  <c r="J187" i="58" s="1"/>
  <c r="F185" i="58"/>
  <c r="J185" i="58" s="1"/>
  <c r="F181" i="58"/>
  <c r="J181" i="58" s="1"/>
  <c r="F179" i="58"/>
  <c r="J179" i="58" s="1"/>
  <c r="F175" i="58"/>
  <c r="J175" i="58" s="1"/>
  <c r="F173" i="58"/>
  <c r="J173" i="58" s="1"/>
  <c r="F171" i="58"/>
  <c r="J171" i="58" s="1"/>
  <c r="F169" i="58"/>
  <c r="J169" i="58" s="1"/>
  <c r="F167" i="58"/>
  <c r="J167" i="58" s="1"/>
  <c r="F165" i="58"/>
  <c r="J165" i="58" s="1"/>
  <c r="F102" i="58"/>
  <c r="J102" i="58" s="1"/>
  <c r="F113" i="58"/>
  <c r="J113" i="58" s="1"/>
  <c r="F118" i="58"/>
  <c r="J118" i="58" s="1"/>
  <c r="F129" i="58"/>
  <c r="J129" i="58" s="1"/>
  <c r="F134" i="58"/>
  <c r="J134" i="58" s="1"/>
  <c r="F142" i="58"/>
  <c r="J142" i="58" s="1"/>
  <c r="F150" i="58"/>
  <c r="J150" i="58" s="1"/>
  <c r="F196" i="58"/>
  <c r="J196" i="58" s="1"/>
  <c r="F291" i="58"/>
  <c r="J291" i="58" s="1"/>
  <c r="F344" i="58"/>
  <c r="J344" i="58" s="1"/>
  <c r="F359" i="58"/>
  <c r="J359" i="58" s="1"/>
  <c r="F403" i="58"/>
  <c r="J403" i="58" s="1"/>
  <c r="F415" i="58"/>
  <c r="J415" i="58" s="1"/>
  <c r="F435" i="58"/>
  <c r="J435" i="58" s="1"/>
  <c r="F447" i="58"/>
  <c r="J447" i="58" s="1"/>
  <c r="F459" i="58"/>
  <c r="J459" i="58" s="1"/>
  <c r="F101" i="58"/>
  <c r="J101" i="58" s="1"/>
  <c r="F109" i="58"/>
  <c r="J109" i="58" s="1"/>
  <c r="F117" i="58"/>
  <c r="J117" i="58" s="1"/>
  <c r="F125" i="58"/>
  <c r="J125" i="58" s="1"/>
  <c r="F133" i="58"/>
  <c r="J133" i="58" s="1"/>
  <c r="F149" i="58"/>
  <c r="J149" i="58" s="1"/>
  <c r="F154" i="58"/>
  <c r="J154" i="58" s="1"/>
  <c r="F162" i="58"/>
  <c r="J162" i="58" s="1"/>
  <c r="F170" i="58"/>
  <c r="J170" i="58" s="1"/>
  <c r="F180" i="58"/>
  <c r="J180" i="58" s="1"/>
  <c r="F190" i="58"/>
  <c r="J190" i="58" s="1"/>
  <c r="F200" i="58"/>
  <c r="J200" i="58" s="1"/>
  <c r="F208" i="58"/>
  <c r="J208" i="58" s="1"/>
  <c r="F216" i="58"/>
  <c r="J216" i="58" s="1"/>
  <c r="F226" i="58"/>
  <c r="J226" i="58" s="1"/>
  <c r="F230" i="58"/>
  <c r="J230" i="58" s="1"/>
  <c r="F240" i="58"/>
  <c r="J240" i="58" s="1"/>
  <c r="F251" i="58"/>
  <c r="J251" i="58" s="1"/>
  <c r="F258" i="58"/>
  <c r="J258" i="58" s="1"/>
  <c r="F282" i="58"/>
  <c r="J282" i="58" s="1"/>
  <c r="F286" i="58"/>
  <c r="J286" i="58" s="1"/>
  <c r="F296" i="58"/>
  <c r="J296" i="58" s="1"/>
  <c r="F307" i="58"/>
  <c r="J307" i="58" s="1"/>
  <c r="F318" i="58"/>
  <c r="J318" i="58" s="1"/>
  <c r="F328" i="58"/>
  <c r="J328" i="58" s="1"/>
  <c r="F339" i="58"/>
  <c r="J339" i="58" s="1"/>
  <c r="F105" i="58"/>
  <c r="J105" i="58" s="1"/>
  <c r="F110" i="58"/>
  <c r="J110" i="58" s="1"/>
  <c r="F137" i="58"/>
  <c r="J137" i="58" s="1"/>
  <c r="F145" i="58"/>
  <c r="J145" i="58" s="1"/>
  <c r="F153" i="58"/>
  <c r="J153" i="58" s="1"/>
  <c r="F161" i="58"/>
  <c r="J161" i="58" s="1"/>
  <c r="F186" i="58"/>
  <c r="J186" i="58" s="1"/>
  <c r="F204" i="58"/>
  <c r="J204" i="58" s="1"/>
  <c r="F222" i="58"/>
  <c r="J222" i="58" s="1"/>
  <c r="F224" i="58"/>
  <c r="J224" i="58" s="1"/>
  <c r="F242" i="58"/>
  <c r="J242" i="58" s="1"/>
  <c r="F270" i="58"/>
  <c r="J270" i="58" s="1"/>
  <c r="F280" i="58"/>
  <c r="J280" i="58" s="1"/>
  <c r="F298" i="58"/>
  <c r="J298" i="58" s="1"/>
  <c r="F351" i="58"/>
  <c r="J351" i="58" s="1"/>
  <c r="F363" i="58"/>
  <c r="J363" i="58" s="1"/>
  <c r="F371" i="58"/>
  <c r="J371" i="58" s="1"/>
  <c r="F379" i="58"/>
  <c r="J379" i="58" s="1"/>
  <c r="F387" i="58"/>
  <c r="J387" i="58" s="1"/>
  <c r="F399" i="58"/>
  <c r="J399" i="58" s="1"/>
  <c r="F407" i="58"/>
  <c r="J407" i="58" s="1"/>
  <c r="F431" i="58"/>
  <c r="J431" i="58" s="1"/>
  <c r="F451" i="58"/>
  <c r="J451" i="58" s="1"/>
  <c r="F463" i="58"/>
  <c r="J463" i="58" s="1"/>
  <c r="F471" i="58"/>
  <c r="J471" i="58" s="1"/>
  <c r="F487" i="58"/>
  <c r="J487" i="58" s="1"/>
  <c r="F107" i="58"/>
  <c r="J107" i="58" s="1"/>
  <c r="F115" i="58"/>
  <c r="J115" i="58" s="1"/>
  <c r="F131" i="58"/>
  <c r="J131" i="58" s="1"/>
  <c r="F139" i="58"/>
  <c r="J139" i="58" s="1"/>
  <c r="F147" i="58"/>
  <c r="J147" i="58" s="1"/>
  <c r="F152" i="58"/>
  <c r="J152" i="58" s="1"/>
  <c r="F155" i="58"/>
  <c r="J155" i="58" s="1"/>
  <c r="F160" i="58"/>
  <c r="J160" i="58" s="1"/>
  <c r="F163" i="58"/>
  <c r="J163" i="58" s="1"/>
  <c r="F176" i="58"/>
  <c r="J176" i="58" s="1"/>
  <c r="F198" i="58"/>
  <c r="J198" i="58" s="1"/>
  <c r="F206" i="58"/>
  <c r="J206" i="58" s="1"/>
  <c r="F214" i="58"/>
  <c r="J214" i="58" s="1"/>
  <c r="F227" i="58"/>
  <c r="J227" i="58" s="1"/>
  <c r="F238" i="58"/>
  <c r="J238" i="58" s="1"/>
  <c r="F248" i="58"/>
  <c r="J248" i="58" s="1"/>
  <c r="F259" i="58"/>
  <c r="J259" i="58" s="1"/>
  <c r="F262" i="58"/>
  <c r="J262" i="58" s="1"/>
  <c r="F272" i="58"/>
  <c r="J272" i="58" s="1"/>
  <c r="F283" i="58"/>
  <c r="J283" i="58" s="1"/>
  <c r="F290" i="58"/>
  <c r="J290" i="58" s="1"/>
  <c r="F294" i="58"/>
  <c r="J294" i="58" s="1"/>
  <c r="F304" i="58"/>
  <c r="J304" i="58" s="1"/>
  <c r="F315" i="58"/>
  <c r="J315" i="58" s="1"/>
  <c r="F326" i="58"/>
  <c r="J326" i="58" s="1"/>
  <c r="F233" i="58"/>
  <c r="J233" i="58" s="1"/>
  <c r="F241" i="58"/>
  <c r="J241" i="58" s="1"/>
  <c r="F249" i="58"/>
  <c r="J249" i="58" s="1"/>
  <c r="F257" i="58"/>
  <c r="J257" i="58" s="1"/>
  <c r="F265" i="58"/>
  <c r="J265" i="58" s="1"/>
  <c r="F273" i="58"/>
  <c r="J273" i="58" s="1"/>
  <c r="F297" i="58"/>
  <c r="J297" i="58" s="1"/>
  <c r="F329" i="58"/>
  <c r="J329" i="58" s="1"/>
  <c r="F337" i="58"/>
  <c r="J337" i="58" s="1"/>
  <c r="F345" i="58"/>
  <c r="J345" i="58" s="1"/>
  <c r="F231" i="58"/>
  <c r="J231" i="58" s="1"/>
  <c r="F239" i="58"/>
  <c r="J239" i="58" s="1"/>
  <c r="F247" i="58"/>
  <c r="J247" i="58" s="1"/>
  <c r="F263" i="58"/>
  <c r="J263" i="58" s="1"/>
  <c r="F271" i="58"/>
  <c r="J271" i="58" s="1"/>
  <c r="F279" i="58"/>
  <c r="J279" i="58" s="1"/>
  <c r="F287" i="58"/>
  <c r="J287" i="58" s="1"/>
  <c r="F303" i="58"/>
  <c r="J303" i="58" s="1"/>
  <c r="F311" i="58"/>
  <c r="J311" i="58" s="1"/>
  <c r="F327" i="58"/>
  <c r="J327" i="58" s="1"/>
  <c r="F346" i="58"/>
  <c r="J346" i="58" s="1"/>
  <c r="F349" i="58"/>
  <c r="J349" i="58" s="1"/>
  <c r="F353" i="58"/>
  <c r="J353" i="58" s="1"/>
  <c r="F361" i="58"/>
  <c r="J361" i="58" s="1"/>
  <c r="F229" i="58"/>
  <c r="J229" i="58" s="1"/>
  <c r="F245" i="58"/>
  <c r="J245" i="58" s="1"/>
  <c r="F253" i="58"/>
  <c r="J253" i="58" s="1"/>
  <c r="F261" i="58"/>
  <c r="J261" i="58" s="1"/>
  <c r="F269" i="58"/>
  <c r="J269" i="58" s="1"/>
  <c r="F277" i="58"/>
  <c r="J277" i="58" s="1"/>
  <c r="F285" i="58"/>
  <c r="J285" i="58" s="1"/>
  <c r="F293" i="58"/>
  <c r="J293" i="58" s="1"/>
  <c r="F301" i="58"/>
  <c r="J301" i="58" s="1"/>
  <c r="F309" i="58"/>
  <c r="J309" i="58" s="1"/>
  <c r="F325" i="58"/>
  <c r="J325" i="58" s="1"/>
  <c r="F350" i="58"/>
  <c r="J350" i="58" s="1"/>
  <c r="F352" i="58"/>
  <c r="J352" i="58" s="1"/>
  <c r="F360" i="58"/>
  <c r="J360" i="58" s="1"/>
  <c r="F364" i="58"/>
  <c r="J364" i="58" s="1"/>
  <c r="F368" i="58"/>
  <c r="J368" i="58" s="1"/>
  <c r="F372" i="58"/>
  <c r="J372" i="58" s="1"/>
  <c r="F376" i="58"/>
  <c r="J376" i="58" s="1"/>
  <c r="F380" i="58"/>
  <c r="J380" i="58" s="1"/>
  <c r="F388" i="58"/>
  <c r="J388" i="58" s="1"/>
  <c r="F396" i="58"/>
  <c r="J396" i="58" s="1"/>
  <c r="F408" i="58"/>
  <c r="J408" i="58" s="1"/>
  <c r="F420" i="58"/>
  <c r="J420" i="58" s="1"/>
  <c r="F424" i="58"/>
  <c r="J424" i="58" s="1"/>
  <c r="F432" i="58"/>
  <c r="J432" i="58" s="1"/>
  <c r="F436" i="58"/>
  <c r="J436" i="58" s="1"/>
  <c r="F440" i="58"/>
  <c r="J440" i="58" s="1"/>
  <c r="F448" i="58"/>
  <c r="J448" i="58" s="1"/>
  <c r="F456" i="58"/>
  <c r="J456" i="58" s="1"/>
  <c r="F460" i="58"/>
  <c r="J460" i="58" s="1"/>
  <c r="F464" i="58"/>
  <c r="J464" i="58" s="1"/>
  <c r="F472" i="58"/>
  <c r="J472" i="58" s="1"/>
  <c r="F476" i="58"/>
  <c r="J476" i="58" s="1"/>
  <c r="F500" i="58"/>
  <c r="J500" i="58" s="1"/>
  <c r="F504" i="58"/>
  <c r="J504" i="58" s="1"/>
  <c r="F512" i="58"/>
  <c r="J512" i="58" s="1"/>
  <c r="F381" i="58"/>
  <c r="J381" i="58" s="1"/>
  <c r="F385" i="58"/>
  <c r="J385" i="58" s="1"/>
  <c r="F389" i="58"/>
  <c r="J389" i="58" s="1"/>
  <c r="F401" i="58"/>
  <c r="J401" i="58" s="1"/>
  <c r="F405" i="58"/>
  <c r="J405" i="58" s="1"/>
  <c r="F409" i="58"/>
  <c r="J409" i="58" s="1"/>
  <c r="F413" i="58"/>
  <c r="J413" i="58" s="1"/>
  <c r="F433" i="58"/>
  <c r="J433" i="58" s="1"/>
  <c r="F441" i="58"/>
  <c r="J441" i="58" s="1"/>
  <c r="F445" i="58"/>
  <c r="J445" i="58" s="1"/>
  <c r="F449" i="58"/>
  <c r="J449" i="58" s="1"/>
  <c r="F453" i="58"/>
  <c r="J453" i="58" s="1"/>
  <c r="F461" i="58"/>
  <c r="J461" i="58" s="1"/>
  <c r="F469" i="58"/>
  <c r="J469" i="58" s="1"/>
  <c r="F473" i="58"/>
  <c r="J473" i="58" s="1"/>
  <c r="F477" i="58"/>
  <c r="J477" i="58" s="1"/>
  <c r="F481" i="58"/>
  <c r="J481" i="58" s="1"/>
  <c r="F493" i="58"/>
  <c r="J493" i="58" s="1"/>
  <c r="F505" i="58"/>
  <c r="J505" i="58" s="1"/>
  <c r="F354" i="58"/>
  <c r="J354" i="58" s="1"/>
  <c r="F358" i="58"/>
  <c r="J358" i="58" s="1"/>
  <c r="F362" i="58"/>
  <c r="J362" i="58" s="1"/>
  <c r="F370" i="58"/>
  <c r="J370" i="58" s="1"/>
  <c r="F374" i="58"/>
  <c r="J374" i="58" s="1"/>
  <c r="F378" i="58"/>
  <c r="J378" i="58" s="1"/>
  <c r="F386" i="58"/>
  <c r="J386" i="58" s="1"/>
  <c r="F390" i="58"/>
  <c r="J390" i="58" s="1"/>
  <c r="F398" i="58"/>
  <c r="J398" i="58" s="1"/>
  <c r="F402" i="58"/>
  <c r="J402" i="58" s="1"/>
  <c r="F406" i="58"/>
  <c r="J406" i="58" s="1"/>
  <c r="F410" i="58"/>
  <c r="J410" i="58" s="1"/>
  <c r="F414" i="58"/>
  <c r="J414" i="58" s="1"/>
  <c r="F418" i="58"/>
  <c r="J418" i="58" s="1"/>
  <c r="F422" i="58"/>
  <c r="J422" i="58" s="1"/>
  <c r="F438" i="58"/>
  <c r="J438" i="58" s="1"/>
  <c r="F442" i="58"/>
  <c r="J442" i="58" s="1"/>
  <c r="F446" i="58"/>
  <c r="J446" i="58" s="1"/>
  <c r="F450" i="58"/>
  <c r="J450" i="58" s="1"/>
  <c r="F466" i="58"/>
  <c r="J466" i="58" s="1"/>
  <c r="F470" i="58"/>
  <c r="J470" i="58" s="1"/>
  <c r="F486" i="58"/>
  <c r="J486" i="58" s="1"/>
  <c r="F494" i="58"/>
  <c r="J494" i="58" s="1"/>
  <c r="F498" i="58"/>
  <c r="J498" i="58" s="1"/>
  <c r="F502" i="58"/>
  <c r="J502" i="58" s="1"/>
  <c r="F510" i="58"/>
  <c r="J510" i="58" s="1"/>
  <c r="F514" i="58"/>
  <c r="I514" i="58" l="1"/>
  <c r="J514" i="58"/>
  <c r="F56" i="74"/>
  <c r="F95" i="74"/>
  <c r="I12" i="58"/>
  <c r="H104" i="37"/>
  <c r="H180" i="37"/>
  <c r="F106" i="37"/>
  <c r="F182" i="37"/>
  <c r="F56" i="76"/>
  <c r="H56" i="76" s="1"/>
  <c r="J56" i="76" s="1"/>
  <c r="H23" i="76"/>
  <c r="J23" i="76" s="1"/>
  <c r="F25" i="56"/>
  <c r="F24" i="74"/>
  <c r="F24" i="76"/>
  <c r="F96" i="76" s="1"/>
  <c r="H96" i="76" s="1"/>
  <c r="J96" i="76" s="1"/>
  <c r="F57" i="56"/>
  <c r="F74" i="37"/>
  <c r="G37" i="37"/>
  <c r="I35" i="37"/>
  <c r="I180" i="37" s="1"/>
  <c r="G11" i="36"/>
  <c r="H11" i="36"/>
  <c r="I11" i="36"/>
  <c r="J11" i="36"/>
  <c r="F57" i="74" l="1"/>
  <c r="F96" i="74"/>
  <c r="F26" i="56"/>
  <c r="F97" i="56"/>
  <c r="G74" i="37"/>
  <c r="G196" i="37" s="1"/>
  <c r="F196" i="37"/>
  <c r="G106" i="37"/>
  <c r="G182" i="37"/>
  <c r="K107" i="37"/>
  <c r="I104" i="37"/>
  <c r="F57" i="76"/>
  <c r="H57" i="76" s="1"/>
  <c r="J57" i="76" s="1"/>
  <c r="H24" i="76"/>
  <c r="J24" i="76" s="1"/>
  <c r="F25" i="74"/>
  <c r="F25" i="76"/>
  <c r="F97" i="76" s="1"/>
  <c r="H97" i="76" s="1"/>
  <c r="J97" i="76" s="1"/>
  <c r="F58" i="56"/>
  <c r="K148" i="37"/>
  <c r="T74" i="37"/>
  <c r="F147" i="37"/>
  <c r="F75" i="37"/>
  <c r="K76" i="37"/>
  <c r="K149" i="37" s="1"/>
  <c r="E48" i="37"/>
  <c r="H37" i="37"/>
  <c r="J35" i="37"/>
  <c r="K39" i="37"/>
  <c r="K108" i="37" s="1"/>
  <c r="F38" i="37"/>
  <c r="K52" i="69"/>
  <c r="K51" i="69"/>
  <c r="F27" i="56" l="1"/>
  <c r="F98" i="56"/>
  <c r="F58" i="74"/>
  <c r="F97" i="74"/>
  <c r="G147" i="37"/>
  <c r="H74" i="37"/>
  <c r="H196" i="37" s="1"/>
  <c r="U74" i="37"/>
  <c r="V74" i="37" s="1"/>
  <c r="F148" i="37"/>
  <c r="F197" i="37"/>
  <c r="J104" i="37"/>
  <c r="J180" i="37"/>
  <c r="H106" i="37"/>
  <c r="H182" i="37"/>
  <c r="F107" i="37"/>
  <c r="F183" i="37"/>
  <c r="E117" i="37"/>
  <c r="E193" i="37"/>
  <c r="H25" i="76"/>
  <c r="J25" i="76" s="1"/>
  <c r="F58" i="76"/>
  <c r="H58" i="76" s="1"/>
  <c r="J58" i="76" s="1"/>
  <c r="F26" i="76"/>
  <c r="F98" i="76" s="1"/>
  <c r="H98" i="76" s="1"/>
  <c r="J98" i="76" s="1"/>
  <c r="F26" i="74"/>
  <c r="F59" i="56"/>
  <c r="L52" i="69"/>
  <c r="C8" i="61" s="1"/>
  <c r="G8" i="61" s="1"/>
  <c r="G20" i="61" s="1"/>
  <c r="O48" i="37"/>
  <c r="P48" i="37" s="1"/>
  <c r="Q48" i="37" s="1"/>
  <c r="R48" i="37" s="1"/>
  <c r="S48" i="37" s="1"/>
  <c r="H147" i="37"/>
  <c r="I74" i="37"/>
  <c r="I196" i="37" s="1"/>
  <c r="F76" i="37"/>
  <c r="K150" i="37"/>
  <c r="K77" i="37"/>
  <c r="G75" i="37"/>
  <c r="G197" i="37" s="1"/>
  <c r="T75" i="37"/>
  <c r="G38" i="37"/>
  <c r="I37" i="37"/>
  <c r="K40" i="37"/>
  <c r="K109" i="37" s="1"/>
  <c r="F39" i="37"/>
  <c r="F59" i="74" l="1"/>
  <c r="F98" i="74"/>
  <c r="F99" i="56"/>
  <c r="F27" i="74"/>
  <c r="F28" i="56"/>
  <c r="F27" i="76"/>
  <c r="F60" i="56"/>
  <c r="F149" i="37"/>
  <c r="F150" i="37" s="1"/>
  <c r="F198" i="37"/>
  <c r="I106" i="37"/>
  <c r="I182" i="37"/>
  <c r="G107" i="37"/>
  <c r="G183" i="37"/>
  <c r="F108" i="37"/>
  <c r="F184" i="37"/>
  <c r="C20" i="61"/>
  <c r="E8" i="61"/>
  <c r="E20" i="61" s="1"/>
  <c r="F59" i="76"/>
  <c r="H59" i="76" s="1"/>
  <c r="J59" i="76" s="1"/>
  <c r="H26" i="76"/>
  <c r="J26" i="76" s="1"/>
  <c r="F28" i="76"/>
  <c r="F100" i="76" s="1"/>
  <c r="H100" i="76" s="1"/>
  <c r="J100" i="76" s="1"/>
  <c r="F28" i="74"/>
  <c r="F61" i="56"/>
  <c r="I147" i="37"/>
  <c r="G148" i="37"/>
  <c r="W74" i="37"/>
  <c r="T76" i="37"/>
  <c r="G76" i="37"/>
  <c r="F77" i="37"/>
  <c r="J74" i="37"/>
  <c r="J196" i="37" s="1"/>
  <c r="H75" i="37"/>
  <c r="H197" i="37" s="1"/>
  <c r="U75" i="37"/>
  <c r="E44" i="37"/>
  <c r="E45" i="37"/>
  <c r="E43" i="37"/>
  <c r="E47" i="37"/>
  <c r="H38" i="37"/>
  <c r="J37" i="37"/>
  <c r="G39" i="37"/>
  <c r="K41" i="37"/>
  <c r="F40" i="37"/>
  <c r="F61" i="74" l="1"/>
  <c r="F100" i="74"/>
  <c r="F29" i="56"/>
  <c r="F100" i="56"/>
  <c r="F60" i="74"/>
  <c r="F99" i="74"/>
  <c r="F99" i="76"/>
  <c r="H99" i="76" s="1"/>
  <c r="J99" i="76" s="1"/>
  <c r="H27" i="76"/>
  <c r="J27" i="76" s="1"/>
  <c r="F60" i="76"/>
  <c r="H60" i="76" s="1"/>
  <c r="J60" i="76" s="1"/>
  <c r="G77" i="37"/>
  <c r="G198" i="37"/>
  <c r="F109" i="37"/>
  <c r="F185" i="37"/>
  <c r="E113" i="37"/>
  <c r="E189" i="37"/>
  <c r="G108" i="37"/>
  <c r="G184" i="37"/>
  <c r="E112" i="37"/>
  <c r="E188" i="37"/>
  <c r="J106" i="37"/>
  <c r="J182" i="37"/>
  <c r="H107" i="37"/>
  <c r="H183" i="37"/>
  <c r="E116" i="37"/>
  <c r="E192" i="37"/>
  <c r="E114" i="37"/>
  <c r="E190" i="37"/>
  <c r="K110" i="37"/>
  <c r="F61" i="76"/>
  <c r="H61" i="76" s="1"/>
  <c r="J61" i="76" s="1"/>
  <c r="H28" i="76"/>
  <c r="J28" i="76" s="1"/>
  <c r="F29" i="76"/>
  <c r="F101" i="76" s="1"/>
  <c r="H101" i="76" s="1"/>
  <c r="J101" i="76" s="1"/>
  <c r="F29" i="74"/>
  <c r="F62" i="56"/>
  <c r="V75" i="37"/>
  <c r="J147" i="37"/>
  <c r="G149" i="37"/>
  <c r="G150" i="37" s="1"/>
  <c r="H148" i="37"/>
  <c r="H76" i="37"/>
  <c r="X74" i="37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U76" i="37"/>
  <c r="I75" i="37"/>
  <c r="I197" i="37" s="1"/>
  <c r="O43" i="37"/>
  <c r="P43" i="37" s="1"/>
  <c r="Q43" i="37" s="1"/>
  <c r="R43" i="37" s="1"/>
  <c r="S43" i="37" s="1"/>
  <c r="O45" i="37"/>
  <c r="P45" i="37" s="1"/>
  <c r="Q45" i="37" s="1"/>
  <c r="R45" i="37" s="1"/>
  <c r="S45" i="37" s="1"/>
  <c r="O47" i="37"/>
  <c r="P47" i="37" s="1"/>
  <c r="Q47" i="37" s="1"/>
  <c r="R47" i="37" s="1"/>
  <c r="S47" i="37" s="1"/>
  <c r="O44" i="37"/>
  <c r="P44" i="37" s="1"/>
  <c r="Q44" i="37" s="1"/>
  <c r="R44" i="37" s="1"/>
  <c r="S44" i="37" s="1"/>
  <c r="G40" i="37"/>
  <c r="I38" i="37"/>
  <c r="H39" i="37"/>
  <c r="K42" i="37"/>
  <c r="K111" i="37" s="1"/>
  <c r="F41" i="37"/>
  <c r="O37" i="37"/>
  <c r="P37" i="37" s="1"/>
  <c r="Q37" i="37" s="1"/>
  <c r="R37" i="37" s="1"/>
  <c r="S37" i="37" s="1"/>
  <c r="F30" i="56" l="1"/>
  <c r="F102" i="56" s="1"/>
  <c r="F101" i="56"/>
  <c r="F62" i="74"/>
  <c r="F101" i="74"/>
  <c r="H149" i="37"/>
  <c r="H150" i="37" s="1"/>
  <c r="H198" i="37"/>
  <c r="H108" i="37"/>
  <c r="H184" i="37"/>
  <c r="I107" i="37"/>
  <c r="I183" i="37"/>
  <c r="F110" i="37"/>
  <c r="F186" i="37"/>
  <c r="G109" i="37"/>
  <c r="G185" i="37"/>
  <c r="F62" i="76"/>
  <c r="H62" i="76" s="1"/>
  <c r="J62" i="76" s="1"/>
  <c r="H29" i="76"/>
  <c r="J29" i="76" s="1"/>
  <c r="F30" i="76"/>
  <c r="F102" i="76" s="1"/>
  <c r="H102" i="76" s="1"/>
  <c r="J102" i="76" s="1"/>
  <c r="F30" i="74"/>
  <c r="F63" i="56"/>
  <c r="H77" i="37"/>
  <c r="V76" i="37"/>
  <c r="I148" i="37"/>
  <c r="W75" i="37"/>
  <c r="I76" i="37"/>
  <c r="J75" i="37"/>
  <c r="H40" i="37"/>
  <c r="G41" i="37"/>
  <c r="I39" i="37"/>
  <c r="J38" i="37"/>
  <c r="K43" i="37"/>
  <c r="F42" i="37"/>
  <c r="T37" i="37"/>
  <c r="F63" i="74" l="1"/>
  <c r="F102" i="74"/>
  <c r="J148" i="37"/>
  <c r="J197" i="37"/>
  <c r="I149" i="37"/>
  <c r="I150" i="37" s="1"/>
  <c r="I198" i="37"/>
  <c r="J107" i="37"/>
  <c r="J183" i="37"/>
  <c r="I108" i="37"/>
  <c r="I184" i="37"/>
  <c r="G110" i="37"/>
  <c r="G186" i="37"/>
  <c r="H109" i="37"/>
  <c r="H185" i="37"/>
  <c r="F111" i="37"/>
  <c r="F187" i="37"/>
  <c r="K112" i="37"/>
  <c r="F63" i="76"/>
  <c r="H63" i="76" s="1"/>
  <c r="H30" i="76"/>
  <c r="H31" i="76" s="1"/>
  <c r="I77" i="37"/>
  <c r="X75" i="37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J76" i="37"/>
  <c r="J198" i="37" s="1"/>
  <c r="W76" i="37"/>
  <c r="I40" i="37"/>
  <c r="G42" i="37"/>
  <c r="J39" i="37"/>
  <c r="H41" i="37"/>
  <c r="K44" i="37"/>
  <c r="K113" i="37" s="1"/>
  <c r="F43" i="37"/>
  <c r="U37" i="37"/>
  <c r="H110" i="37" l="1"/>
  <c r="H186" i="37"/>
  <c r="F112" i="37"/>
  <c r="F188" i="37"/>
  <c r="I109" i="37"/>
  <c r="I185" i="37"/>
  <c r="J108" i="37"/>
  <c r="J184" i="37"/>
  <c r="G111" i="37"/>
  <c r="G187" i="37"/>
  <c r="J30" i="76"/>
  <c r="J31" i="76" s="1"/>
  <c r="J63" i="76"/>
  <c r="H64" i="76"/>
  <c r="X76" i="37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49" i="37"/>
  <c r="J150" i="37" s="1"/>
  <c r="J77" i="37"/>
  <c r="I41" i="37"/>
  <c r="H42" i="37"/>
  <c r="J40" i="37"/>
  <c r="G43" i="37"/>
  <c r="T43" i="37"/>
  <c r="K45" i="37"/>
  <c r="F44" i="37"/>
  <c r="V37" i="37"/>
  <c r="W37" i="37" s="1"/>
  <c r="J64" i="76" l="1"/>
  <c r="E19" i="61" s="1"/>
  <c r="G112" i="37"/>
  <c r="G188" i="37"/>
  <c r="J109" i="37"/>
  <c r="J185" i="37"/>
  <c r="I110" i="37"/>
  <c r="I186" i="37"/>
  <c r="H111" i="37"/>
  <c r="H187" i="37"/>
  <c r="F113" i="37"/>
  <c r="F189" i="37"/>
  <c r="C19" i="61"/>
  <c r="K114" i="37"/>
  <c r="K46" i="37"/>
  <c r="U43" i="37"/>
  <c r="H43" i="37"/>
  <c r="I42" i="37"/>
  <c r="J41" i="37"/>
  <c r="G44" i="37"/>
  <c r="T44" i="37"/>
  <c r="F45" i="37"/>
  <c r="K47" i="37"/>
  <c r="K116" i="37" s="1"/>
  <c r="I111" i="37" l="1"/>
  <c r="I187" i="37"/>
  <c r="H112" i="37"/>
  <c r="H188" i="37"/>
  <c r="F114" i="37"/>
  <c r="F190" i="37"/>
  <c r="G113" i="37"/>
  <c r="G189" i="37"/>
  <c r="J110" i="37"/>
  <c r="J186" i="37"/>
  <c r="F46" i="37"/>
  <c r="F191" i="37" s="1"/>
  <c r="K115" i="37"/>
  <c r="U44" i="37"/>
  <c r="I43" i="37"/>
  <c r="H44" i="37"/>
  <c r="J42" i="37"/>
  <c r="V43" i="37"/>
  <c r="G45" i="37"/>
  <c r="T45" i="37"/>
  <c r="K48" i="37"/>
  <c r="K117" i="37" s="1"/>
  <c r="F47" i="37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I112" i="37" l="1"/>
  <c r="I188" i="37"/>
  <c r="J111" i="37"/>
  <c r="J187" i="37"/>
  <c r="H113" i="37"/>
  <c r="H189" i="37"/>
  <c r="F116" i="37"/>
  <c r="F192" i="37"/>
  <c r="G114" i="37"/>
  <c r="G190" i="37"/>
  <c r="G46" i="37"/>
  <c r="G191" i="37" s="1"/>
  <c r="T46" i="37"/>
  <c r="U46" i="37" s="1"/>
  <c r="F115" i="37"/>
  <c r="V44" i="37"/>
  <c r="W43" i="37"/>
  <c r="H45" i="37"/>
  <c r="I44" i="37"/>
  <c r="U45" i="37"/>
  <c r="J43" i="37"/>
  <c r="F48" i="37"/>
  <c r="K49" i="37"/>
  <c r="G47" i="37"/>
  <c r="T47" i="37"/>
  <c r="F117" i="37" l="1"/>
  <c r="F193" i="37"/>
  <c r="H114" i="37"/>
  <c r="H190" i="37"/>
  <c r="G116" i="37"/>
  <c r="G192" i="37"/>
  <c r="J112" i="37"/>
  <c r="J188" i="37"/>
  <c r="I113" i="37"/>
  <c r="I189" i="37"/>
  <c r="K118" i="37"/>
  <c r="K50" i="37"/>
  <c r="H46" i="37"/>
  <c r="H191" i="37" s="1"/>
  <c r="G115" i="37"/>
  <c r="W44" i="37"/>
  <c r="U47" i="37"/>
  <c r="X43" i="37"/>
  <c r="Y43" i="37" s="1"/>
  <c r="Z43" i="37" s="1"/>
  <c r="AA43" i="37" s="1"/>
  <c r="AB43" i="37" s="1"/>
  <c r="AC43" i="37" s="1"/>
  <c r="AD43" i="37" s="1"/>
  <c r="AE43" i="37" s="1"/>
  <c r="AF43" i="37" s="1"/>
  <c r="AG43" i="37" s="1"/>
  <c r="AH43" i="37" s="1"/>
  <c r="AI43" i="37" s="1"/>
  <c r="AJ43" i="37" s="1"/>
  <c r="AK43" i="37" s="1"/>
  <c r="AL43" i="37" s="1"/>
  <c r="AM43" i="37" s="1"/>
  <c r="AN43" i="37" s="1"/>
  <c r="AO43" i="37" s="1"/>
  <c r="AP43" i="37" s="1"/>
  <c r="AQ43" i="37" s="1"/>
  <c r="AR43" i="37" s="1"/>
  <c r="AS43" i="37" s="1"/>
  <c r="AT43" i="37" s="1"/>
  <c r="AU43" i="37" s="1"/>
  <c r="AV43" i="37" s="1"/>
  <c r="AW43" i="37" s="1"/>
  <c r="AX43" i="37" s="1"/>
  <c r="AY43" i="37" s="1"/>
  <c r="AZ43" i="37" s="1"/>
  <c r="BA43" i="37" s="1"/>
  <c r="BB43" i="37" s="1"/>
  <c r="BC43" i="37" s="1"/>
  <c r="BD43" i="37" s="1"/>
  <c r="BE43" i="37" s="1"/>
  <c r="BF43" i="37" s="1"/>
  <c r="BG43" i="37" s="1"/>
  <c r="BH43" i="37" s="1"/>
  <c r="BI43" i="37" s="1"/>
  <c r="BJ43" i="37" s="1"/>
  <c r="BK43" i="37" s="1"/>
  <c r="BL43" i="37" s="1"/>
  <c r="BM43" i="37" s="1"/>
  <c r="BN43" i="37" s="1"/>
  <c r="BO43" i="37" s="1"/>
  <c r="BP43" i="37" s="1"/>
  <c r="BQ43" i="37" s="1"/>
  <c r="BR43" i="37" s="1"/>
  <c r="BS43" i="37" s="1"/>
  <c r="BT43" i="37" s="1"/>
  <c r="BU43" i="37" s="1"/>
  <c r="BV43" i="37" s="1"/>
  <c r="BW43" i="37" s="1"/>
  <c r="BX43" i="37" s="1"/>
  <c r="BY43" i="37" s="1"/>
  <c r="BZ43" i="37" s="1"/>
  <c r="CA43" i="37" s="1"/>
  <c r="CB43" i="37" s="1"/>
  <c r="CC43" i="37" s="1"/>
  <c r="CD43" i="37" s="1"/>
  <c r="CE43" i="37" s="1"/>
  <c r="CF43" i="37" s="1"/>
  <c r="CG43" i="37" s="1"/>
  <c r="CH43" i="37" s="1"/>
  <c r="CI43" i="37" s="1"/>
  <c r="CJ43" i="37" s="1"/>
  <c r="CK43" i="37" s="1"/>
  <c r="CL43" i="37" s="1"/>
  <c r="CM43" i="37" s="1"/>
  <c r="CN43" i="37" s="1"/>
  <c r="CO43" i="37" s="1"/>
  <c r="CP43" i="37" s="1"/>
  <c r="CQ43" i="37" s="1"/>
  <c r="CR43" i="37" s="1"/>
  <c r="CS43" i="37" s="1"/>
  <c r="CT43" i="37" s="1"/>
  <c r="CU43" i="37" s="1"/>
  <c r="CV43" i="37" s="1"/>
  <c r="CW43" i="37" s="1"/>
  <c r="CX43" i="37" s="1"/>
  <c r="CY43" i="37" s="1"/>
  <c r="CZ43" i="37" s="1"/>
  <c r="DA43" i="37" s="1"/>
  <c r="DB43" i="37" s="1"/>
  <c r="DC43" i="37" s="1"/>
  <c r="DD43" i="37" s="1"/>
  <c r="DE43" i="37" s="1"/>
  <c r="DF43" i="37" s="1"/>
  <c r="DG43" i="37" s="1"/>
  <c r="DH43" i="37" s="1"/>
  <c r="DI43" i="37" s="1"/>
  <c r="DJ43" i="37" s="1"/>
  <c r="DK43" i="37" s="1"/>
  <c r="DL43" i="37" s="1"/>
  <c r="DM43" i="37" s="1"/>
  <c r="DN43" i="37" s="1"/>
  <c r="DO43" i="37" s="1"/>
  <c r="DP43" i="37" s="1"/>
  <c r="DQ43" i="37" s="1"/>
  <c r="DR43" i="37" s="1"/>
  <c r="DS43" i="37" s="1"/>
  <c r="DT43" i="37" s="1"/>
  <c r="DU43" i="37" s="1"/>
  <c r="DV43" i="37" s="1"/>
  <c r="DW43" i="37" s="1"/>
  <c r="DX43" i="37" s="1"/>
  <c r="DY43" i="37" s="1"/>
  <c r="DZ43" i="37" s="1"/>
  <c r="EA43" i="37" s="1"/>
  <c r="EB43" i="37" s="1"/>
  <c r="EC43" i="37" s="1"/>
  <c r="ED43" i="37" s="1"/>
  <c r="EE43" i="37" s="1"/>
  <c r="EF43" i="37" s="1"/>
  <c r="EG43" i="37" s="1"/>
  <c r="EH43" i="37" s="1"/>
  <c r="EI43" i="37" s="1"/>
  <c r="EJ43" i="37" s="1"/>
  <c r="EK43" i="37" s="1"/>
  <c r="EL43" i="37" s="1"/>
  <c r="EM43" i="37" s="1"/>
  <c r="EN43" i="37" s="1"/>
  <c r="EO43" i="37" s="1"/>
  <c r="EP43" i="37" s="1"/>
  <c r="EQ43" i="37" s="1"/>
  <c r="ER43" i="37" s="1"/>
  <c r="ES43" i="37" s="1"/>
  <c r="ET43" i="37" s="1"/>
  <c r="EU43" i="37" s="1"/>
  <c r="EV43" i="37" s="1"/>
  <c r="EW43" i="37" s="1"/>
  <c r="EX43" i="37" s="1"/>
  <c r="EY43" i="37" s="1"/>
  <c r="EZ43" i="37" s="1"/>
  <c r="FA43" i="37" s="1"/>
  <c r="FB43" i="37" s="1"/>
  <c r="FC43" i="37" s="1"/>
  <c r="FD43" i="37" s="1"/>
  <c r="FE43" i="37" s="1"/>
  <c r="FF43" i="37" s="1"/>
  <c r="FG43" i="37" s="1"/>
  <c r="FH43" i="37" s="1"/>
  <c r="FI43" i="37" s="1"/>
  <c r="FJ43" i="37" s="1"/>
  <c r="FK43" i="37" s="1"/>
  <c r="FL43" i="37" s="1"/>
  <c r="FM43" i="37" s="1"/>
  <c r="FN43" i="37" s="1"/>
  <c r="FO43" i="37" s="1"/>
  <c r="FP43" i="37" s="1"/>
  <c r="FQ43" i="37" s="1"/>
  <c r="FR43" i="37" s="1"/>
  <c r="FS43" i="37" s="1"/>
  <c r="FT43" i="37" s="1"/>
  <c r="FU43" i="37" s="1"/>
  <c r="FV43" i="37" s="1"/>
  <c r="FW43" i="37" s="1"/>
  <c r="FX43" i="37" s="1"/>
  <c r="FY43" i="37" s="1"/>
  <c r="FZ43" i="37" s="1"/>
  <c r="GA43" i="37" s="1"/>
  <c r="GB43" i="37" s="1"/>
  <c r="GC43" i="37" s="1"/>
  <c r="GD43" i="37" s="1"/>
  <c r="GE43" i="37" s="1"/>
  <c r="GF43" i="37" s="1"/>
  <c r="GG43" i="37" s="1"/>
  <c r="GH43" i="37" s="1"/>
  <c r="GI43" i="37" s="1"/>
  <c r="GJ43" i="37" s="1"/>
  <c r="GK43" i="37" s="1"/>
  <c r="GL43" i="37" s="1"/>
  <c r="GM43" i="37" s="1"/>
  <c r="GN43" i="37" s="1"/>
  <c r="GO43" i="37" s="1"/>
  <c r="GP43" i="37" s="1"/>
  <c r="GQ43" i="37" s="1"/>
  <c r="GR43" i="37" s="1"/>
  <c r="GS43" i="37" s="1"/>
  <c r="GT43" i="37" s="1"/>
  <c r="GU43" i="37" s="1"/>
  <c r="GV43" i="37" s="1"/>
  <c r="GW43" i="37" s="1"/>
  <c r="GX43" i="37" s="1"/>
  <c r="GY43" i="37" s="1"/>
  <c r="GZ43" i="37" s="1"/>
  <c r="HA43" i="37" s="1"/>
  <c r="HB43" i="37" s="1"/>
  <c r="HC43" i="37" s="1"/>
  <c r="HD43" i="37" s="1"/>
  <c r="HE43" i="37" s="1"/>
  <c r="HF43" i="37" s="1"/>
  <c r="V45" i="37"/>
  <c r="J44" i="37"/>
  <c r="H47" i="37"/>
  <c r="I45" i="37"/>
  <c r="F49" i="37"/>
  <c r="G48" i="37"/>
  <c r="T48" i="37"/>
  <c r="I114" i="37" l="1"/>
  <c r="I190" i="37"/>
  <c r="H116" i="37"/>
  <c r="H192" i="37"/>
  <c r="J113" i="37"/>
  <c r="J189" i="37"/>
  <c r="G117" i="37"/>
  <c r="G193" i="37"/>
  <c r="F118" i="37"/>
  <c r="F194" i="37"/>
  <c r="I46" i="37"/>
  <c r="I191" i="37" s="1"/>
  <c r="H115" i="37"/>
  <c r="V46" i="37"/>
  <c r="V47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I47" i="37"/>
  <c r="J45" i="37"/>
  <c r="H48" i="37"/>
  <c r="W45" i="37"/>
  <c r="U48" i="37"/>
  <c r="G49" i="37"/>
  <c r="T49" i="37"/>
  <c r="E24" i="56"/>
  <c r="E25" i="56"/>
  <c r="E26" i="56"/>
  <c r="E28" i="56"/>
  <c r="E29" i="56"/>
  <c r="J114" i="37" l="1"/>
  <c r="J190" i="37"/>
  <c r="I116" i="37"/>
  <c r="I192" i="37"/>
  <c r="G118" i="37"/>
  <c r="G194" i="37"/>
  <c r="H117" i="37"/>
  <c r="H193" i="37"/>
  <c r="W46" i="37"/>
  <c r="J46" i="37"/>
  <c r="I115" i="37"/>
  <c r="W47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U49" i="37"/>
  <c r="I48" i="37"/>
  <c r="H49" i="37"/>
  <c r="V48" i="37"/>
  <c r="J47" i="37"/>
  <c r="F69" i="56"/>
  <c r="H118" i="37" l="1"/>
  <c r="H194" i="37"/>
  <c r="I117" i="37"/>
  <c r="I193" i="37"/>
  <c r="J116" i="37"/>
  <c r="J192" i="37"/>
  <c r="J115" i="37"/>
  <c r="J191" i="37"/>
  <c r="X46" i="37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F5" i="76"/>
  <c r="V49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W48" i="37"/>
  <c r="I49" i="37"/>
  <c r="J48" i="37"/>
  <c r="J119" i="36"/>
  <c r="H5" i="76" l="1"/>
  <c r="J5" i="76" s="1"/>
  <c r="J11" i="76" s="1"/>
  <c r="B19" i="61" s="1"/>
  <c r="F82" i="76"/>
  <c r="H82" i="76" s="1"/>
  <c r="J82" i="76" s="1"/>
  <c r="J107" i="76" s="1"/>
  <c r="J117" i="37"/>
  <c r="J193" i="37"/>
  <c r="I118" i="37"/>
  <c r="I194" i="37"/>
  <c r="F69" i="76"/>
  <c r="H69" i="76" s="1"/>
  <c r="F69" i="74"/>
  <c r="H11" i="76"/>
  <c r="W49" i="37"/>
  <c r="H119" i="36"/>
  <c r="I119" i="36"/>
  <c r="G119" i="36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J49" i="37"/>
  <c r="J118" i="37" l="1"/>
  <c r="J194" i="37"/>
  <c r="G19" i="61"/>
  <c r="H77" i="76"/>
  <c r="J69" i="76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O40" i="37"/>
  <c r="O42" i="37"/>
  <c r="O38" i="37"/>
  <c r="O39" i="37"/>
  <c r="O41" i="37"/>
  <c r="J77" i="76" l="1"/>
  <c r="F19" i="61" s="1"/>
  <c r="P41" i="37"/>
  <c r="P38" i="37"/>
  <c r="P42" i="37"/>
  <c r="P39" i="37"/>
  <c r="P40" i="37"/>
  <c r="Q42" i="37" l="1"/>
  <c r="Q38" i="37"/>
  <c r="Q40" i="37"/>
  <c r="Q39" i="37"/>
  <c r="Q41" i="37"/>
  <c r="R40" i="37" l="1"/>
  <c r="R42" i="37"/>
  <c r="R41" i="37"/>
  <c r="R39" i="37"/>
  <c r="R38" i="37"/>
  <c r="S38" i="37" l="1"/>
  <c r="S41" i="37"/>
  <c r="S39" i="37"/>
  <c r="S42" i="37"/>
  <c r="S40" i="37"/>
  <c r="A56" i="37" l="1"/>
  <c r="A83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9" i="37"/>
  <c r="L177" i="37" s="1"/>
  <c r="L53" i="69"/>
  <c r="L174" i="37" l="1"/>
  <c r="L142" i="37"/>
  <c r="E17" i="56" l="1"/>
  <c r="E31" i="56" s="1"/>
  <c r="I347" i="58" l="1"/>
  <c r="I371" i="58"/>
  <c r="I392" i="58"/>
  <c r="I429" i="58"/>
  <c r="I366" i="58"/>
  <c r="I508" i="58"/>
  <c r="I487" i="58"/>
  <c r="I417" i="58"/>
  <c r="I384" i="58"/>
  <c r="I358" i="58"/>
  <c r="I335" i="58"/>
  <c r="I306" i="58"/>
  <c r="I256" i="58"/>
  <c r="I223" i="58"/>
  <c r="I159" i="58"/>
  <c r="I98" i="58"/>
  <c r="I68" i="58"/>
  <c r="I497" i="58"/>
  <c r="I320" i="58"/>
  <c r="I486" i="58"/>
  <c r="I413" i="58"/>
  <c r="I383" i="58"/>
  <c r="I357" i="58"/>
  <c r="I334" i="58"/>
  <c r="I303" i="58"/>
  <c r="I251" i="58"/>
  <c r="I219" i="58"/>
  <c r="I154" i="58"/>
  <c r="I93" i="58"/>
  <c r="I63" i="58"/>
  <c r="I343" i="58"/>
  <c r="I351" i="58"/>
  <c r="I324" i="58"/>
  <c r="I296" i="58"/>
  <c r="I247" i="58"/>
  <c r="I199" i="58"/>
  <c r="I138" i="58"/>
  <c r="I89" i="58"/>
  <c r="I61" i="58"/>
  <c r="I375" i="58"/>
  <c r="I238" i="58"/>
  <c r="I454" i="58"/>
  <c r="I430" i="58"/>
  <c r="I509" i="58"/>
  <c r="I507" i="58"/>
  <c r="I505" i="58"/>
  <c r="I482" i="58"/>
  <c r="I396" i="58"/>
  <c r="I379" i="58"/>
  <c r="I268" i="58"/>
  <c r="I500" i="58"/>
  <c r="I481" i="58"/>
  <c r="I395" i="58"/>
  <c r="I377" i="58"/>
  <c r="I348" i="58"/>
  <c r="I321" i="58"/>
  <c r="I290" i="58"/>
  <c r="I243" i="58"/>
  <c r="I193" i="58"/>
  <c r="I129" i="58"/>
  <c r="I88" i="58"/>
  <c r="I57" i="58"/>
  <c r="I124" i="58"/>
  <c r="I87" i="58"/>
  <c r="I48" i="58"/>
  <c r="I319" i="58"/>
  <c r="I282" i="58"/>
  <c r="I234" i="58"/>
  <c r="I170" i="58"/>
  <c r="I121" i="58"/>
  <c r="I80" i="58"/>
  <c r="I23" i="58"/>
  <c r="I394" i="58"/>
  <c r="I183" i="58"/>
  <c r="I496" i="58"/>
  <c r="I495" i="58"/>
  <c r="I368" i="58"/>
  <c r="I341" i="58"/>
  <c r="I315" i="58"/>
  <c r="I276" i="58"/>
  <c r="I232" i="58"/>
  <c r="I168" i="58"/>
  <c r="I120" i="58"/>
  <c r="I78" i="58"/>
  <c r="I22" i="58"/>
  <c r="I455" i="58"/>
  <c r="I286" i="58"/>
  <c r="I393" i="58"/>
  <c r="I510" i="58"/>
  <c r="I494" i="58"/>
  <c r="I385" i="58"/>
  <c r="I338" i="58"/>
  <c r="I313" i="58"/>
  <c r="I265" i="58"/>
  <c r="I230" i="58"/>
  <c r="I164" i="58"/>
  <c r="I103" i="58"/>
  <c r="I70" i="58"/>
  <c r="I16" i="58"/>
  <c r="I148" i="58" l="1"/>
  <c r="I245" i="58"/>
  <c r="I502" i="58"/>
  <c r="I378" i="58"/>
  <c r="I501" i="58"/>
  <c r="I471" i="58"/>
  <c r="I60" i="58"/>
  <c r="I140" i="58"/>
  <c r="I220" i="58"/>
  <c r="I300" i="58"/>
  <c r="I388" i="58"/>
  <c r="I207" i="58"/>
  <c r="I29" i="58"/>
  <c r="I109" i="58"/>
  <c r="I173" i="58"/>
  <c r="I237" i="58"/>
  <c r="I301" i="58"/>
  <c r="I381" i="58"/>
  <c r="I143" i="58"/>
  <c r="I38" i="58"/>
  <c r="I118" i="58"/>
  <c r="I182" i="58"/>
  <c r="I270" i="58"/>
  <c r="I350" i="58"/>
  <c r="I470" i="58"/>
  <c r="I279" i="58"/>
  <c r="I271" i="58"/>
  <c r="I106" i="58"/>
  <c r="I144" i="58"/>
  <c r="I426" i="58"/>
  <c r="I288" i="58"/>
  <c r="I272" i="58"/>
  <c r="I216" i="58"/>
  <c r="I274" i="58"/>
  <c r="I160" i="58"/>
  <c r="I346" i="58"/>
  <c r="I41" i="58"/>
  <c r="I137" i="58"/>
  <c r="I209" i="58"/>
  <c r="I281" i="58"/>
  <c r="I361" i="58"/>
  <c r="I32" i="58"/>
  <c r="I104" i="58"/>
  <c r="I162" i="58"/>
  <c r="I402" i="58"/>
  <c r="I336" i="58"/>
  <c r="I75" i="58"/>
  <c r="I139" i="58"/>
  <c r="I203" i="58"/>
  <c r="I291" i="58"/>
  <c r="I463" i="58"/>
  <c r="I466" i="58"/>
  <c r="I450" i="58"/>
  <c r="I421" i="58"/>
  <c r="I76" i="58"/>
  <c r="I181" i="58"/>
  <c r="I374" i="58"/>
  <c r="I298" i="58"/>
  <c r="I147" i="58"/>
  <c r="I287" i="58"/>
  <c r="I46" i="58"/>
  <c r="I18" i="58"/>
  <c r="I49" i="58"/>
  <c r="I330" i="58"/>
  <c r="I299" i="58"/>
  <c r="I119" i="58"/>
  <c r="I236" i="58"/>
  <c r="I316" i="58"/>
  <c r="I460" i="58"/>
  <c r="I327" i="58"/>
  <c r="I45" i="58"/>
  <c r="I125" i="58"/>
  <c r="I189" i="58"/>
  <c r="I253" i="58"/>
  <c r="I317" i="58"/>
  <c r="I397" i="58"/>
  <c r="I295" i="58"/>
  <c r="I54" i="58"/>
  <c r="I134" i="58"/>
  <c r="I198" i="58"/>
  <c r="I294" i="58"/>
  <c r="I382" i="58"/>
  <c r="I15" i="58"/>
  <c r="I415" i="58"/>
  <c r="I17" i="58"/>
  <c r="I42" i="58"/>
  <c r="I218" i="58"/>
  <c r="I456" i="58"/>
  <c r="I458" i="58"/>
  <c r="I448" i="58"/>
  <c r="I504" i="58"/>
  <c r="I322" i="58"/>
  <c r="I434" i="58"/>
  <c r="I488" i="58"/>
  <c r="I65" i="58"/>
  <c r="I153" i="58"/>
  <c r="I225" i="58"/>
  <c r="I297" i="58"/>
  <c r="I409" i="58"/>
  <c r="I400" i="58"/>
  <c r="I474" i="58"/>
  <c r="I210" i="58"/>
  <c r="I339" i="58"/>
  <c r="I27" i="58"/>
  <c r="I91" i="58"/>
  <c r="I155" i="58"/>
  <c r="I227" i="58"/>
  <c r="I307" i="58"/>
  <c r="I493" i="58"/>
  <c r="I202" i="58"/>
  <c r="I419" i="58"/>
  <c r="I398" i="58"/>
  <c r="I444" i="58"/>
  <c r="I255" i="58"/>
  <c r="I192" i="58"/>
  <c r="I217" i="58"/>
  <c r="I83" i="58"/>
  <c r="I453" i="58"/>
  <c r="I156" i="58"/>
  <c r="I420" i="58"/>
  <c r="I92" i="58"/>
  <c r="I244" i="58"/>
  <c r="I332" i="58"/>
  <c r="I484" i="58"/>
  <c r="I359" i="58"/>
  <c r="I53" i="58"/>
  <c r="I133" i="58"/>
  <c r="I197" i="58"/>
  <c r="I261" i="58"/>
  <c r="I325" i="58"/>
  <c r="I405" i="58"/>
  <c r="I367" i="58"/>
  <c r="I62" i="58"/>
  <c r="I142" i="58"/>
  <c r="I206" i="58"/>
  <c r="I302" i="58"/>
  <c r="I390" i="58"/>
  <c r="I55" i="58"/>
  <c r="I31" i="58"/>
  <c r="I26" i="58"/>
  <c r="I58" i="58"/>
  <c r="I240" i="58"/>
  <c r="I506" i="58"/>
  <c r="I64" i="58"/>
  <c r="I513" i="58"/>
  <c r="I224" i="58"/>
  <c r="I376" i="58"/>
  <c r="I176" i="58"/>
  <c r="I73" i="58"/>
  <c r="I161" i="58"/>
  <c r="I233" i="58"/>
  <c r="I305" i="58"/>
  <c r="I441" i="58"/>
  <c r="I498" i="58"/>
  <c r="I152" i="58"/>
  <c r="I280" i="58"/>
  <c r="I355" i="58"/>
  <c r="I35" i="58"/>
  <c r="I99" i="58"/>
  <c r="I163" i="58"/>
  <c r="I235" i="58"/>
  <c r="I323" i="58"/>
  <c r="I363" i="58"/>
  <c r="I485" i="58"/>
  <c r="I467" i="58"/>
  <c r="I438" i="58"/>
  <c r="I503" i="58"/>
  <c r="I117" i="58"/>
  <c r="I278" i="58"/>
  <c r="I354" i="58"/>
  <c r="I424" i="58"/>
  <c r="I369" i="58"/>
  <c r="I211" i="58"/>
  <c r="I84" i="58"/>
  <c r="I20" i="58"/>
  <c r="I28" i="58"/>
  <c r="I188" i="58"/>
  <c r="I252" i="58"/>
  <c r="I340" i="58"/>
  <c r="I445" i="58"/>
  <c r="I399" i="58"/>
  <c r="I69" i="58"/>
  <c r="I141" i="58"/>
  <c r="I205" i="58"/>
  <c r="I269" i="58"/>
  <c r="I333" i="58"/>
  <c r="I437" i="58"/>
  <c r="I407" i="58"/>
  <c r="I86" i="58"/>
  <c r="I150" i="58"/>
  <c r="I214" i="58"/>
  <c r="I310" i="58"/>
  <c r="I406" i="58"/>
  <c r="I95" i="58"/>
  <c r="I39" i="58"/>
  <c r="I34" i="58"/>
  <c r="I74" i="58"/>
  <c r="I264" i="58"/>
  <c r="I146" i="58"/>
  <c r="I178" i="58"/>
  <c r="I130" i="58"/>
  <c r="I24" i="58"/>
  <c r="I418" i="58"/>
  <c r="I451" i="58"/>
  <c r="I352" i="58"/>
  <c r="I81" i="58"/>
  <c r="I169" i="58"/>
  <c r="I241" i="58"/>
  <c r="I329" i="58"/>
  <c r="I449" i="58"/>
  <c r="I411" i="58"/>
  <c r="I370" i="58"/>
  <c r="I304" i="58"/>
  <c r="I387" i="58"/>
  <c r="I43" i="58"/>
  <c r="I107" i="58"/>
  <c r="I171" i="58"/>
  <c r="I259" i="58"/>
  <c r="I331" i="58"/>
  <c r="I447" i="58"/>
  <c r="I401" i="58"/>
  <c r="I180" i="58"/>
  <c r="I423" i="58"/>
  <c r="I79" i="58"/>
  <c r="I37" i="58"/>
  <c r="I190" i="58"/>
  <c r="I440" i="58"/>
  <c r="I145" i="58"/>
  <c r="I472" i="58"/>
  <c r="I490" i="58"/>
  <c r="I404" i="58"/>
  <c r="I191" i="58"/>
  <c r="I172" i="58"/>
  <c r="I452" i="58"/>
  <c r="I231" i="58"/>
  <c r="I100" i="58"/>
  <c r="I468" i="58"/>
  <c r="I263" i="58"/>
  <c r="I36" i="58"/>
  <c r="I108" i="58"/>
  <c r="I196" i="58"/>
  <c r="I260" i="58"/>
  <c r="I356" i="58"/>
  <c r="I469" i="58"/>
  <c r="I511" i="58"/>
  <c r="I77" i="58"/>
  <c r="I149" i="58"/>
  <c r="I213" i="58"/>
  <c r="I277" i="58"/>
  <c r="I349" i="58"/>
  <c r="I461" i="58"/>
  <c r="I439" i="58"/>
  <c r="I94" i="58"/>
  <c r="I158" i="58"/>
  <c r="I222" i="58"/>
  <c r="I318" i="58"/>
  <c r="I414" i="58"/>
  <c r="I127" i="58"/>
  <c r="I47" i="58"/>
  <c r="I50" i="58"/>
  <c r="I90" i="58"/>
  <c r="I312" i="58"/>
  <c r="I194" i="58"/>
  <c r="I200" i="58"/>
  <c r="I435" i="58"/>
  <c r="I96" i="58"/>
  <c r="I432" i="58"/>
  <c r="I491" i="58"/>
  <c r="I380" i="58"/>
  <c r="I97" i="58"/>
  <c r="I177" i="58"/>
  <c r="I249" i="58"/>
  <c r="I337" i="58"/>
  <c r="I457" i="58"/>
  <c r="I427" i="58"/>
  <c r="I40" i="58"/>
  <c r="I328" i="58"/>
  <c r="I443" i="58"/>
  <c r="I51" i="58"/>
  <c r="I115" i="58"/>
  <c r="I179" i="58"/>
  <c r="I267" i="58"/>
  <c r="I56" i="58"/>
  <c r="I462" i="58"/>
  <c r="I425" i="58"/>
  <c r="I412" i="58"/>
  <c r="I416" i="58"/>
  <c r="I228" i="58"/>
  <c r="I309" i="58"/>
  <c r="I126" i="58"/>
  <c r="I314" i="58"/>
  <c r="I289" i="58"/>
  <c r="I19" i="58"/>
  <c r="I403" i="58"/>
  <c r="I391" i="58"/>
  <c r="I116" i="58"/>
  <c r="I284" i="58"/>
  <c r="I364" i="58"/>
  <c r="I135" i="58"/>
  <c r="I85" i="58"/>
  <c r="I157" i="58"/>
  <c r="I221" i="58"/>
  <c r="I285" i="58"/>
  <c r="I365" i="58"/>
  <c r="I71" i="58"/>
  <c r="I14" i="58"/>
  <c r="I102" i="58"/>
  <c r="I166" i="58"/>
  <c r="I246" i="58"/>
  <c r="I326" i="58"/>
  <c r="I422" i="58"/>
  <c r="I167" i="58"/>
  <c r="I151" i="58"/>
  <c r="I66" i="58"/>
  <c r="I114" i="58"/>
  <c r="I386" i="58"/>
  <c r="I242" i="58"/>
  <c r="I226" i="58"/>
  <c r="I475" i="58"/>
  <c r="I128" i="58"/>
  <c r="I464" i="58"/>
  <c r="I186" i="58"/>
  <c r="I25" i="58"/>
  <c r="I105" i="58"/>
  <c r="I185" i="58"/>
  <c r="I257" i="58"/>
  <c r="I345" i="58"/>
  <c r="I465" i="58"/>
  <c r="I459" i="58"/>
  <c r="I72" i="58"/>
  <c r="I344" i="58"/>
  <c r="I362" i="58"/>
  <c r="I59" i="58"/>
  <c r="I123" i="58"/>
  <c r="I187" i="58"/>
  <c r="I275" i="58"/>
  <c r="I254" i="58"/>
  <c r="I476" i="58"/>
  <c r="I433" i="58"/>
  <c r="I428" i="58"/>
  <c r="I308" i="58"/>
  <c r="I389" i="58"/>
  <c r="I311" i="58"/>
  <c r="I479" i="58"/>
  <c r="I408" i="58"/>
  <c r="I208" i="58"/>
  <c r="I184" i="58"/>
  <c r="I473" i="58"/>
  <c r="I492" i="58"/>
  <c r="I44" i="58"/>
  <c r="I204" i="58"/>
  <c r="I477" i="58"/>
  <c r="I431" i="58"/>
  <c r="I52" i="58"/>
  <c r="I132" i="58"/>
  <c r="I212" i="58"/>
  <c r="I292" i="58"/>
  <c r="I372" i="58"/>
  <c r="I175" i="58"/>
  <c r="I21" i="58"/>
  <c r="I101" i="58"/>
  <c r="I165" i="58"/>
  <c r="I229" i="58"/>
  <c r="I293" i="58"/>
  <c r="I373" i="58"/>
  <c r="I111" i="58"/>
  <c r="I30" i="58"/>
  <c r="I110" i="58"/>
  <c r="I174" i="58"/>
  <c r="I262" i="58"/>
  <c r="I342" i="58"/>
  <c r="I446" i="58"/>
  <c r="I239" i="58"/>
  <c r="I215" i="58"/>
  <c r="I82" i="58"/>
  <c r="I112" i="58"/>
  <c r="I410" i="58"/>
  <c r="I266" i="58"/>
  <c r="I248" i="58"/>
  <c r="I499" i="58"/>
  <c r="I250" i="58"/>
  <c r="I512" i="58"/>
  <c r="I258" i="58"/>
  <c r="I33" i="58"/>
  <c r="I113" i="58"/>
  <c r="I201" i="58"/>
  <c r="I273" i="58"/>
  <c r="I353" i="58"/>
  <c r="I489" i="58"/>
  <c r="I483" i="58"/>
  <c r="I136" i="58"/>
  <c r="I360" i="58"/>
  <c r="I122" i="58"/>
  <c r="I67" i="58"/>
  <c r="I131" i="58"/>
  <c r="I195" i="58"/>
  <c r="I283" i="58"/>
  <c r="I478" i="58"/>
  <c r="I480" i="58"/>
  <c r="I442" i="58"/>
  <c r="I436" i="58"/>
  <c r="O34" i="37"/>
  <c r="P34" i="37" l="1"/>
  <c r="Q34" i="37" s="1"/>
  <c r="R34" i="37" s="1"/>
  <c r="S34" i="37" s="1"/>
  <c r="T34" i="37" s="1"/>
  <c r="U34" i="37" s="1"/>
  <c r="V34" i="37" s="1"/>
  <c r="W34" i="37" s="1"/>
  <c r="X34" i="37" s="1"/>
  <c r="Y34" i="37" s="1"/>
  <c r="Z34" i="37" s="1"/>
  <c r="AA34" i="37" s="1"/>
  <c r="AB34" i="37" s="1"/>
  <c r="AC34" i="37" s="1"/>
  <c r="AD34" i="37" s="1"/>
  <c r="AE34" i="37" s="1"/>
  <c r="AF34" i="37" s="1"/>
  <c r="AG34" i="37" s="1"/>
  <c r="AH34" i="37" s="1"/>
  <c r="AI34" i="37" s="1"/>
  <c r="AJ34" i="37" s="1"/>
  <c r="AK34" i="37" s="1"/>
  <c r="AL34" i="37" s="1"/>
  <c r="AM34" i="37" s="1"/>
  <c r="AN34" i="37" s="1"/>
  <c r="AO34" i="37" s="1"/>
  <c r="AP34" i="37" s="1"/>
  <c r="AQ34" i="37" s="1"/>
  <c r="AR34" i="37" s="1"/>
  <c r="AS34" i="37" s="1"/>
  <c r="AT34" i="37" s="1"/>
  <c r="AU34" i="37" s="1"/>
  <c r="AV34" i="37" s="1"/>
  <c r="AW34" i="37" s="1"/>
  <c r="AX34" i="37" s="1"/>
  <c r="AY34" i="37" s="1"/>
  <c r="AZ34" i="37" s="1"/>
  <c r="BA34" i="37" s="1"/>
  <c r="BB34" i="37" s="1"/>
  <c r="BC34" i="37" s="1"/>
  <c r="BD34" i="37" s="1"/>
  <c r="BE34" i="37" s="1"/>
  <c r="BF34" i="37" s="1"/>
  <c r="BG34" i="37" s="1"/>
  <c r="BH34" i="37" s="1"/>
  <c r="BI34" i="37" s="1"/>
  <c r="BJ34" i="37" s="1"/>
  <c r="BK34" i="37" s="1"/>
  <c r="BL34" i="37" s="1"/>
  <c r="BM34" i="37" s="1"/>
  <c r="BN34" i="37" s="1"/>
  <c r="BO34" i="37" s="1"/>
  <c r="BP34" i="37" s="1"/>
  <c r="BQ34" i="37" s="1"/>
  <c r="BR34" i="37" s="1"/>
  <c r="BS34" i="37" s="1"/>
  <c r="BT34" i="37" s="1"/>
  <c r="BU34" i="37" s="1"/>
  <c r="BV34" i="37" s="1"/>
  <c r="BW34" i="37" s="1"/>
  <c r="BX34" i="37" s="1"/>
  <c r="BY34" i="37" s="1"/>
  <c r="BZ34" i="37" s="1"/>
  <c r="CA34" i="37" s="1"/>
  <c r="CB34" i="37" s="1"/>
  <c r="CC34" i="37" s="1"/>
  <c r="CD34" i="37" s="1"/>
  <c r="CE34" i="37" s="1"/>
  <c r="CF34" i="37" s="1"/>
  <c r="CG34" i="37" s="1"/>
  <c r="CH34" i="37" s="1"/>
  <c r="CI34" i="37" s="1"/>
  <c r="CJ34" i="37" s="1"/>
  <c r="CK34" i="37" s="1"/>
  <c r="CL34" i="37" s="1"/>
  <c r="CM34" i="37" s="1"/>
  <c r="CN34" i="37" s="1"/>
  <c r="CO34" i="37" s="1"/>
  <c r="CP34" i="37" s="1"/>
  <c r="CQ34" i="37" s="1"/>
  <c r="CR34" i="37" s="1"/>
  <c r="CS34" i="37" s="1"/>
  <c r="CT34" i="37" s="1"/>
  <c r="CU34" i="37" s="1"/>
  <c r="CV34" i="37" s="1"/>
  <c r="CW34" i="37" s="1"/>
  <c r="CX34" i="37" s="1"/>
  <c r="CY34" i="37" s="1"/>
  <c r="CZ34" i="37" s="1"/>
  <c r="DA34" i="37" s="1"/>
  <c r="DB34" i="37" s="1"/>
  <c r="DC34" i="37" s="1"/>
  <c r="DD34" i="37" s="1"/>
  <c r="DE34" i="37" s="1"/>
  <c r="DF34" i="37" s="1"/>
  <c r="DG34" i="37" s="1"/>
  <c r="DH34" i="37" s="1"/>
  <c r="DI34" i="37" s="1"/>
  <c r="DJ34" i="37" s="1"/>
  <c r="DK34" i="37" s="1"/>
  <c r="DL34" i="37" s="1"/>
  <c r="DM34" i="37" s="1"/>
  <c r="DN34" i="37" s="1"/>
  <c r="DO34" i="37" s="1"/>
  <c r="DP34" i="37" s="1"/>
  <c r="DQ34" i="37" s="1"/>
  <c r="DR34" i="37" s="1"/>
  <c r="DS34" i="37" s="1"/>
  <c r="DT34" i="37" s="1"/>
  <c r="DU34" i="37" s="1"/>
  <c r="DV34" i="37" s="1"/>
  <c r="DW34" i="37" s="1"/>
  <c r="DX34" i="37" s="1"/>
  <c r="DY34" i="37" s="1"/>
  <c r="DZ34" i="37" s="1"/>
  <c r="EA34" i="37" s="1"/>
  <c r="EB34" i="37" s="1"/>
  <c r="EC34" i="37" s="1"/>
  <c r="ED34" i="37" s="1"/>
  <c r="EE34" i="37" s="1"/>
  <c r="EF34" i="37" s="1"/>
  <c r="EG34" i="37" s="1"/>
  <c r="EH34" i="37" s="1"/>
  <c r="EI34" i="37" s="1"/>
  <c r="EJ34" i="37" s="1"/>
  <c r="EK34" i="37" s="1"/>
  <c r="EL34" i="37" s="1"/>
  <c r="EM34" i="37" s="1"/>
  <c r="EN34" i="37" s="1"/>
  <c r="EO34" i="37" s="1"/>
  <c r="EP34" i="37" s="1"/>
  <c r="EQ34" i="37" s="1"/>
  <c r="ER34" i="37" s="1"/>
  <c r="ES34" i="37" s="1"/>
  <c r="ET34" i="37" s="1"/>
  <c r="EU34" i="37" s="1"/>
  <c r="EV34" i="37" s="1"/>
  <c r="EW34" i="37" s="1"/>
  <c r="EX34" i="37" s="1"/>
  <c r="EY34" i="37" s="1"/>
  <c r="EZ34" i="37" s="1"/>
  <c r="FA34" i="37" s="1"/>
  <c r="FB34" i="37" s="1"/>
  <c r="FC34" i="37" s="1"/>
  <c r="FD34" i="37" s="1"/>
  <c r="FE34" i="37" s="1"/>
  <c r="FF34" i="37" s="1"/>
  <c r="FG34" i="37" s="1"/>
  <c r="FH34" i="37" s="1"/>
  <c r="FI34" i="37" s="1"/>
  <c r="FJ34" i="37" s="1"/>
  <c r="FK34" i="37" s="1"/>
  <c r="FL34" i="37" s="1"/>
  <c r="FM34" i="37" s="1"/>
  <c r="FN34" i="37" s="1"/>
  <c r="FO34" i="37" s="1"/>
  <c r="FP34" i="37" s="1"/>
  <c r="FQ34" i="37" s="1"/>
  <c r="FR34" i="37" s="1"/>
  <c r="FS34" i="37" s="1"/>
  <c r="FT34" i="37" s="1"/>
  <c r="FU34" i="37" s="1"/>
  <c r="FV34" i="37" s="1"/>
  <c r="FW34" i="37" s="1"/>
  <c r="FX34" i="37" s="1"/>
  <c r="FY34" i="37" s="1"/>
  <c r="FZ34" i="37" s="1"/>
  <c r="GA34" i="37" s="1"/>
  <c r="GB34" i="37" s="1"/>
  <c r="GC34" i="37" s="1"/>
  <c r="GD34" i="37" s="1"/>
  <c r="GE34" i="37" s="1"/>
  <c r="GF34" i="37" s="1"/>
  <c r="GG34" i="37" s="1"/>
  <c r="GH34" i="37" s="1"/>
  <c r="GI34" i="37" s="1"/>
  <c r="GJ34" i="37" s="1"/>
  <c r="GK34" i="37" s="1"/>
  <c r="GL34" i="37" s="1"/>
  <c r="GM34" i="37" s="1"/>
  <c r="GN34" i="37" s="1"/>
  <c r="GO34" i="37" s="1"/>
  <c r="GP34" i="37" s="1"/>
  <c r="GQ34" i="37" s="1"/>
  <c r="GR34" i="37" s="1"/>
  <c r="GS34" i="37" s="1"/>
  <c r="GT34" i="37" s="1"/>
  <c r="GU34" i="37" s="1"/>
  <c r="GV34" i="37" s="1"/>
  <c r="GW34" i="37" s="1"/>
  <c r="GX34" i="37" s="1"/>
  <c r="GY34" i="37" s="1"/>
  <c r="GZ34" i="37" s="1"/>
  <c r="HA34" i="37" s="1"/>
  <c r="HB34" i="37" s="1"/>
  <c r="HC34" i="37" s="1"/>
  <c r="HD34" i="37" s="1"/>
  <c r="HE34" i="37" s="1"/>
  <c r="HF34" i="37" s="1"/>
  <c r="L46" i="37" l="1"/>
  <c r="L191" i="37" s="1"/>
  <c r="L75" i="37"/>
  <c r="L197" i="37" s="1"/>
  <c r="L74" i="37"/>
  <c r="L196" i="37" s="1"/>
  <c r="L76" i="37"/>
  <c r="L198" i="37" s="1"/>
  <c r="L73" i="37"/>
  <c r="L45" i="37"/>
  <c r="L190" i="37" s="1"/>
  <c r="L49" i="37"/>
  <c r="L194" i="37" s="1"/>
  <c r="L47" i="37"/>
  <c r="L192" i="37" s="1"/>
  <c r="L48" i="37"/>
  <c r="L193" i="37" s="1"/>
  <c r="L43" i="37"/>
  <c r="L188" i="37" s="1"/>
  <c r="L44" i="37"/>
  <c r="L189" i="37" s="1"/>
  <c r="L77" i="37" l="1"/>
  <c r="L79" i="37" s="1"/>
  <c r="L195" i="37"/>
  <c r="L118" i="37"/>
  <c r="L114" i="37"/>
  <c r="L117" i="37"/>
  <c r="L116" i="37"/>
  <c r="L149" i="37"/>
  <c r="L147" i="37"/>
  <c r="L112" i="37"/>
  <c r="L148" i="37"/>
  <c r="L113" i="37"/>
  <c r="L115" i="37"/>
  <c r="D18" i="61"/>
  <c r="D21" i="61" s="1"/>
  <c r="T40" i="37"/>
  <c r="T38" i="37"/>
  <c r="T39" i="37"/>
  <c r="T42" i="37"/>
  <c r="T41" i="37"/>
  <c r="E36" i="37"/>
  <c r="E105" i="37" l="1"/>
  <c r="E181" i="37"/>
  <c r="E199" i="37" s="1"/>
  <c r="D6" i="61"/>
  <c r="F36" i="37"/>
  <c r="O36" i="37"/>
  <c r="P36" i="37" s="1"/>
  <c r="Q36" i="37" s="1"/>
  <c r="R36" i="37" s="1"/>
  <c r="S36" i="37" s="1"/>
  <c r="K151" i="36"/>
  <c r="U40" i="37"/>
  <c r="U38" i="37"/>
  <c r="U39" i="37"/>
  <c r="U42" i="37"/>
  <c r="U41" i="37"/>
  <c r="F105" i="37" l="1"/>
  <c r="F181" i="37"/>
  <c r="T36" i="37"/>
  <c r="G36" i="37"/>
  <c r="V40" i="37"/>
  <c r="V38" i="37"/>
  <c r="V39" i="37"/>
  <c r="V42" i="37"/>
  <c r="V41" i="37"/>
  <c r="O35" i="37"/>
  <c r="E50" i="37"/>
  <c r="G105" i="37" l="1"/>
  <c r="G181" i="37"/>
  <c r="U36" i="37"/>
  <c r="H36" i="37"/>
  <c r="W42" i="37"/>
  <c r="W40" i="37"/>
  <c r="W39" i="37"/>
  <c r="W38" i="37"/>
  <c r="W41" i="37"/>
  <c r="P35" i="37"/>
  <c r="F50" i="37"/>
  <c r="H105" i="37" l="1"/>
  <c r="H181" i="37"/>
  <c r="I36" i="37"/>
  <c r="I181" i="37" s="1"/>
  <c r="V36" i="37"/>
  <c r="X41" i="37"/>
  <c r="Y41" i="37" s="1"/>
  <c r="X42" i="37"/>
  <c r="Y42" i="37" s="1"/>
  <c r="X40" i="37"/>
  <c r="Y40" i="37" s="1"/>
  <c r="X39" i="37"/>
  <c r="X38" i="37"/>
  <c r="Q35" i="37"/>
  <c r="G50" i="37"/>
  <c r="I105" i="37" l="1"/>
  <c r="I50" i="37"/>
  <c r="W36" i="37"/>
  <c r="J36" i="37"/>
  <c r="Y39" i="37"/>
  <c r="Y38" i="37"/>
  <c r="R35" i="37"/>
  <c r="H50" i="37"/>
  <c r="Z41" i="37"/>
  <c r="Z42" i="37"/>
  <c r="Z40" i="37"/>
  <c r="J105" i="37" l="1"/>
  <c r="J181" i="37"/>
  <c r="H199" i="37" s="1"/>
  <c r="X36" i="37"/>
  <c r="Y36" i="37" s="1"/>
  <c r="Z36" i="37" s="1"/>
  <c r="AA36" i="37" s="1"/>
  <c r="AB36" i="37" s="1"/>
  <c r="AC36" i="37" s="1"/>
  <c r="AD36" i="37" s="1"/>
  <c r="AE36" i="37" s="1"/>
  <c r="AF36" i="37" s="1"/>
  <c r="AG36" i="37" s="1"/>
  <c r="AH36" i="37" s="1"/>
  <c r="AI36" i="37" s="1"/>
  <c r="AJ36" i="37" s="1"/>
  <c r="AK36" i="37" s="1"/>
  <c r="AL36" i="37" s="1"/>
  <c r="AM36" i="37" s="1"/>
  <c r="AN36" i="37" s="1"/>
  <c r="AO36" i="37" s="1"/>
  <c r="AP36" i="37" s="1"/>
  <c r="AQ36" i="37" s="1"/>
  <c r="AR36" i="37" s="1"/>
  <c r="AS36" i="37" s="1"/>
  <c r="AT36" i="37" s="1"/>
  <c r="AU36" i="37" s="1"/>
  <c r="AV36" i="37" s="1"/>
  <c r="AW36" i="37" s="1"/>
  <c r="AX36" i="37" s="1"/>
  <c r="AY36" i="37" s="1"/>
  <c r="AZ36" i="37" s="1"/>
  <c r="BA36" i="37" s="1"/>
  <c r="BB36" i="37" s="1"/>
  <c r="BC36" i="37" s="1"/>
  <c r="BD36" i="37" s="1"/>
  <c r="BE36" i="37" s="1"/>
  <c r="BF36" i="37" s="1"/>
  <c r="BG36" i="37" s="1"/>
  <c r="BH36" i="37" s="1"/>
  <c r="BI36" i="37" s="1"/>
  <c r="BJ36" i="37" s="1"/>
  <c r="BK36" i="37" s="1"/>
  <c r="BL36" i="37" s="1"/>
  <c r="BM36" i="37" s="1"/>
  <c r="BN36" i="37" s="1"/>
  <c r="BO36" i="37" s="1"/>
  <c r="BP36" i="37" s="1"/>
  <c r="BQ36" i="37" s="1"/>
  <c r="BR36" i="37" s="1"/>
  <c r="BS36" i="37" s="1"/>
  <c r="BT36" i="37" s="1"/>
  <c r="BU36" i="37" s="1"/>
  <c r="BV36" i="37" s="1"/>
  <c r="BW36" i="37" s="1"/>
  <c r="BX36" i="37" s="1"/>
  <c r="BY36" i="37" s="1"/>
  <c r="BZ36" i="37" s="1"/>
  <c r="CA36" i="37" s="1"/>
  <c r="CB36" i="37" s="1"/>
  <c r="CC36" i="37" s="1"/>
  <c r="CD36" i="37" s="1"/>
  <c r="CE36" i="37" s="1"/>
  <c r="CF36" i="37" s="1"/>
  <c r="CG36" i="37" s="1"/>
  <c r="CH36" i="37" s="1"/>
  <c r="CI36" i="37" s="1"/>
  <c r="CJ36" i="37" s="1"/>
  <c r="CK36" i="37" s="1"/>
  <c r="CL36" i="37" s="1"/>
  <c r="CM36" i="37" s="1"/>
  <c r="CN36" i="37" s="1"/>
  <c r="CO36" i="37" s="1"/>
  <c r="CP36" i="37" s="1"/>
  <c r="CQ36" i="37" s="1"/>
  <c r="CR36" i="37" s="1"/>
  <c r="CS36" i="37" s="1"/>
  <c r="CT36" i="37" s="1"/>
  <c r="CU36" i="37" s="1"/>
  <c r="CV36" i="37" s="1"/>
  <c r="CW36" i="37" s="1"/>
  <c r="CX36" i="37" s="1"/>
  <c r="CY36" i="37" s="1"/>
  <c r="CZ36" i="37" s="1"/>
  <c r="DA36" i="37" s="1"/>
  <c r="DB36" i="37" s="1"/>
  <c r="DC36" i="37" s="1"/>
  <c r="DD36" i="37" s="1"/>
  <c r="DE36" i="37" s="1"/>
  <c r="DF36" i="37" s="1"/>
  <c r="DG36" i="37" s="1"/>
  <c r="DH36" i="37" s="1"/>
  <c r="DI36" i="37" s="1"/>
  <c r="DJ36" i="37" s="1"/>
  <c r="DK36" i="37" s="1"/>
  <c r="DL36" i="37" s="1"/>
  <c r="DM36" i="37" s="1"/>
  <c r="DN36" i="37" s="1"/>
  <c r="DO36" i="37" s="1"/>
  <c r="DP36" i="37" s="1"/>
  <c r="DQ36" i="37" s="1"/>
  <c r="DR36" i="37" s="1"/>
  <c r="DS36" i="37" s="1"/>
  <c r="DT36" i="37" s="1"/>
  <c r="DU36" i="37" s="1"/>
  <c r="DV36" i="37" s="1"/>
  <c r="DW36" i="37" s="1"/>
  <c r="DX36" i="37" s="1"/>
  <c r="DY36" i="37" s="1"/>
  <c r="DZ36" i="37" s="1"/>
  <c r="EA36" i="37" s="1"/>
  <c r="EB36" i="37" s="1"/>
  <c r="EC36" i="37" s="1"/>
  <c r="ED36" i="37" s="1"/>
  <c r="EE36" i="37" s="1"/>
  <c r="EF36" i="37" s="1"/>
  <c r="EG36" i="37" s="1"/>
  <c r="EH36" i="37" s="1"/>
  <c r="EI36" i="37" s="1"/>
  <c r="EJ36" i="37" s="1"/>
  <c r="EK36" i="37" s="1"/>
  <c r="EL36" i="37" s="1"/>
  <c r="EM36" i="37" s="1"/>
  <c r="EN36" i="37" s="1"/>
  <c r="EO36" i="37" s="1"/>
  <c r="EP36" i="37" s="1"/>
  <c r="EQ36" i="37" s="1"/>
  <c r="ER36" i="37" s="1"/>
  <c r="ES36" i="37" s="1"/>
  <c r="ET36" i="37" s="1"/>
  <c r="EU36" i="37" s="1"/>
  <c r="EV36" i="37" s="1"/>
  <c r="EW36" i="37" s="1"/>
  <c r="EX36" i="37" s="1"/>
  <c r="EY36" i="37" s="1"/>
  <c r="EZ36" i="37" s="1"/>
  <c r="FA36" i="37" s="1"/>
  <c r="FB36" i="37" s="1"/>
  <c r="FC36" i="37" s="1"/>
  <c r="FD36" i="37" s="1"/>
  <c r="FE36" i="37" s="1"/>
  <c r="FF36" i="37" s="1"/>
  <c r="FG36" i="37" s="1"/>
  <c r="FH36" i="37" s="1"/>
  <c r="FI36" i="37" s="1"/>
  <c r="FJ36" i="37" s="1"/>
  <c r="FK36" i="37" s="1"/>
  <c r="FL36" i="37" s="1"/>
  <c r="FM36" i="37" s="1"/>
  <c r="FN36" i="37" s="1"/>
  <c r="FO36" i="37" s="1"/>
  <c r="FP36" i="37" s="1"/>
  <c r="FQ36" i="37" s="1"/>
  <c r="FR36" i="37" s="1"/>
  <c r="FS36" i="37" s="1"/>
  <c r="FT36" i="37" s="1"/>
  <c r="FU36" i="37" s="1"/>
  <c r="FV36" i="37" s="1"/>
  <c r="FW36" i="37" s="1"/>
  <c r="FX36" i="37" s="1"/>
  <c r="FY36" i="37" s="1"/>
  <c r="FZ36" i="37" s="1"/>
  <c r="GA36" i="37" s="1"/>
  <c r="GB36" i="37" s="1"/>
  <c r="GC36" i="37" s="1"/>
  <c r="GD36" i="37" s="1"/>
  <c r="GE36" i="37" s="1"/>
  <c r="GF36" i="37" s="1"/>
  <c r="GG36" i="37" s="1"/>
  <c r="GH36" i="37" s="1"/>
  <c r="GI36" i="37" s="1"/>
  <c r="GJ36" i="37" s="1"/>
  <c r="GK36" i="37" s="1"/>
  <c r="GL36" i="37" s="1"/>
  <c r="GM36" i="37" s="1"/>
  <c r="GN36" i="37" s="1"/>
  <c r="GO36" i="37" s="1"/>
  <c r="GP36" i="37" s="1"/>
  <c r="GQ36" i="37" s="1"/>
  <c r="GR36" i="37" s="1"/>
  <c r="GS36" i="37" s="1"/>
  <c r="GT36" i="37" s="1"/>
  <c r="GU36" i="37" s="1"/>
  <c r="GV36" i="37" s="1"/>
  <c r="GW36" i="37" s="1"/>
  <c r="GX36" i="37" s="1"/>
  <c r="GY36" i="37" s="1"/>
  <c r="GZ36" i="37" s="1"/>
  <c r="HA36" i="37" s="1"/>
  <c r="HB36" i="37" s="1"/>
  <c r="HC36" i="37" s="1"/>
  <c r="HD36" i="37" s="1"/>
  <c r="HE36" i="37" s="1"/>
  <c r="HF36" i="37" s="1"/>
  <c r="Z38" i="37"/>
  <c r="Z39" i="37"/>
  <c r="S35" i="37"/>
  <c r="AA40" i="37"/>
  <c r="AA42" i="37"/>
  <c r="AA41" i="37"/>
  <c r="AA38" i="37" l="1"/>
  <c r="AA39" i="37"/>
  <c r="T35" i="37"/>
  <c r="J50" i="37"/>
  <c r="AB42" i="37"/>
  <c r="AB41" i="37"/>
  <c r="AB40" i="37"/>
  <c r="AB38" i="37" l="1"/>
  <c r="AB39" i="37"/>
  <c r="U35" i="37"/>
  <c r="AC40" i="37"/>
  <c r="AC41" i="37"/>
  <c r="AC42" i="37"/>
  <c r="AC38" i="37" l="1"/>
  <c r="AC39" i="37"/>
  <c r="V35" i="37"/>
  <c r="AD42" i="37"/>
  <c r="AD41" i="37"/>
  <c r="AD40" i="37"/>
  <c r="AD38" i="37" l="1"/>
  <c r="AD39" i="37"/>
  <c r="W35" i="37"/>
  <c r="AE40" i="37"/>
  <c r="AE41" i="37"/>
  <c r="AE42" i="37"/>
  <c r="AE38" i="37" l="1"/>
  <c r="AE39" i="37"/>
  <c r="X35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1" i="37"/>
  <c r="AF40" i="37"/>
  <c r="AF42" i="37"/>
  <c r="AF38" i="37" l="1"/>
  <c r="AF39" i="37"/>
  <c r="Y35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0" i="37"/>
  <c r="AG42" i="37"/>
  <c r="AG41" i="37"/>
  <c r="AG38" i="37" l="1"/>
  <c r="AG39" i="37"/>
  <c r="Z35" i="37"/>
  <c r="AH41" i="37"/>
  <c r="AH40" i="37"/>
  <c r="AH42" i="37"/>
  <c r="AH38" i="37" l="1"/>
  <c r="AH39" i="37"/>
  <c r="AI39" i="37" s="1"/>
  <c r="AA35" i="37"/>
  <c r="AI40" i="37"/>
  <c r="AI42" i="37"/>
  <c r="AI41" i="37"/>
  <c r="AI38" i="37" l="1"/>
  <c r="AJ38" i="37" s="1"/>
  <c r="AB35" i="37"/>
  <c r="AJ42" i="37"/>
  <c r="AJ39" i="37"/>
  <c r="AJ41" i="37"/>
  <c r="AJ40" i="37"/>
  <c r="AC35" i="37" l="1"/>
  <c r="AK38" i="37"/>
  <c r="AK39" i="37"/>
  <c r="AK40" i="37"/>
  <c r="AK41" i="37"/>
  <c r="AK42" i="37"/>
  <c r="J99" i="57" l="1"/>
  <c r="AD35" i="37"/>
  <c r="AL41" i="37"/>
  <c r="AL42" i="37"/>
  <c r="AL40" i="37"/>
  <c r="AL39" i="37"/>
  <c r="AL38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5" i="37"/>
  <c r="K119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0" i="37"/>
  <c r="AM42" i="37"/>
  <c r="AM38" i="37"/>
  <c r="AM39" i="37"/>
  <c r="AM41" i="37"/>
  <c r="AF35" i="37" l="1"/>
  <c r="AG35" i="37" s="1"/>
  <c r="AN38" i="37"/>
  <c r="AN41" i="37"/>
  <c r="AN42" i="37"/>
  <c r="AN39" i="37"/>
  <c r="AN40" i="37"/>
  <c r="AO40" i="37" l="1"/>
  <c r="AO39" i="37"/>
  <c r="AO42" i="37"/>
  <c r="AO41" i="37"/>
  <c r="AO38" i="37"/>
  <c r="AH35" i="37"/>
  <c r="AP41" i="37" l="1"/>
  <c r="AP39" i="37"/>
  <c r="AP38" i="37"/>
  <c r="AP42" i="37"/>
  <c r="AP40" i="37"/>
  <c r="AI35" i="37"/>
  <c r="AQ42" i="37" l="1"/>
  <c r="AQ39" i="37"/>
  <c r="AQ40" i="37"/>
  <c r="AQ38" i="37"/>
  <c r="AQ41" i="37"/>
  <c r="AJ35" i="37"/>
  <c r="AR41" i="37" l="1"/>
  <c r="AR40" i="37"/>
  <c r="AR39" i="37"/>
  <c r="AR38" i="37"/>
  <c r="AR42" i="37"/>
  <c r="AK35" i="37"/>
  <c r="AS42" i="37" l="1"/>
  <c r="AS40" i="37"/>
  <c r="AS38" i="37"/>
  <c r="AS39" i="37"/>
  <c r="AS41" i="37"/>
  <c r="AL35" i="37"/>
  <c r="AT38" i="37" l="1"/>
  <c r="AT41" i="37"/>
  <c r="AT40" i="37"/>
  <c r="AT39" i="37"/>
  <c r="AT42" i="37"/>
  <c r="AM35" i="37"/>
  <c r="AU42" i="37" l="1"/>
  <c r="AU40" i="37"/>
  <c r="AU38" i="37"/>
  <c r="AU39" i="37"/>
  <c r="AU41" i="37"/>
  <c r="AN35" i="37"/>
  <c r="AV39" i="37" l="1"/>
  <c r="AV38" i="37"/>
  <c r="AV41" i="37"/>
  <c r="AV40" i="37"/>
  <c r="AV42" i="37"/>
  <c r="AO35" i="37"/>
  <c r="AW42" i="37" l="1"/>
  <c r="AW38" i="37"/>
  <c r="AW40" i="37"/>
  <c r="AW41" i="37"/>
  <c r="AW39" i="37"/>
  <c r="AP35" i="37"/>
  <c r="AX41" i="37" l="1"/>
  <c r="AX39" i="37"/>
  <c r="AX40" i="37"/>
  <c r="AX38" i="37"/>
  <c r="AX42" i="37"/>
  <c r="AQ35" i="37"/>
  <c r="AY42" i="37" l="1"/>
  <c r="AY40" i="37"/>
  <c r="AY41" i="37"/>
  <c r="AY38" i="37"/>
  <c r="AY39" i="37"/>
  <c r="AR35" i="37"/>
  <c r="AZ39" i="37" l="1"/>
  <c r="AZ40" i="37"/>
  <c r="AZ41" i="37"/>
  <c r="AZ38" i="37"/>
  <c r="AZ42" i="37"/>
  <c r="AS35" i="37"/>
  <c r="BA38" i="37" l="1"/>
  <c r="BA40" i="37"/>
  <c r="BA42" i="37"/>
  <c r="BA41" i="37"/>
  <c r="BA39" i="37"/>
  <c r="AT35" i="37"/>
  <c r="BB40" i="37" l="1"/>
  <c r="BB39" i="37"/>
  <c r="BB41" i="37"/>
  <c r="BB42" i="37"/>
  <c r="BB38" i="37"/>
  <c r="J12" i="57"/>
  <c r="AU35" i="37"/>
  <c r="I12" i="57"/>
  <c r="I236" i="57" s="1"/>
  <c r="J236" i="57" l="1"/>
  <c r="E6" i="57"/>
  <c r="C6" i="57"/>
  <c r="BC40" i="37"/>
  <c r="BC38" i="37"/>
  <c r="BC41" i="37"/>
  <c r="BC42" i="37"/>
  <c r="BC39" i="37"/>
  <c r="AV35" i="37"/>
  <c r="D6" i="57" l="1"/>
  <c r="BD41" i="37"/>
  <c r="BD40" i="37"/>
  <c r="BD39" i="37"/>
  <c r="BD42" i="37"/>
  <c r="BD38" i="37"/>
  <c r="AW35" i="37"/>
  <c r="BE38" i="37" l="1"/>
  <c r="BE39" i="37"/>
  <c r="BE42" i="37"/>
  <c r="BE40" i="37"/>
  <c r="BE41" i="37"/>
  <c r="AX35" i="37"/>
  <c r="F6" i="57"/>
  <c r="J6" i="57" s="1"/>
  <c r="BF41" i="37" l="1"/>
  <c r="BF40" i="37"/>
  <c r="BF39" i="37"/>
  <c r="BF42" i="37"/>
  <c r="BF38" i="37"/>
  <c r="AY35" i="37"/>
  <c r="BG39" i="37" l="1"/>
  <c r="BG40" i="37"/>
  <c r="BG38" i="37"/>
  <c r="BG42" i="37"/>
  <c r="BG41" i="37"/>
  <c r="AZ35" i="37"/>
  <c r="E11" i="56"/>
  <c r="A125" i="37"/>
  <c r="A156" i="37" s="1"/>
  <c r="A205" i="37" s="1"/>
  <c r="A131" i="36"/>
  <c r="A128" i="36"/>
  <c r="A61" i="36"/>
  <c r="A85" i="36"/>
  <c r="A160" i="36" s="1"/>
  <c r="A210" i="36" s="1"/>
  <c r="A129" i="36"/>
  <c r="A59" i="36"/>
  <c r="A86" i="36" s="1"/>
  <c r="A161" i="36" s="1"/>
  <c r="A211" i="36" s="1"/>
  <c r="A125" i="36"/>
  <c r="A55" i="36"/>
  <c r="A82" i="36" s="1"/>
  <c r="A157" i="36" s="1"/>
  <c r="A207" i="36" s="1"/>
  <c r="A88" i="36" l="1"/>
  <c r="A163" i="36" s="1"/>
  <c r="A213" i="36" s="1"/>
  <c r="E64" i="56"/>
  <c r="BH41" i="37"/>
  <c r="BH42" i="37"/>
  <c r="BH40" i="37"/>
  <c r="BH38" i="37"/>
  <c r="BH39" i="37"/>
  <c r="BA35" i="37"/>
  <c r="BI39" i="37" l="1"/>
  <c r="BI40" i="37"/>
  <c r="BI38" i="37"/>
  <c r="BI42" i="37"/>
  <c r="BI41" i="37"/>
  <c r="BB35" i="37"/>
  <c r="BJ41" i="37" l="1"/>
  <c r="BJ42" i="37"/>
  <c r="BJ38" i="37"/>
  <c r="BJ40" i="37"/>
  <c r="BJ39" i="37"/>
  <c r="BC35" i="37"/>
  <c r="K119" i="36" l="1"/>
  <c r="K11" i="36"/>
  <c r="BK39" i="37"/>
  <c r="BK38" i="37"/>
  <c r="BK40" i="37"/>
  <c r="BK42" i="37"/>
  <c r="BK41" i="37"/>
  <c r="BD35" i="37"/>
  <c r="BL41" i="37" l="1"/>
  <c r="BL38" i="37"/>
  <c r="BL42" i="37"/>
  <c r="BL40" i="37"/>
  <c r="BL39" i="37"/>
  <c r="BE35" i="37"/>
  <c r="BM39" i="37" l="1"/>
  <c r="BM40" i="37"/>
  <c r="BM38" i="37"/>
  <c r="BM42" i="37"/>
  <c r="BM41" i="37"/>
  <c r="BF35" i="37"/>
  <c r="BN41" i="37" l="1"/>
  <c r="BN38" i="37"/>
  <c r="BN40" i="37"/>
  <c r="BN42" i="37"/>
  <c r="BN39" i="37"/>
  <c r="BG35" i="37"/>
  <c r="BO39" i="37" l="1"/>
  <c r="BO40" i="37"/>
  <c r="BO42" i="37"/>
  <c r="BO38" i="37"/>
  <c r="BO41" i="37"/>
  <c r="BH35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1" i="37" l="1"/>
  <c r="BP42" i="37"/>
  <c r="BP38" i="37"/>
  <c r="BP40" i="37"/>
  <c r="BP39" i="37"/>
  <c r="BI35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19" i="37" l="1"/>
  <c r="BQ39" i="37"/>
  <c r="BQ42" i="37"/>
  <c r="BQ40" i="37"/>
  <c r="BQ38" i="37"/>
  <c r="BQ41" i="37"/>
  <c r="BJ35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1" i="37" l="1"/>
  <c r="BR38" i="37"/>
  <c r="BR40" i="37"/>
  <c r="BR42" i="37"/>
  <c r="BR39" i="37"/>
  <c r="BK35" i="37"/>
  <c r="F12" i="37"/>
  <c r="S254" i="31"/>
  <c r="U254" i="31" s="1"/>
  <c r="T254" i="31"/>
  <c r="F119" i="37" l="1"/>
  <c r="G12" i="37"/>
  <c r="BS40" i="37"/>
  <c r="BS38" i="37"/>
  <c r="BS39" i="37"/>
  <c r="BS42" i="37"/>
  <c r="BS41" i="37"/>
  <c r="BL35" i="37"/>
  <c r="G119" i="37" l="1"/>
  <c r="H12" i="37"/>
  <c r="BT39" i="37"/>
  <c r="BT40" i="37"/>
  <c r="BT41" i="37"/>
  <c r="BT42" i="37"/>
  <c r="BT38" i="37"/>
  <c r="BM35" i="37"/>
  <c r="H119" i="37" l="1"/>
  <c r="I12" i="37"/>
  <c r="BU42" i="37"/>
  <c r="BU41" i="37"/>
  <c r="BU38" i="37"/>
  <c r="I119" i="37"/>
  <c r="BU40" i="37"/>
  <c r="BU39" i="37"/>
  <c r="BN35" i="37"/>
  <c r="BV41" i="37" l="1"/>
  <c r="BV39" i="37"/>
  <c r="BV40" i="37"/>
  <c r="BV38" i="37"/>
  <c r="BV42" i="37"/>
  <c r="J119" i="37"/>
  <c r="J12" i="37"/>
  <c r="BO35" i="37"/>
  <c r="BW42" i="37" l="1"/>
  <c r="BW38" i="37"/>
  <c r="BW41" i="37"/>
  <c r="BW40" i="37"/>
  <c r="BW39" i="37"/>
  <c r="BP35" i="37"/>
  <c r="BX40" i="37" l="1"/>
  <c r="BX38" i="37"/>
  <c r="BX41" i="37"/>
  <c r="BX39" i="37"/>
  <c r="BX42" i="37"/>
  <c r="BQ35" i="37"/>
  <c r="BY40" i="37" l="1"/>
  <c r="BY42" i="37"/>
  <c r="BY41" i="37"/>
  <c r="BY39" i="37"/>
  <c r="BY38" i="37"/>
  <c r="BR35" i="37"/>
  <c r="BZ39" i="37" l="1"/>
  <c r="BZ41" i="37"/>
  <c r="BZ40" i="37"/>
  <c r="BZ38" i="37"/>
  <c r="BZ42" i="37"/>
  <c r="BS35" i="37"/>
  <c r="CA40" i="37" l="1"/>
  <c r="CA42" i="37"/>
  <c r="CA38" i="37"/>
  <c r="CA41" i="37"/>
  <c r="CA39" i="37"/>
  <c r="BT35" i="37"/>
  <c r="CB38" i="37" l="1"/>
  <c r="CB40" i="37"/>
  <c r="CB39" i="37"/>
  <c r="CB41" i="37"/>
  <c r="CB42" i="37"/>
  <c r="BU35" i="37"/>
  <c r="CC42" i="37" l="1"/>
  <c r="CC40" i="37"/>
  <c r="CC41" i="37"/>
  <c r="CC39" i="37"/>
  <c r="CC38" i="37"/>
  <c r="BV35" i="37"/>
  <c r="CD41" i="37" l="1"/>
  <c r="CD40" i="37"/>
  <c r="CD38" i="37"/>
  <c r="CD39" i="37"/>
  <c r="CD42" i="37"/>
  <c r="BW35" i="37"/>
  <c r="CE38" i="37" l="1"/>
  <c r="CE40" i="37"/>
  <c r="CE42" i="37"/>
  <c r="CE39" i="37"/>
  <c r="CE41" i="37"/>
  <c r="BX35" i="37"/>
  <c r="CF39" i="37" l="1"/>
  <c r="CF40" i="37"/>
  <c r="CF41" i="37"/>
  <c r="CF38" i="37"/>
  <c r="CF42" i="37"/>
  <c r="BY35" i="37"/>
  <c r="CG40" i="37" l="1"/>
  <c r="CG42" i="37"/>
  <c r="CG38" i="37"/>
  <c r="CG41" i="37"/>
  <c r="CG39" i="37"/>
  <c r="BZ35" i="37"/>
  <c r="CH39" i="37" l="1"/>
  <c r="CH38" i="37"/>
  <c r="CH40" i="37"/>
  <c r="CH41" i="37"/>
  <c r="CH42" i="37"/>
  <c r="CA35" i="37"/>
  <c r="CI40" i="37" l="1"/>
  <c r="CI38" i="37"/>
  <c r="CI42" i="37"/>
  <c r="CI41" i="37"/>
  <c r="CI39" i="37"/>
  <c r="CB35" i="37"/>
  <c r="CJ41" i="37" l="1"/>
  <c r="CJ40" i="37"/>
  <c r="CJ39" i="37"/>
  <c r="CJ38" i="37"/>
  <c r="CJ42" i="37"/>
  <c r="CC35" i="37"/>
  <c r="CK38" i="37" l="1"/>
  <c r="CK40" i="37"/>
  <c r="CK42" i="37"/>
  <c r="CK39" i="37"/>
  <c r="CK41" i="37"/>
  <c r="CD35" i="37"/>
  <c r="CL41" i="37" l="1"/>
  <c r="CL42" i="37"/>
  <c r="CL38" i="37"/>
  <c r="CL39" i="37"/>
  <c r="CL40" i="37"/>
  <c r="CE35" i="37"/>
  <c r="CM38" i="37" l="1"/>
  <c r="CM40" i="37"/>
  <c r="CM39" i="37"/>
  <c r="CM42" i="37"/>
  <c r="CM41" i="37"/>
  <c r="CF35" i="37"/>
  <c r="CN41" i="37" l="1"/>
  <c r="CN39" i="37"/>
  <c r="CN42" i="37"/>
  <c r="CN40" i="37"/>
  <c r="CN38" i="37"/>
  <c r="CG35" i="37"/>
  <c r="CO40" i="37" l="1"/>
  <c r="CO39" i="37"/>
  <c r="CO38" i="37"/>
  <c r="CO42" i="37"/>
  <c r="CO41" i="37"/>
  <c r="CH35" i="37"/>
  <c r="CP42" i="37" l="1"/>
  <c r="CP40" i="37"/>
  <c r="CP41" i="37"/>
  <c r="CP38" i="37"/>
  <c r="CP39" i="37"/>
  <c r="CI35" i="37"/>
  <c r="CQ38" i="37" l="1"/>
  <c r="CQ40" i="37"/>
  <c r="CQ39" i="37"/>
  <c r="CQ41" i="37"/>
  <c r="CQ42" i="37"/>
  <c r="CJ35" i="37"/>
  <c r="CR40" i="37" l="1"/>
  <c r="CR38" i="37"/>
  <c r="CR41" i="37"/>
  <c r="CR39" i="37"/>
  <c r="CR42" i="37"/>
  <c r="CK35" i="37"/>
  <c r="CS39" i="37" l="1"/>
  <c r="CS38" i="37"/>
  <c r="CS42" i="37"/>
  <c r="CS41" i="37"/>
  <c r="CS40" i="37"/>
  <c r="CL35" i="37"/>
  <c r="CT42" i="37" l="1"/>
  <c r="CT39" i="37"/>
  <c r="CT40" i="37"/>
  <c r="CT41" i="37"/>
  <c r="CT38" i="37"/>
  <c r="CM35" i="37"/>
  <c r="CU40" i="37" l="1"/>
  <c r="CU42" i="37"/>
  <c r="CU38" i="37"/>
  <c r="CU41" i="37"/>
  <c r="CU39" i="37"/>
  <c r="CN35" i="37"/>
  <c r="CV40" i="37" l="1"/>
  <c r="CV41" i="37"/>
  <c r="CV39" i="37"/>
  <c r="CV38" i="37"/>
  <c r="CV42" i="37"/>
  <c r="CO35" i="37"/>
  <c r="CW41" i="37" l="1"/>
  <c r="CW38" i="37"/>
  <c r="CW42" i="37"/>
  <c r="CW39" i="37"/>
  <c r="CW40" i="37"/>
  <c r="CP35" i="37"/>
  <c r="CX40" i="37" l="1"/>
  <c r="CX42" i="37"/>
  <c r="CX39" i="37"/>
  <c r="CX38" i="37"/>
  <c r="CX41" i="37"/>
  <c r="CQ35" i="37"/>
  <c r="CY38" i="37" l="1"/>
  <c r="CY42" i="37"/>
  <c r="CY41" i="37"/>
  <c r="CY39" i="37"/>
  <c r="CY40" i="37"/>
  <c r="CR35" i="37"/>
  <c r="CZ39" i="37" l="1"/>
  <c r="CZ38" i="37"/>
  <c r="CZ40" i="37"/>
  <c r="CZ42" i="37"/>
  <c r="CZ41" i="37"/>
  <c r="CS35" i="37"/>
  <c r="DA41" i="37" l="1"/>
  <c r="DA42" i="37"/>
  <c r="DA38" i="37"/>
  <c r="DA40" i="37"/>
  <c r="DA39" i="37"/>
  <c r="CT35" i="37"/>
  <c r="DB39" i="37" l="1"/>
  <c r="DB41" i="37"/>
  <c r="DB38" i="37"/>
  <c r="DB40" i="37"/>
  <c r="DB42" i="37"/>
  <c r="CU35" i="37"/>
  <c r="DC38" i="37" l="1"/>
  <c r="DC42" i="37"/>
  <c r="DC40" i="37"/>
  <c r="DC41" i="37"/>
  <c r="DC39" i="37"/>
  <c r="CV35" i="37"/>
  <c r="DD40" i="37" l="1"/>
  <c r="DD38" i="37"/>
  <c r="DD39" i="37"/>
  <c r="DD41" i="37"/>
  <c r="DD42" i="37"/>
  <c r="CW35" i="37"/>
  <c r="DE42" i="37" l="1"/>
  <c r="DE38" i="37"/>
  <c r="DE41" i="37"/>
  <c r="DE39" i="37"/>
  <c r="DE40" i="37"/>
  <c r="CX35" i="37"/>
  <c r="DF41" i="37" l="1"/>
  <c r="DF38" i="37"/>
  <c r="DF40" i="37"/>
  <c r="DF39" i="37"/>
  <c r="DF42" i="37"/>
  <c r="CY35" i="37"/>
  <c r="DG42" i="37" l="1"/>
  <c r="DG38" i="37"/>
  <c r="DG39" i="37"/>
  <c r="DG40" i="37"/>
  <c r="DG41" i="37"/>
  <c r="CZ35" i="37"/>
  <c r="DH41" i="37" l="1"/>
  <c r="DH39" i="37"/>
  <c r="DH38" i="37"/>
  <c r="DH40" i="37"/>
  <c r="DH42" i="37"/>
  <c r="DA35" i="37"/>
  <c r="DI42" i="37" l="1"/>
  <c r="DI38" i="37"/>
  <c r="DI39" i="37"/>
  <c r="DI40" i="37"/>
  <c r="DI41" i="37"/>
  <c r="DB35" i="37"/>
  <c r="DJ40" i="37" l="1"/>
  <c r="DJ41" i="37"/>
  <c r="DJ39" i="37"/>
  <c r="DJ38" i="37"/>
  <c r="DJ42" i="37"/>
  <c r="DC35" i="37"/>
  <c r="DK42" i="37" l="1"/>
  <c r="DK39" i="37"/>
  <c r="DK38" i="37"/>
  <c r="DK41" i="37"/>
  <c r="DK40" i="37"/>
  <c r="DD35" i="37"/>
  <c r="DL40" i="37" l="1"/>
  <c r="DL41" i="37"/>
  <c r="DL38" i="37"/>
  <c r="DL39" i="37"/>
  <c r="DL42" i="37"/>
  <c r="DE35" i="37"/>
  <c r="DM42" i="37" l="1"/>
  <c r="DM38" i="37"/>
  <c r="DM40" i="37"/>
  <c r="DM39" i="37"/>
  <c r="DM41" i="37"/>
  <c r="DF35" i="37"/>
  <c r="DN40" i="37" l="1"/>
  <c r="DN41" i="37"/>
  <c r="DN39" i="37"/>
  <c r="DN38" i="37"/>
  <c r="DN42" i="37"/>
  <c r="DG35" i="37"/>
  <c r="DO42" i="37" l="1"/>
  <c r="DO39" i="37"/>
  <c r="DO40" i="37"/>
  <c r="DO38" i="37"/>
  <c r="DO41" i="37"/>
  <c r="DH35" i="37"/>
  <c r="DP40" i="37" l="1"/>
  <c r="DP42" i="37"/>
  <c r="DP41" i="37"/>
  <c r="DP38" i="37"/>
  <c r="DP39" i="37"/>
  <c r="DI35" i="37"/>
  <c r="DQ38" i="37" l="1"/>
  <c r="DQ42" i="37"/>
  <c r="DQ39" i="37"/>
  <c r="DQ41" i="37"/>
  <c r="DQ40" i="37"/>
  <c r="DJ35" i="37"/>
  <c r="DR41" i="37" l="1"/>
  <c r="DR38" i="37"/>
  <c r="DR40" i="37"/>
  <c r="DR39" i="37"/>
  <c r="DR42" i="37"/>
  <c r="DK35" i="37"/>
  <c r="DS39" i="37" l="1"/>
  <c r="DS41" i="37"/>
  <c r="DS42" i="37"/>
  <c r="DS40" i="37"/>
  <c r="DS38" i="37"/>
  <c r="DL35" i="37"/>
  <c r="DT41" i="37" l="1"/>
  <c r="DT40" i="37"/>
  <c r="DT39" i="37"/>
  <c r="DT38" i="37"/>
  <c r="DT42" i="37"/>
  <c r="DM35" i="37"/>
  <c r="DU42" i="37" l="1"/>
  <c r="DU39" i="37"/>
  <c r="DU38" i="37"/>
  <c r="DU40" i="37"/>
  <c r="DU41" i="37"/>
  <c r="DN35" i="37"/>
  <c r="DV38" i="37" l="1"/>
  <c r="DV41" i="37"/>
  <c r="DV40" i="37"/>
  <c r="DV39" i="37"/>
  <c r="DV42" i="37"/>
  <c r="DO35" i="37"/>
  <c r="DW42" i="37" l="1"/>
  <c r="DW41" i="37"/>
  <c r="DW39" i="37"/>
  <c r="DW40" i="37"/>
  <c r="DW38" i="37"/>
  <c r="DP35" i="37"/>
  <c r="DX38" i="37" l="1"/>
  <c r="DX40" i="37"/>
  <c r="DX41" i="37"/>
  <c r="DX42" i="37"/>
  <c r="DX39" i="37"/>
  <c r="DQ35" i="37"/>
  <c r="DY39" i="37" l="1"/>
  <c r="DY42" i="37"/>
  <c r="DY40" i="37"/>
  <c r="DY41" i="37"/>
  <c r="DY38" i="37"/>
  <c r="DR35" i="37"/>
  <c r="DZ38" i="37" l="1"/>
  <c r="DZ40" i="37"/>
  <c r="DZ39" i="37"/>
  <c r="DZ41" i="37"/>
  <c r="DZ42" i="37"/>
  <c r="DS35" i="37"/>
  <c r="EA40" i="37" l="1"/>
  <c r="EA42" i="37"/>
  <c r="EA41" i="37"/>
  <c r="EA39" i="37"/>
  <c r="EA38" i="37"/>
  <c r="DT35" i="37"/>
  <c r="EB41" i="37" l="1"/>
  <c r="EB40" i="37"/>
  <c r="EB39" i="37"/>
  <c r="EB42" i="37"/>
  <c r="EB38" i="37"/>
  <c r="DU35" i="37"/>
  <c r="EC39" i="37" l="1"/>
  <c r="EC38" i="37"/>
  <c r="EC40" i="37"/>
  <c r="EC42" i="37"/>
  <c r="EC41" i="37"/>
  <c r="DV35" i="37"/>
  <c r="ED42" i="37" l="1"/>
  <c r="ED39" i="37"/>
  <c r="ED41" i="37"/>
  <c r="ED40" i="37"/>
  <c r="ED38" i="37"/>
  <c r="DW35" i="37"/>
  <c r="EE40" i="37" l="1"/>
  <c r="EE39" i="37"/>
  <c r="EE38" i="37"/>
  <c r="EE41" i="37"/>
  <c r="EE42" i="37"/>
  <c r="DX35" i="37"/>
  <c r="EF42" i="37" l="1"/>
  <c r="EF39" i="37"/>
  <c r="EF41" i="37"/>
  <c r="EF38" i="37"/>
  <c r="EF40" i="37"/>
  <c r="DY35" i="37"/>
  <c r="EG38" i="37" l="1"/>
  <c r="EG39" i="37"/>
  <c r="EG40" i="37"/>
  <c r="EG41" i="37"/>
  <c r="EG42" i="37"/>
  <c r="DZ35" i="37"/>
  <c r="EH42" i="37" l="1"/>
  <c r="EH41" i="37"/>
  <c r="EH39" i="37"/>
  <c r="EH40" i="37"/>
  <c r="EH38" i="37"/>
  <c r="EA35" i="37"/>
  <c r="EI40" i="37" l="1"/>
  <c r="EI41" i="37"/>
  <c r="EI39" i="37"/>
  <c r="EI38" i="37"/>
  <c r="EI42" i="37"/>
  <c r="EB35" i="37"/>
  <c r="EJ42" i="37" l="1"/>
  <c r="EJ39" i="37"/>
  <c r="EJ40" i="37"/>
  <c r="EJ38" i="37"/>
  <c r="EJ41" i="37"/>
  <c r="EC35" i="37"/>
  <c r="EK40" i="37" l="1"/>
  <c r="EK42" i="37"/>
  <c r="EK38" i="37"/>
  <c r="EK41" i="37"/>
  <c r="EK39" i="37"/>
  <c r="ED35" i="37"/>
  <c r="EL38" i="37" l="1"/>
  <c r="EL40" i="37"/>
  <c r="EL39" i="37"/>
  <c r="EL41" i="37"/>
  <c r="EL42" i="37"/>
  <c r="EE35" i="37"/>
  <c r="EM41" i="37" l="1"/>
  <c r="EM40" i="37"/>
  <c r="EM42" i="37"/>
  <c r="EM39" i="37"/>
  <c r="EM38" i="37"/>
  <c r="EF35" i="37"/>
  <c r="EN39" i="37" l="1"/>
  <c r="EN41" i="37"/>
  <c r="EN38" i="37"/>
  <c r="EN42" i="37"/>
  <c r="EN40" i="37"/>
  <c r="EG35" i="37"/>
  <c r="EO42" i="37" l="1"/>
  <c r="EO41" i="37"/>
  <c r="EO40" i="37"/>
  <c r="EO38" i="37"/>
  <c r="EO39" i="37"/>
  <c r="EH35" i="37"/>
  <c r="EP38" i="37" l="1"/>
  <c r="EP39" i="37"/>
  <c r="EP40" i="37"/>
  <c r="EP41" i="37"/>
  <c r="EP42" i="37"/>
  <c r="EI35" i="37"/>
  <c r="EQ42" i="37" l="1"/>
  <c r="EQ40" i="37"/>
  <c r="EQ41" i="37"/>
  <c r="EQ39" i="37"/>
  <c r="EQ38" i="37"/>
  <c r="EJ35" i="37"/>
  <c r="ER38" i="37" l="1"/>
  <c r="ER40" i="37"/>
  <c r="ER39" i="37"/>
  <c r="ER41" i="37"/>
  <c r="ER42" i="37"/>
  <c r="EK35" i="37"/>
  <c r="ES42" i="37" l="1"/>
  <c r="ES41" i="37"/>
  <c r="ES40" i="37"/>
  <c r="ES39" i="37"/>
  <c r="ES38" i="37"/>
  <c r="EL35" i="37"/>
  <c r="ET38" i="37" l="1"/>
  <c r="ET39" i="37"/>
  <c r="ET41" i="37"/>
  <c r="ET40" i="37"/>
  <c r="ET42" i="37"/>
  <c r="EM35" i="37"/>
  <c r="EU42" i="37" l="1"/>
  <c r="EU41" i="37"/>
  <c r="EU39" i="37"/>
  <c r="EU40" i="37"/>
  <c r="EU38" i="37"/>
  <c r="EN35" i="37"/>
  <c r="EV38" i="37" l="1"/>
  <c r="EV39" i="37"/>
  <c r="EV40" i="37"/>
  <c r="EV41" i="37"/>
  <c r="EV42" i="37"/>
  <c r="EO35" i="37"/>
  <c r="EW42" i="37" l="1"/>
  <c r="EW40" i="37"/>
  <c r="EW39" i="37"/>
  <c r="EW41" i="37"/>
  <c r="EW38" i="37"/>
  <c r="EP35" i="37"/>
  <c r="EX38" i="37" l="1"/>
  <c r="EX39" i="37"/>
  <c r="EX41" i="37"/>
  <c r="EX40" i="37"/>
  <c r="EX42" i="37"/>
  <c r="EQ35" i="37"/>
  <c r="EY41" i="37" l="1"/>
  <c r="EY42" i="37"/>
  <c r="EY38" i="37"/>
  <c r="EY40" i="37"/>
  <c r="EY39" i="37"/>
  <c r="ER35" i="37"/>
  <c r="EZ38" i="37" l="1"/>
  <c r="EZ42" i="37"/>
  <c r="EZ39" i="37"/>
  <c r="EZ40" i="37"/>
  <c r="EZ41" i="37"/>
  <c r="ES35" i="37"/>
  <c r="FA41" i="37" l="1"/>
  <c r="FA40" i="37"/>
  <c r="FA42" i="37"/>
  <c r="FA39" i="37"/>
  <c r="FA38" i="37"/>
  <c r="ET35" i="37"/>
  <c r="FB39" i="37" l="1"/>
  <c r="FB40" i="37"/>
  <c r="FB38" i="37"/>
  <c r="FB42" i="37"/>
  <c r="FB41" i="37"/>
  <c r="EU35" i="37"/>
  <c r="FC39" i="37" l="1"/>
  <c r="FC41" i="37"/>
  <c r="FC42" i="37"/>
  <c r="FC38" i="37"/>
  <c r="FC40" i="37"/>
  <c r="EV35" i="37"/>
  <c r="FD38" i="37" l="1"/>
  <c r="FD41" i="37"/>
  <c r="FD40" i="37"/>
  <c r="FD42" i="37"/>
  <c r="FD39" i="37"/>
  <c r="EW35" i="37"/>
  <c r="FE42" i="37" l="1"/>
  <c r="FE38" i="37"/>
  <c r="FE39" i="37"/>
  <c r="FE40" i="37"/>
  <c r="FE41" i="37"/>
  <c r="EX35" i="37"/>
  <c r="FF40" i="37" l="1"/>
  <c r="FF42" i="37"/>
  <c r="FF38" i="37"/>
  <c r="FF41" i="37"/>
  <c r="FF39" i="37"/>
  <c r="EY35" i="37"/>
  <c r="FG39" i="37" l="1"/>
  <c r="FG38" i="37"/>
  <c r="FG42" i="37"/>
  <c r="FG41" i="37"/>
  <c r="FG40" i="37"/>
  <c r="EZ35" i="37"/>
  <c r="FH40" i="37" l="1"/>
  <c r="FH42" i="37"/>
  <c r="FH39" i="37"/>
  <c r="FH41" i="37"/>
  <c r="FH38" i="37"/>
  <c r="FA35" i="37"/>
  <c r="FI41" i="37" l="1"/>
  <c r="FI42" i="37"/>
  <c r="FI38" i="37"/>
  <c r="FI39" i="37"/>
  <c r="FI40" i="37"/>
  <c r="FB35" i="37"/>
  <c r="FJ42" i="37" l="1"/>
  <c r="FJ40" i="37"/>
  <c r="FJ39" i="37"/>
  <c r="FJ38" i="37"/>
  <c r="FJ41" i="37"/>
  <c r="FC35" i="37"/>
  <c r="FK40" i="37" l="1"/>
  <c r="FK42" i="37"/>
  <c r="FK38" i="37"/>
  <c r="FK41" i="37"/>
  <c r="FK39" i="37"/>
  <c r="FD35" i="37"/>
  <c r="FL39" i="37" l="1"/>
  <c r="FL38" i="37"/>
  <c r="FL40" i="37"/>
  <c r="FL41" i="37"/>
  <c r="FL42" i="37"/>
  <c r="FE35" i="37"/>
  <c r="FM41" i="37" l="1"/>
  <c r="FM40" i="37"/>
  <c r="FM39" i="37"/>
  <c r="FM42" i="37"/>
  <c r="FM38" i="37"/>
  <c r="FF35" i="37"/>
  <c r="FN39" i="37" l="1"/>
  <c r="FN41" i="37"/>
  <c r="FN38" i="37"/>
  <c r="FN42" i="37"/>
  <c r="FN40" i="37"/>
  <c r="FG35" i="37"/>
  <c r="FO41" i="37" l="1"/>
  <c r="FO42" i="37"/>
  <c r="FO39" i="37"/>
  <c r="FO40" i="37"/>
  <c r="FO38" i="37"/>
  <c r="FH35" i="37"/>
  <c r="FP38" i="37" l="1"/>
  <c r="FP41" i="37"/>
  <c r="FP39" i="37"/>
  <c r="FP40" i="37"/>
  <c r="FP42" i="37"/>
  <c r="FI35" i="37"/>
  <c r="FQ40" i="37" l="1"/>
  <c r="FQ39" i="37"/>
  <c r="FQ41" i="37"/>
  <c r="FQ42" i="37"/>
  <c r="FQ38" i="37"/>
  <c r="FJ35" i="37"/>
  <c r="FR41" i="37" l="1"/>
  <c r="FR40" i="37"/>
  <c r="FR38" i="37"/>
  <c r="FR42" i="37"/>
  <c r="FR39" i="37"/>
  <c r="FK35" i="37"/>
  <c r="FS42" i="37" l="1"/>
  <c r="FS38" i="37"/>
  <c r="FS41" i="37"/>
  <c r="FS39" i="37"/>
  <c r="FS40" i="37"/>
  <c r="FL35" i="37"/>
  <c r="FT42" i="37" l="1"/>
  <c r="FT41" i="37"/>
  <c r="FT40" i="37"/>
  <c r="FT39" i="37"/>
  <c r="FT38" i="37"/>
  <c r="FM35" i="37"/>
  <c r="FU39" i="37" l="1"/>
  <c r="FU41" i="37"/>
  <c r="FU42" i="37"/>
  <c r="FU38" i="37"/>
  <c r="FU40" i="37"/>
  <c r="FN35" i="37"/>
  <c r="FV40" i="37" l="1"/>
  <c r="FV42" i="37"/>
  <c r="FV39" i="37"/>
  <c r="FV38" i="37"/>
  <c r="FV41" i="37"/>
  <c r="FO35" i="37"/>
  <c r="FW38" i="37" l="1"/>
  <c r="FW40" i="37"/>
  <c r="FW39" i="37"/>
  <c r="FW41" i="37"/>
  <c r="FW42" i="37"/>
  <c r="FP35" i="37"/>
  <c r="FX39" i="37" l="1"/>
  <c r="FX40" i="37"/>
  <c r="FX42" i="37"/>
  <c r="FX41" i="37"/>
  <c r="FX38" i="37"/>
  <c r="FQ35" i="37"/>
  <c r="FY38" i="37" l="1"/>
  <c r="FY41" i="37"/>
  <c r="FY40" i="37"/>
  <c r="FY42" i="37"/>
  <c r="FY39" i="37"/>
  <c r="FR35" i="37"/>
  <c r="FZ42" i="37" l="1"/>
  <c r="FZ41" i="37"/>
  <c r="FZ39" i="37"/>
  <c r="FZ40" i="37"/>
  <c r="FZ38" i="37"/>
  <c r="FS35" i="37"/>
  <c r="GA38" i="37" l="1"/>
  <c r="GA41" i="37"/>
  <c r="GA42" i="37"/>
  <c r="GA40" i="37"/>
  <c r="GA39" i="37"/>
  <c r="FT35" i="37"/>
  <c r="GB39" i="37" l="1"/>
  <c r="GB42" i="37"/>
  <c r="GB40" i="37"/>
  <c r="GB41" i="37"/>
  <c r="GB38" i="37"/>
  <c r="FU35" i="37"/>
  <c r="GC38" i="37" l="1"/>
  <c r="GC40" i="37"/>
  <c r="GC39" i="37"/>
  <c r="GC41" i="37"/>
  <c r="GC42" i="37"/>
  <c r="FV35" i="37"/>
  <c r="GD39" i="37" l="1"/>
  <c r="GD40" i="37"/>
  <c r="GD42" i="37"/>
  <c r="GD41" i="37"/>
  <c r="GD38" i="37"/>
  <c r="FW35" i="37"/>
  <c r="GE41" i="37" l="1"/>
  <c r="GE38" i="37"/>
  <c r="GE40" i="37"/>
  <c r="GE42" i="37"/>
  <c r="GE39" i="37"/>
  <c r="FX35" i="37"/>
  <c r="GF42" i="37" l="1"/>
  <c r="GF38" i="37"/>
  <c r="GF39" i="37"/>
  <c r="GF40" i="37"/>
  <c r="GF41" i="37"/>
  <c r="FY35" i="37"/>
  <c r="GG41" i="37" l="1"/>
  <c r="GG38" i="37"/>
  <c r="GG42" i="37"/>
  <c r="GG40" i="37"/>
  <c r="GG39" i="37"/>
  <c r="FZ35" i="37"/>
  <c r="GH39" i="37" l="1"/>
  <c r="GH42" i="37"/>
  <c r="GH40" i="37"/>
  <c r="GH38" i="37"/>
  <c r="GH41" i="37"/>
  <c r="GA35" i="37"/>
  <c r="GI40" i="37" l="1"/>
  <c r="GI39" i="37"/>
  <c r="GI41" i="37"/>
  <c r="GI38" i="37"/>
  <c r="GI42" i="37"/>
  <c r="GB35" i="37"/>
  <c r="GJ41" i="37" l="1"/>
  <c r="GJ42" i="37"/>
  <c r="GJ38" i="37"/>
  <c r="GJ39" i="37"/>
  <c r="GJ40" i="37"/>
  <c r="GC35" i="37"/>
  <c r="GK40" i="37" l="1"/>
  <c r="GK41" i="37"/>
  <c r="GK38" i="37"/>
  <c r="GK39" i="37"/>
  <c r="GK42" i="37"/>
  <c r="GD35" i="37"/>
  <c r="GL42" i="37" l="1"/>
  <c r="GL38" i="37"/>
  <c r="GL41" i="37"/>
  <c r="GL39" i="37"/>
  <c r="GL40" i="37"/>
  <c r="GE35" i="37"/>
  <c r="GM40" i="37" l="1"/>
  <c r="GM39" i="37"/>
  <c r="GM41" i="37"/>
  <c r="GM42" i="37"/>
  <c r="GM38" i="37"/>
  <c r="GF35" i="37"/>
  <c r="GN42" i="37" l="1"/>
  <c r="GN39" i="37"/>
  <c r="GN38" i="37"/>
  <c r="GN41" i="37"/>
  <c r="GN40" i="37"/>
  <c r="GG35" i="37"/>
  <c r="GO40" i="37" l="1"/>
  <c r="GO39" i="37"/>
  <c r="GO41" i="37"/>
  <c r="GO38" i="37"/>
  <c r="GO42" i="37"/>
  <c r="GH35" i="37"/>
  <c r="GP38" i="37" l="1"/>
  <c r="GP42" i="37"/>
  <c r="GP41" i="37"/>
  <c r="GP39" i="37"/>
  <c r="GP40" i="37"/>
  <c r="GI35" i="37"/>
  <c r="GQ40" i="37" l="1"/>
  <c r="GQ41" i="37"/>
  <c r="GQ38" i="37"/>
  <c r="GQ39" i="37"/>
  <c r="GQ42" i="37"/>
  <c r="GJ35" i="37"/>
  <c r="GR42" i="37" l="1"/>
  <c r="GR38" i="37"/>
  <c r="GR41" i="37"/>
  <c r="GR39" i="37"/>
  <c r="GR40" i="37"/>
  <c r="GK35" i="37"/>
  <c r="GS40" i="37" l="1"/>
  <c r="GS39" i="37"/>
  <c r="GS41" i="37"/>
  <c r="GS42" i="37"/>
  <c r="GS38" i="37"/>
  <c r="GL35" i="37"/>
  <c r="GT42" i="37" l="1"/>
  <c r="GT39" i="37"/>
  <c r="GT38" i="37"/>
  <c r="GT41" i="37"/>
  <c r="GT40" i="37"/>
  <c r="GM35" i="37"/>
  <c r="GU40" i="37" l="1"/>
  <c r="GU39" i="37"/>
  <c r="GU41" i="37"/>
  <c r="GU38" i="37"/>
  <c r="GU42" i="37"/>
  <c r="GN35" i="37"/>
  <c r="GV38" i="37" l="1"/>
  <c r="GV42" i="37"/>
  <c r="GV41" i="37"/>
  <c r="GV39" i="37"/>
  <c r="GV40" i="37"/>
  <c r="GO35" i="37"/>
  <c r="GW40" i="37" l="1"/>
  <c r="GW41" i="37"/>
  <c r="GW38" i="37"/>
  <c r="GW39" i="37"/>
  <c r="GW42" i="37"/>
  <c r="GP35" i="37"/>
  <c r="GX42" i="37" l="1"/>
  <c r="GX38" i="37"/>
  <c r="GX41" i="37"/>
  <c r="GX39" i="37"/>
  <c r="GX40" i="37"/>
  <c r="GQ35" i="37"/>
  <c r="GY41" i="37" l="1"/>
  <c r="GY40" i="37"/>
  <c r="GY39" i="37"/>
  <c r="GY42" i="37"/>
  <c r="GY38" i="37"/>
  <c r="GR35" i="37"/>
  <c r="GZ42" i="37" l="1"/>
  <c r="GZ40" i="37"/>
  <c r="GZ38" i="37"/>
  <c r="GZ39" i="37"/>
  <c r="GZ41" i="37"/>
  <c r="GS35" i="37"/>
  <c r="HA41" i="37" l="1"/>
  <c r="HA40" i="37"/>
  <c r="HA39" i="37"/>
  <c r="HA38" i="37"/>
  <c r="HA42" i="37"/>
  <c r="GT35" i="37"/>
  <c r="HB40" i="37" l="1"/>
  <c r="HB38" i="37"/>
  <c r="HB42" i="37"/>
  <c r="HB39" i="37"/>
  <c r="HB41" i="37"/>
  <c r="GU35" i="37"/>
  <c r="HC41" i="37" l="1"/>
  <c r="HC39" i="37"/>
  <c r="HC42" i="37"/>
  <c r="HC38" i="37"/>
  <c r="HC40" i="37"/>
  <c r="GV35" i="37"/>
  <c r="HD40" i="37" l="1"/>
  <c r="HD42" i="37"/>
  <c r="HD39" i="37"/>
  <c r="HD38" i="37"/>
  <c r="HD41" i="37"/>
  <c r="GW35" i="37"/>
  <c r="HE41" i="37" l="1"/>
  <c r="HE39" i="37"/>
  <c r="HE42" i="37"/>
  <c r="HE38" i="37"/>
  <c r="HE40" i="37"/>
  <c r="GX35" i="37"/>
  <c r="HF41" i="37" l="1"/>
  <c r="HF38" i="37"/>
  <c r="HF42" i="37"/>
  <c r="HF40" i="37"/>
  <c r="HF39" i="37"/>
  <c r="GY35" i="37"/>
  <c r="GZ35" i="37" l="1"/>
  <c r="HA35" i="37" l="1"/>
  <c r="HB35" i="37" l="1"/>
  <c r="HC35" i="37" l="1"/>
  <c r="HD35" i="37" l="1"/>
  <c r="HE35" i="37" l="1"/>
  <c r="HF35" i="37" l="1"/>
  <c r="N41" i="37" l="1"/>
  <c r="L41" i="37" l="1"/>
  <c r="L186" i="37" s="1"/>
  <c r="E194" i="36"/>
  <c r="E195" i="36"/>
  <c r="L8" i="37"/>
  <c r="L176" i="37" s="1"/>
  <c r="L11" i="37"/>
  <c r="L179" i="37" s="1"/>
  <c r="L101" i="37" l="1"/>
  <c r="L36" i="36"/>
  <c r="E183" i="36"/>
  <c r="L44" i="36"/>
  <c r="L191" i="36" s="1"/>
  <c r="E191" i="36"/>
  <c r="L103" i="37"/>
  <c r="L43" i="36"/>
  <c r="L190" i="36" s="1"/>
  <c r="E190" i="36"/>
  <c r="L45" i="36"/>
  <c r="L192" i="36" s="1"/>
  <c r="E192" i="36"/>
  <c r="L110" i="37"/>
  <c r="F48" i="36"/>
  <c r="F195" i="36" s="1"/>
  <c r="L48" i="36"/>
  <c r="L195" i="36" s="1"/>
  <c r="F47" i="36"/>
  <c r="F194" i="36" s="1"/>
  <c r="L47" i="36"/>
  <c r="L194" i="36" s="1"/>
  <c r="E151" i="36"/>
  <c r="E50" i="36"/>
  <c r="L10" i="37"/>
  <c r="L178" i="37" s="1"/>
  <c r="N43" i="36"/>
  <c r="N190" i="36" s="1"/>
  <c r="F43" i="36"/>
  <c r="F190" i="36" s="1"/>
  <c r="N39" i="37"/>
  <c r="N44" i="36"/>
  <c r="N191" i="36" s="1"/>
  <c r="F44" i="36"/>
  <c r="F191" i="36" s="1"/>
  <c r="N38" i="37"/>
  <c r="N37" i="37"/>
  <c r="L37" i="37" s="1"/>
  <c r="L182" i="37" s="1"/>
  <c r="N40" i="37"/>
  <c r="N36" i="37"/>
  <c r="L36" i="37" s="1"/>
  <c r="L181" i="37" s="1"/>
  <c r="N48" i="36"/>
  <c r="N195" i="36" s="1"/>
  <c r="N47" i="36"/>
  <c r="N194" i="36" s="1"/>
  <c r="N42" i="37"/>
  <c r="N45" i="36"/>
  <c r="N192" i="36" s="1"/>
  <c r="F45" i="36"/>
  <c r="F192" i="36" s="1"/>
  <c r="E11" i="36"/>
  <c r="F36" i="36"/>
  <c r="F183" i="36" s="1"/>
  <c r="N36" i="36"/>
  <c r="N35" i="37"/>
  <c r="L7" i="37"/>
  <c r="N50" i="36" l="1"/>
  <c r="N52" i="36" s="1"/>
  <c r="L175" i="37"/>
  <c r="L12" i="37"/>
  <c r="L14" i="37" s="1"/>
  <c r="F201" i="36"/>
  <c r="E201" i="36"/>
  <c r="L105" i="37"/>
  <c r="N183" i="36"/>
  <c r="L106" i="37"/>
  <c r="L183" i="36"/>
  <c r="L201" i="36" s="1"/>
  <c r="L203" i="36" s="1"/>
  <c r="L50" i="36"/>
  <c r="L145" i="37"/>
  <c r="L143" i="37"/>
  <c r="L102" i="37"/>
  <c r="L146" i="37"/>
  <c r="L100" i="37"/>
  <c r="L144" i="37"/>
  <c r="L119" i="36"/>
  <c r="L121" i="36" s="1"/>
  <c r="E119" i="36"/>
  <c r="N121" i="36"/>
  <c r="F50" i="36"/>
  <c r="L11" i="36"/>
  <c r="L13" i="36" s="1"/>
  <c r="L42" i="37"/>
  <c r="L187" i="37" s="1"/>
  <c r="L39" i="37"/>
  <c r="L184" i="37" s="1"/>
  <c r="M47" i="36"/>
  <c r="M194" i="36" s="1"/>
  <c r="M44" i="36"/>
  <c r="M191" i="36" s="1"/>
  <c r="M45" i="36"/>
  <c r="M192" i="36" s="1"/>
  <c r="L40" i="37"/>
  <c r="L185" i="37" s="1"/>
  <c r="L38" i="37"/>
  <c r="L183" i="37" s="1"/>
  <c r="M48" i="36"/>
  <c r="M195" i="36" s="1"/>
  <c r="M43" i="36"/>
  <c r="M190" i="36" s="1"/>
  <c r="N13" i="36"/>
  <c r="L35" i="37"/>
  <c r="M36" i="36"/>
  <c r="F11" i="36"/>
  <c r="N201" i="36" l="1"/>
  <c r="N203" i="36" s="1"/>
  <c r="L50" i="37"/>
  <c r="L52" i="37" s="1"/>
  <c r="L180" i="37"/>
  <c r="L199" i="37" s="1"/>
  <c r="L201" i="37" s="1"/>
  <c r="M50" i="36"/>
  <c r="M52" i="36" s="1"/>
  <c r="L150" i="37"/>
  <c r="L152" i="37" s="1"/>
  <c r="C18" i="61"/>
  <c r="C21" i="61" s="1"/>
  <c r="L109" i="37"/>
  <c r="L107" i="37"/>
  <c r="B18" i="61"/>
  <c r="B21" i="61" s="1"/>
  <c r="L104" i="37"/>
  <c r="M183" i="36"/>
  <c r="L108" i="37"/>
  <c r="L111" i="37"/>
  <c r="N153" i="36"/>
  <c r="L52" i="36"/>
  <c r="L151" i="36"/>
  <c r="L153" i="36" s="1"/>
  <c r="F151" i="36"/>
  <c r="F119" i="36"/>
  <c r="B5" i="61"/>
  <c r="B6" i="61"/>
  <c r="M201" i="36" l="1"/>
  <c r="M203" i="36" s="1"/>
  <c r="G5" i="61" s="1"/>
  <c r="L119" i="37"/>
  <c r="L121" i="37" s="1"/>
  <c r="G6" i="61"/>
  <c r="G18" i="61" s="1"/>
  <c r="G21" i="61" s="1"/>
  <c r="F18" i="61"/>
  <c r="F6" i="61"/>
  <c r="C5" i="61"/>
  <c r="F5" i="61"/>
  <c r="E5" i="61"/>
  <c r="C6" i="61"/>
  <c r="F21" i="61" l="1"/>
  <c r="E6" i="61"/>
  <c r="E18" i="61"/>
  <c r="E21" i="61" s="1"/>
  <c r="I13" i="58" l="1"/>
  <c r="I517" i="58" s="1"/>
  <c r="J13" i="58"/>
  <c r="F517" i="58"/>
  <c r="C6" i="58" l="1"/>
  <c r="E6" i="58"/>
  <c r="J517" i="58"/>
  <c r="D6" i="58" l="1"/>
  <c r="F6" i="58" s="1"/>
  <c r="J6" i="58" s="1"/>
  <c r="G5" i="74" s="1"/>
  <c r="G36" i="74" l="1"/>
  <c r="G73" i="74" s="1"/>
  <c r="H73" i="74" s="1"/>
  <c r="J73" i="74" s="1"/>
  <c r="G27" i="74"/>
  <c r="G69" i="74"/>
  <c r="H69" i="74" s="1"/>
  <c r="G29" i="74"/>
  <c r="G6" i="74"/>
  <c r="G26" i="74"/>
  <c r="G17" i="74"/>
  <c r="G50" i="74" s="1"/>
  <c r="H50" i="74" s="1"/>
  <c r="J50" i="74" s="1"/>
  <c r="G5" i="56"/>
  <c r="G27" i="56" s="1"/>
  <c r="G60" i="56" s="1"/>
  <c r="H60" i="56" s="1"/>
  <c r="J60" i="56" s="1"/>
  <c r="G24" i="74"/>
  <c r="H24" i="74" s="1"/>
  <c r="J24" i="74" s="1"/>
  <c r="H5" i="74"/>
  <c r="J5" i="74" s="1"/>
  <c r="G10" i="74"/>
  <c r="H10" i="74" s="1"/>
  <c r="J10" i="74" s="1"/>
  <c r="G30" i="74"/>
  <c r="H30" i="74" s="1"/>
  <c r="J30" i="74" s="1"/>
  <c r="G25" i="74"/>
  <c r="G58" i="74" s="1"/>
  <c r="H58" i="74" s="1"/>
  <c r="J58" i="74" s="1"/>
  <c r="G16" i="74"/>
  <c r="H16" i="74" s="1"/>
  <c r="G39" i="74"/>
  <c r="G38" i="74"/>
  <c r="H38" i="74" s="1"/>
  <c r="J38" i="74" s="1"/>
  <c r="G9" i="74"/>
  <c r="G86" i="74" s="1"/>
  <c r="H86" i="74" s="1"/>
  <c r="J86" i="74" s="1"/>
  <c r="G21" i="74"/>
  <c r="G19" i="74"/>
  <c r="G91" i="74" s="1"/>
  <c r="H91" i="74" s="1"/>
  <c r="J91" i="74" s="1"/>
  <c r="G37" i="74"/>
  <c r="G104" i="74" s="1"/>
  <c r="H104" i="74" s="1"/>
  <c r="J104" i="74" s="1"/>
  <c r="G8" i="74"/>
  <c r="H8" i="74" s="1"/>
  <c r="J8" i="74" s="1"/>
  <c r="G28" i="74"/>
  <c r="H28" i="74" s="1"/>
  <c r="J28" i="74" s="1"/>
  <c r="G7" i="74"/>
  <c r="G84" i="74" s="1"/>
  <c r="H84" i="74" s="1"/>
  <c r="J84" i="74" s="1"/>
  <c r="G82" i="74"/>
  <c r="H82" i="74" s="1"/>
  <c r="J82" i="74" s="1"/>
  <c r="G22" i="74"/>
  <c r="G94" i="74" s="1"/>
  <c r="H94" i="74" s="1"/>
  <c r="J94" i="74" s="1"/>
  <c r="G23" i="74"/>
  <c r="G56" i="74" s="1"/>
  <c r="H56" i="74" s="1"/>
  <c r="J56" i="74" s="1"/>
  <c r="G20" i="74"/>
  <c r="G92" i="74" s="1"/>
  <c r="H92" i="74" s="1"/>
  <c r="J92" i="74" s="1"/>
  <c r="G18" i="74"/>
  <c r="G90" i="74" s="1"/>
  <c r="H90" i="74" s="1"/>
  <c r="J90" i="74" s="1"/>
  <c r="J69" i="74"/>
  <c r="G72" i="74"/>
  <c r="H72" i="74" s="1"/>
  <c r="J72" i="74" s="1"/>
  <c r="G54" i="74"/>
  <c r="H54" i="74" s="1"/>
  <c r="J54" i="74" s="1"/>
  <c r="G93" i="74"/>
  <c r="H93" i="74" s="1"/>
  <c r="J93" i="74" s="1"/>
  <c r="H21" i="74"/>
  <c r="J21" i="74" s="1"/>
  <c r="G76" i="74"/>
  <c r="H76" i="74" s="1"/>
  <c r="J76" i="74" s="1"/>
  <c r="H39" i="74"/>
  <c r="J39" i="74" s="1"/>
  <c r="G106" i="74"/>
  <c r="H106" i="74" s="1"/>
  <c r="J106" i="74" s="1"/>
  <c r="G103" i="74"/>
  <c r="H103" i="74" s="1"/>
  <c r="J103" i="74" s="1"/>
  <c r="H27" i="74"/>
  <c r="J27" i="74" s="1"/>
  <c r="G99" i="74"/>
  <c r="H99" i="74" s="1"/>
  <c r="J99" i="74" s="1"/>
  <c r="G60" i="74"/>
  <c r="H60" i="74" s="1"/>
  <c r="J60" i="74" s="1"/>
  <c r="H26" i="74"/>
  <c r="J26" i="74" s="1"/>
  <c r="G98" i="74"/>
  <c r="H98" i="74" s="1"/>
  <c r="J98" i="74" s="1"/>
  <c r="G59" i="74"/>
  <c r="H59" i="74" s="1"/>
  <c r="J59" i="74" s="1"/>
  <c r="G70" i="74"/>
  <c r="H70" i="74" s="1"/>
  <c r="J70" i="74" s="1"/>
  <c r="G45" i="74"/>
  <c r="H45" i="74" s="1"/>
  <c r="G83" i="74"/>
  <c r="H83" i="74" s="1"/>
  <c r="J83" i="74" s="1"/>
  <c r="H6" i="74"/>
  <c r="J6" i="74" s="1"/>
  <c r="H22" i="74"/>
  <c r="J22" i="74" s="1"/>
  <c r="G55" i="74"/>
  <c r="H55" i="74" s="1"/>
  <c r="J55" i="74" s="1"/>
  <c r="H17" i="74"/>
  <c r="J17" i="74" s="1"/>
  <c r="G89" i="74"/>
  <c r="H89" i="74" s="1"/>
  <c r="J89" i="74" s="1"/>
  <c r="G62" i="74"/>
  <c r="H62" i="74" s="1"/>
  <c r="J62" i="74" s="1"/>
  <c r="H29" i="74"/>
  <c r="J29" i="74" s="1"/>
  <c r="G101" i="74"/>
  <c r="H101" i="74" s="1"/>
  <c r="J101" i="74" s="1"/>
  <c r="G57" i="74"/>
  <c r="H57" i="74" s="1"/>
  <c r="J57" i="74" s="1"/>
  <c r="G63" i="74" l="1"/>
  <c r="H63" i="74" s="1"/>
  <c r="J63" i="74" s="1"/>
  <c r="H7" i="74"/>
  <c r="J7" i="74" s="1"/>
  <c r="G102" i="74"/>
  <c r="H102" i="74" s="1"/>
  <c r="J102" i="74" s="1"/>
  <c r="G48" i="74"/>
  <c r="H48" i="74" s="1"/>
  <c r="J48" i="74" s="1"/>
  <c r="G61" i="74"/>
  <c r="H61" i="74" s="1"/>
  <c r="J61" i="74" s="1"/>
  <c r="G100" i="74"/>
  <c r="H100" i="74" s="1"/>
  <c r="J100" i="74" s="1"/>
  <c r="G87" i="74"/>
  <c r="H87" i="74" s="1"/>
  <c r="J87" i="74" s="1"/>
  <c r="G46" i="74"/>
  <c r="H46" i="74" s="1"/>
  <c r="J46" i="74" s="1"/>
  <c r="G75" i="74"/>
  <c r="H75" i="74" s="1"/>
  <c r="J75" i="74" s="1"/>
  <c r="G105" i="74"/>
  <c r="H105" i="74" s="1"/>
  <c r="J105" i="74" s="1"/>
  <c r="H5" i="56"/>
  <c r="J5" i="56" s="1"/>
  <c r="G36" i="56"/>
  <c r="G73" i="56" s="1"/>
  <c r="H73" i="56" s="1"/>
  <c r="J73" i="56" s="1"/>
  <c r="G95" i="74"/>
  <c r="H95" i="74" s="1"/>
  <c r="J95" i="74" s="1"/>
  <c r="G53" i="74"/>
  <c r="H53" i="74" s="1"/>
  <c r="J53" i="74" s="1"/>
  <c r="G16" i="56"/>
  <c r="G88" i="56" s="1"/>
  <c r="H88" i="56" s="1"/>
  <c r="J88" i="56" s="1"/>
  <c r="G82" i="56"/>
  <c r="H82" i="56" s="1"/>
  <c r="J82" i="56" s="1"/>
  <c r="G37" i="56"/>
  <c r="G74" i="56" s="1"/>
  <c r="H74" i="56" s="1"/>
  <c r="J74" i="56" s="1"/>
  <c r="G99" i="56"/>
  <c r="H99" i="56" s="1"/>
  <c r="J99" i="56" s="1"/>
  <c r="H23" i="74"/>
  <c r="J23" i="74" s="1"/>
  <c r="H20" i="74"/>
  <c r="J20" i="74" s="1"/>
  <c r="G21" i="56"/>
  <c r="H27" i="56"/>
  <c r="J27" i="56" s="1"/>
  <c r="G20" i="56"/>
  <c r="H20" i="56" s="1"/>
  <c r="J20" i="56" s="1"/>
  <c r="G7" i="56"/>
  <c r="H7" i="56" s="1"/>
  <c r="J7" i="56" s="1"/>
  <c r="G85" i="74"/>
  <c r="H85" i="74" s="1"/>
  <c r="J85" i="74" s="1"/>
  <c r="G29" i="56"/>
  <c r="G101" i="56" s="1"/>
  <c r="H101" i="56" s="1"/>
  <c r="J101" i="56" s="1"/>
  <c r="G22" i="56"/>
  <c r="G6" i="56"/>
  <c r="G17" i="56"/>
  <c r="H17" i="56" s="1"/>
  <c r="J17" i="56" s="1"/>
  <c r="G9" i="56"/>
  <c r="G47" i="56" s="1"/>
  <c r="H47" i="56" s="1"/>
  <c r="J47" i="56" s="1"/>
  <c r="G19" i="56"/>
  <c r="H19" i="56" s="1"/>
  <c r="J19" i="56" s="1"/>
  <c r="G39" i="56"/>
  <c r="G28" i="56"/>
  <c r="G61" i="56" s="1"/>
  <c r="H61" i="56" s="1"/>
  <c r="J61" i="56" s="1"/>
  <c r="G51" i="74"/>
  <c r="H51" i="74" s="1"/>
  <c r="J51" i="74" s="1"/>
  <c r="H18" i="74"/>
  <c r="J18" i="74" s="1"/>
  <c r="G30" i="56"/>
  <c r="G102" i="56" s="1"/>
  <c r="H102" i="56" s="1"/>
  <c r="J102" i="56" s="1"/>
  <c r="G25" i="56"/>
  <c r="G58" i="56" s="1"/>
  <c r="H58" i="56" s="1"/>
  <c r="J58" i="56" s="1"/>
  <c r="G69" i="56"/>
  <c r="H69" i="56" s="1"/>
  <c r="J69" i="56" s="1"/>
  <c r="G24" i="56"/>
  <c r="G8" i="56"/>
  <c r="H36" i="74"/>
  <c r="J36" i="74" s="1"/>
  <c r="G38" i="56"/>
  <c r="H38" i="56" s="1"/>
  <c r="J38" i="56" s="1"/>
  <c r="G26" i="56"/>
  <c r="G98" i="56" s="1"/>
  <c r="H98" i="56" s="1"/>
  <c r="J98" i="56" s="1"/>
  <c r="G88" i="74"/>
  <c r="H88" i="74" s="1"/>
  <c r="J88" i="74" s="1"/>
  <c r="G10" i="56"/>
  <c r="G18" i="56"/>
  <c r="G23" i="56"/>
  <c r="G95" i="56" s="1"/>
  <c r="H95" i="56" s="1"/>
  <c r="J95" i="56" s="1"/>
  <c r="G97" i="74"/>
  <c r="H97" i="74" s="1"/>
  <c r="J97" i="74" s="1"/>
  <c r="G52" i="74"/>
  <c r="H52" i="74" s="1"/>
  <c r="J52" i="74" s="1"/>
  <c r="H25" i="74"/>
  <c r="J25" i="74" s="1"/>
  <c r="H37" i="74"/>
  <c r="J37" i="74" s="1"/>
  <c r="G50" i="56"/>
  <c r="H50" i="56" s="1"/>
  <c r="J50" i="56" s="1"/>
  <c r="H19" i="74"/>
  <c r="J19" i="74" s="1"/>
  <c r="G74" i="74"/>
  <c r="H74" i="74" s="1"/>
  <c r="J74" i="74" s="1"/>
  <c r="G71" i="74"/>
  <c r="H71" i="74" s="1"/>
  <c r="J71" i="74" s="1"/>
  <c r="G47" i="74"/>
  <c r="H47" i="74" s="1"/>
  <c r="J47" i="74" s="1"/>
  <c r="G49" i="74"/>
  <c r="H49" i="74" s="1"/>
  <c r="J49" i="74" s="1"/>
  <c r="H9" i="74"/>
  <c r="J9" i="74" s="1"/>
  <c r="J11" i="74" s="1"/>
  <c r="G96" i="74"/>
  <c r="H96" i="74" s="1"/>
  <c r="J96" i="74" s="1"/>
  <c r="G45" i="56"/>
  <c r="H45" i="56" s="1"/>
  <c r="J45" i="56" s="1"/>
  <c r="G93" i="56"/>
  <c r="H93" i="56" s="1"/>
  <c r="J93" i="56" s="1"/>
  <c r="G89" i="56"/>
  <c r="H89" i="56" s="1"/>
  <c r="J89" i="56" s="1"/>
  <c r="G105" i="56"/>
  <c r="H105" i="56" s="1"/>
  <c r="J105" i="56" s="1"/>
  <c r="G75" i="56"/>
  <c r="H75" i="56" s="1"/>
  <c r="J75" i="56" s="1"/>
  <c r="G59" i="56"/>
  <c r="H59" i="56" s="1"/>
  <c r="J59" i="56" s="1"/>
  <c r="G97" i="56"/>
  <c r="H97" i="56" s="1"/>
  <c r="J97" i="56" s="1"/>
  <c r="H30" i="56"/>
  <c r="J30" i="56" s="1"/>
  <c r="G63" i="56"/>
  <c r="H63" i="56" s="1"/>
  <c r="J63" i="56" s="1"/>
  <c r="H25" i="56"/>
  <c r="J25" i="56" s="1"/>
  <c r="J16" i="74"/>
  <c r="J45" i="74"/>
  <c r="G91" i="56" l="1"/>
  <c r="H91" i="56" s="1"/>
  <c r="J91" i="56" s="1"/>
  <c r="G103" i="56"/>
  <c r="H103" i="56" s="1"/>
  <c r="J103" i="56" s="1"/>
  <c r="H36" i="56"/>
  <c r="J36" i="56" s="1"/>
  <c r="H16" i="56"/>
  <c r="J16" i="56" s="1"/>
  <c r="G49" i="56"/>
  <c r="H49" i="56" s="1"/>
  <c r="J49" i="56" s="1"/>
  <c r="H29" i="56"/>
  <c r="J29" i="56" s="1"/>
  <c r="G52" i="56"/>
  <c r="H52" i="56" s="1"/>
  <c r="J52" i="56" s="1"/>
  <c r="G84" i="56"/>
  <c r="H84" i="56" s="1"/>
  <c r="J84" i="56" s="1"/>
  <c r="G46" i="56"/>
  <c r="H46" i="56" s="1"/>
  <c r="J46" i="56" s="1"/>
  <c r="G86" i="56"/>
  <c r="H86" i="56" s="1"/>
  <c r="J86" i="56" s="1"/>
  <c r="H37" i="56"/>
  <c r="J37" i="56" s="1"/>
  <c r="G104" i="56"/>
  <c r="H104" i="56" s="1"/>
  <c r="J104" i="56" s="1"/>
  <c r="H22" i="56"/>
  <c r="J22" i="56" s="1"/>
  <c r="G55" i="56"/>
  <c r="H55" i="56" s="1"/>
  <c r="J55" i="56" s="1"/>
  <c r="G94" i="56"/>
  <c r="H94" i="56" s="1"/>
  <c r="J94" i="56" s="1"/>
  <c r="G92" i="56"/>
  <c r="H92" i="56" s="1"/>
  <c r="J92" i="56" s="1"/>
  <c r="G53" i="56"/>
  <c r="H53" i="56" s="1"/>
  <c r="J53" i="56" s="1"/>
  <c r="G72" i="56"/>
  <c r="H72" i="56" s="1"/>
  <c r="J72" i="56" s="1"/>
  <c r="H9" i="56"/>
  <c r="J9" i="56" s="1"/>
  <c r="G62" i="56"/>
  <c r="H62" i="56" s="1"/>
  <c r="J62" i="56" s="1"/>
  <c r="H21" i="56"/>
  <c r="J21" i="56" s="1"/>
  <c r="G54" i="56"/>
  <c r="H54" i="56" s="1"/>
  <c r="J54" i="56" s="1"/>
  <c r="H6" i="56"/>
  <c r="J6" i="56" s="1"/>
  <c r="G70" i="56"/>
  <c r="H70" i="56" s="1"/>
  <c r="J70" i="56" s="1"/>
  <c r="G83" i="56"/>
  <c r="H83" i="56" s="1"/>
  <c r="J83" i="56" s="1"/>
  <c r="H23" i="56"/>
  <c r="J23" i="56" s="1"/>
  <c r="G56" i="56"/>
  <c r="H56" i="56" s="1"/>
  <c r="J56" i="56" s="1"/>
  <c r="H28" i="56"/>
  <c r="J28" i="56" s="1"/>
  <c r="G100" i="56"/>
  <c r="H100" i="56" s="1"/>
  <c r="J100" i="56" s="1"/>
  <c r="H26" i="56"/>
  <c r="J26" i="56" s="1"/>
  <c r="G51" i="56"/>
  <c r="H51" i="56" s="1"/>
  <c r="J51" i="56" s="1"/>
  <c r="H18" i="56"/>
  <c r="J18" i="56" s="1"/>
  <c r="G90" i="56"/>
  <c r="H90" i="56" s="1"/>
  <c r="J90" i="56" s="1"/>
  <c r="H8" i="56"/>
  <c r="G85" i="56"/>
  <c r="H85" i="56" s="1"/>
  <c r="J85" i="56" s="1"/>
  <c r="G71" i="56"/>
  <c r="H71" i="56" s="1"/>
  <c r="J71" i="56" s="1"/>
  <c r="H39" i="56"/>
  <c r="G106" i="56"/>
  <c r="H106" i="56" s="1"/>
  <c r="J106" i="56" s="1"/>
  <c r="G76" i="56"/>
  <c r="H76" i="56" s="1"/>
  <c r="J76" i="56" s="1"/>
  <c r="H10" i="56"/>
  <c r="J10" i="56" s="1"/>
  <c r="G87" i="56"/>
  <c r="H87" i="56" s="1"/>
  <c r="J87" i="56" s="1"/>
  <c r="G48" i="56"/>
  <c r="H48" i="56" s="1"/>
  <c r="J48" i="56" s="1"/>
  <c r="G96" i="56"/>
  <c r="H96" i="56" s="1"/>
  <c r="J96" i="56" s="1"/>
  <c r="G57" i="56"/>
  <c r="H57" i="56" s="1"/>
  <c r="J57" i="56" s="1"/>
  <c r="H24" i="56"/>
  <c r="J24" i="56" s="1"/>
  <c r="J107" i="74"/>
  <c r="J77" i="74"/>
  <c r="H40" i="74"/>
  <c r="J64" i="74"/>
  <c r="J40" i="74"/>
  <c r="H77" i="74"/>
  <c r="J31" i="74"/>
  <c r="H31" i="74"/>
  <c r="H11" i="74"/>
  <c r="H64" i="74"/>
  <c r="J77" i="56" l="1"/>
  <c r="F7" i="61" s="1"/>
  <c r="F9" i="61" s="1"/>
  <c r="J64" i="56"/>
  <c r="E7" i="61" s="1"/>
  <c r="E9" i="61" s="1"/>
  <c r="J31" i="56"/>
  <c r="C7" i="61" s="1"/>
  <c r="C9" i="61" s="1"/>
  <c r="J107" i="56"/>
  <c r="G7" i="61" s="1"/>
  <c r="G9" i="61" s="1"/>
  <c r="J8" i="56"/>
  <c r="J11" i="56" s="1"/>
  <c r="B7" i="61" s="1"/>
  <c r="B9" i="61" s="1"/>
  <c r="H11" i="56"/>
  <c r="H64" i="56"/>
  <c r="J39" i="56"/>
  <c r="J40" i="56" s="1"/>
  <c r="D7" i="61" s="1"/>
  <c r="D9" i="61" s="1"/>
  <c r="H40" i="56"/>
  <c r="H31" i="56"/>
  <c r="H77" i="56"/>
</calcChain>
</file>

<file path=xl/sharedStrings.xml><?xml version="1.0" encoding="utf-8"?>
<sst xmlns="http://schemas.openxmlformats.org/spreadsheetml/2006/main" count="12242" uniqueCount="3954">
  <si>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</si>
  <si>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</si>
  <si>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</si>
  <si>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</si>
  <si>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</si>
  <si>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</si>
  <si>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</si>
  <si>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</si>
  <si>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</si>
  <si>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</si>
  <si>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</si>
  <si>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</si>
  <si>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</si>
  <si>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</si>
  <si>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</si>
  <si>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</si>
  <si>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</si>
  <si>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</si>
  <si>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</si>
  <si>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</si>
  <si>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</si>
  <si>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</si>
  <si>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</si>
  <si>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</si>
  <si>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</si>
  <si>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</si>
  <si>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</si>
  <si>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</si>
  <si>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</si>
  <si>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</si>
  <si>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</si>
  <si>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</si>
  <si>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</si>
  <si>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</si>
  <si>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</si>
  <si>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</si>
  <si>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</si>
  <si>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</si>
  <si>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</si>
  <si>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</si>
  <si>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</si>
  <si>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</si>
  <si>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</si>
  <si>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</si>
  <si>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</si>
  <si>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</si>
  <si>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</si>
  <si>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</si>
  <si>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</si>
  <si>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</si>
  <si>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</si>
  <si>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</si>
  <si>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</si>
  <si>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</si>
  <si>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</si>
  <si>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</si>
  <si>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</si>
  <si>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</si>
  <si>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</si>
  <si>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</si>
  <si>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</si>
  <si>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</si>
  <si>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</si>
  <si>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</si>
  <si>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</si>
  <si>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</si>
  <si>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</si>
  <si>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</si>
  <si>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</si>
  <si>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</si>
  <si>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</si>
  <si>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</si>
  <si>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</si>
  <si>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</si>
  <si>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</si>
  <si>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</si>
  <si>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</si>
  <si>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</si>
  <si>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</si>
  <si>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</si>
  <si>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</si>
  <si>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</si>
  <si>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</si>
  <si>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</si>
  <si>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</si>
  <si>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</si>
  <si>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</si>
  <si>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</si>
  <si>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</si>
  <si>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</si>
  <si>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</si>
  <si>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</si>
  <si>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</si>
  <si>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</si>
  <si>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</si>
  <si>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</si>
  <si>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</si>
  <si>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</si>
  <si>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</si>
  <si>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</si>
  <si>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</si>
  <si>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</si>
  <si>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</si>
  <si>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</si>
  <si>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</si>
  <si>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</si>
  <si>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</si>
  <si>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</si>
  <si>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</si>
  <si>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</si>
  <si>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</si>
  <si>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</si>
  <si>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</si>
  <si>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</si>
  <si>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</si>
  <si>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</si>
  <si>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</si>
  <si>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</si>
  <si>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</si>
  <si>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</si>
  <si>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</si>
  <si>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</si>
  <si>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</si>
  <si>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</si>
  <si>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</si>
  <si>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</si>
  <si>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</si>
  <si>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</si>
  <si>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</si>
  <si>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</si>
  <si>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</si>
  <si>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</si>
  <si>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</si>
  <si>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</si>
  <si>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</si>
  <si>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</si>
  <si>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</si>
  <si>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</si>
  <si>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</si>
  <si>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</si>
  <si>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</si>
  <si>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</si>
  <si>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</si>
  <si>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</si>
  <si>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</si>
  <si>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</si>
  <si>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</si>
  <si>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</si>
  <si>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</si>
  <si>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</si>
  <si>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</si>
  <si>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</si>
  <si>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</si>
  <si>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</si>
  <si>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</si>
  <si>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</si>
  <si>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</si>
  <si>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</si>
  <si>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</si>
  <si>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</si>
  <si>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</si>
  <si>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</si>
  <si>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</si>
  <si>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</si>
  <si>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</si>
  <si>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</si>
  <si>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</si>
  <si>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</si>
  <si>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</si>
  <si>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</si>
  <si>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</si>
  <si>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</si>
  <si>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</si>
  <si>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</si>
  <si>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</si>
  <si>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</si>
  <si>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</si>
  <si>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</si>
  <si>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</si>
  <si>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</si>
  <si>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</si>
  <si>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</si>
  <si>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</si>
  <si>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</si>
  <si>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</si>
  <si>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</si>
  <si>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</si>
  <si>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</si>
  <si>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</si>
  <si>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</si>
  <si>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</si>
  <si>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</si>
  <si>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</si>
  <si>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</si>
  <si>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</si>
  <si>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</si>
  <si>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</si>
  <si>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</si>
  <si>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</si>
  <si>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</si>
  <si>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</si>
  <si>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</si>
  <si>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</si>
  <si>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</si>
  <si>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</si>
  <si>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</si>
  <si>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</si>
  <si>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</si>
  <si>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</si>
  <si>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</si>
  <si>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</si>
  <si>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</si>
  <si>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</si>
  <si>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</si>
  <si>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</si>
  <si>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</si>
  <si>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</si>
  <si>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</si>
  <si>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</si>
  <si>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</si>
  <si>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</si>
  <si>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</si>
  <si>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</si>
  <si>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</si>
  <si>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</si>
  <si>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</si>
  <si>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</si>
  <si>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</si>
  <si>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</si>
  <si>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</si>
  <si>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</si>
  <si>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</si>
  <si>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</si>
  <si>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</si>
  <si>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</si>
  <si>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</si>
  <si>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</si>
  <si>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</si>
  <si>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</si>
  <si>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</si>
  <si>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</si>
  <si>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</si>
  <si>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</si>
  <si>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</si>
  <si>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</si>
  <si>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</si>
  <si>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</si>
  <si>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</si>
  <si>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</si>
  <si>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</si>
  <si>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</si>
  <si>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</si>
  <si>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</si>
  <si>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</si>
  <si>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</si>
  <si>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</si>
  <si>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</si>
  <si>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</si>
  <si>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</si>
  <si>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</si>
  <si>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</si>
  <si>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</si>
  <si>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</si>
  <si>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</si>
  <si>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</si>
  <si>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</si>
  <si>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</si>
  <si>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</si>
  <si>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</si>
  <si>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</si>
  <si>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</si>
  <si>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</si>
  <si>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</si>
  <si>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</si>
  <si>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</si>
  <si>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</si>
  <si>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</si>
  <si>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</si>
  <si>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</si>
  <si>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</si>
  <si>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</si>
  <si>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</si>
  <si>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</si>
  <si>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</si>
  <si>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</si>
  <si>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</si>
  <si>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</si>
  <si>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</si>
  <si>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</si>
  <si>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</si>
  <si>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</si>
  <si>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</si>
  <si>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</si>
  <si>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</si>
  <si>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</si>
  <si>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</si>
  <si>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</si>
  <si>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</si>
  <si>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</si>
  <si>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</si>
  <si>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</si>
  <si>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</si>
  <si>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</si>
  <si>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</si>
  <si>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</si>
  <si>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</si>
  <si>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</si>
  <si>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</si>
  <si>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</si>
  <si>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</si>
  <si>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</si>
  <si>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</si>
  <si>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</si>
  <si>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</si>
  <si>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</si>
  <si>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</si>
  <si>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</si>
  <si>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</si>
  <si>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</si>
  <si>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</si>
  <si>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</si>
  <si>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</si>
  <si>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</si>
  <si>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</si>
  <si>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</si>
  <si>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</si>
  <si>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</si>
  <si>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</si>
  <si>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</si>
  <si>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</si>
  <si>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</si>
  <si>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</si>
  <si>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</si>
  <si>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</si>
  <si>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</si>
  <si>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</si>
  <si>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</si>
  <si>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</si>
  <si>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</si>
  <si>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</si>
  <si>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</si>
  <si>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</si>
  <si>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</si>
  <si>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</si>
  <si>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</si>
  <si>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</si>
  <si>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</si>
  <si>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</si>
  <si>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</si>
  <si>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</si>
  <si>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</si>
  <si>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</si>
  <si>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</si>
  <si>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</si>
  <si>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</si>
  <si>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</si>
  <si>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</si>
  <si>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</si>
  <si>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</si>
  <si>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</si>
  <si>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</si>
  <si>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</si>
  <si>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</si>
  <si>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</si>
  <si>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</si>
  <si>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</si>
  <si>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</si>
  <si>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</si>
  <si>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</si>
  <si>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</si>
  <si>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</si>
  <si>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</si>
  <si>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</si>
  <si>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</si>
  <si>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</si>
  <si>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</si>
  <si>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</si>
  <si>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</si>
  <si>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</si>
  <si>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</si>
  <si>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</si>
  <si>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</si>
  <si>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</si>
  <si>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</si>
  <si>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</si>
  <si>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</si>
  <si>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</si>
  <si>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</si>
  <si>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</si>
  <si>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</si>
  <si>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</si>
  <si>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</si>
  <si>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</si>
  <si>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</si>
  <si>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</si>
  <si>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</si>
  <si>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</si>
  <si>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</si>
  <si>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</si>
  <si>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</si>
  <si>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</si>
  <si>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</si>
  <si>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</si>
  <si>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</si>
  <si>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</si>
  <si>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</si>
  <si>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</si>
  <si>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</si>
  <si>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</si>
  <si>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</si>
  <si>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</si>
  <si>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</si>
  <si>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</si>
  <si>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</si>
  <si>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</si>
  <si>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</si>
  <si>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</si>
  <si>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</si>
  <si>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</si>
  <si>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</si>
  <si>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</si>
  <si>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</si>
  <si>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</si>
  <si>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</si>
  <si>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</si>
  <si>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</si>
  <si>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</si>
  <si>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</si>
  <si>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</si>
  <si>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</si>
  <si>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</si>
  <si>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</si>
  <si>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</si>
  <si>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</si>
  <si>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</si>
  <si>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</si>
  <si>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</si>
  <si>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</si>
  <si>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</si>
  <si>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</si>
  <si>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</si>
  <si>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</si>
  <si>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</si>
  <si>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</si>
  <si>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</si>
  <si>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</si>
  <si>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</si>
  <si>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</si>
  <si>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</si>
  <si>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</si>
  <si>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</si>
  <si>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</si>
  <si>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</si>
  <si>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</si>
  <si>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</si>
  <si>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</si>
  <si>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</si>
  <si>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</si>
  <si>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</si>
  <si>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</si>
  <si>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</si>
  <si>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</si>
  <si>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</si>
  <si>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</si>
  <si>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</si>
  <si>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</si>
  <si>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</si>
  <si>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</si>
  <si>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</si>
  <si>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</si>
  <si>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</si>
  <si>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</si>
  <si>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</si>
  <si>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</si>
  <si>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</si>
  <si>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</si>
  <si>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</si>
  <si>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</si>
  <si>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</si>
  <si>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</si>
  <si>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</si>
  <si>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</si>
  <si>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</si>
  <si>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</si>
  <si>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</si>
  <si>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</si>
  <si>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</si>
  <si>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</si>
  <si>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</si>
  <si>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</si>
  <si>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</si>
  <si>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</si>
  <si>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</si>
  <si>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</si>
  <si>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</si>
  <si>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</si>
  <si>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</si>
  <si>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</si>
  <si>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</si>
  <si>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</si>
  <si>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</si>
  <si>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</si>
  <si>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</si>
  <si>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</si>
  <si>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</si>
  <si>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</si>
  <si>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</si>
  <si>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</si>
  <si>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</si>
  <si>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</si>
  <si>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</si>
  <si>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</si>
  <si>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</si>
  <si>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</si>
  <si>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</si>
  <si>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</si>
  <si>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</si>
  <si>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</si>
  <si>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</si>
  <si>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</si>
  <si>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</si>
  <si>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</si>
  <si>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</si>
  <si>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</si>
  <si>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</si>
  <si>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</si>
  <si>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</si>
  <si>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</si>
  <si>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</si>
  <si>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</si>
  <si>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</si>
  <si>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</si>
  <si>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</si>
  <si>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</si>
  <si>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</si>
  <si>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</si>
  <si>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</si>
  <si>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</si>
  <si>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</si>
  <si>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</si>
  <si>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</si>
  <si>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</si>
  <si>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</si>
  <si>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</si>
  <si>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</si>
  <si>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</si>
  <si>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</si>
  <si>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</si>
  <si>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</si>
  <si>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</si>
  <si>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</si>
  <si>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</si>
  <si>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</si>
  <si>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</si>
  <si>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</si>
  <si>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</si>
  <si>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</si>
  <si>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</si>
  <si>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</si>
  <si>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</si>
  <si>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</si>
  <si>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</si>
  <si>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</si>
  <si>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</si>
  <si>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</si>
  <si>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</si>
  <si>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</si>
  <si>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</si>
  <si>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</si>
  <si>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</si>
  <si>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</si>
  <si>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</si>
  <si>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</si>
  <si>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</si>
  <si>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</si>
  <si>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</si>
  <si>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</si>
  <si>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</si>
  <si>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</si>
  <si>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</si>
  <si>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</si>
  <si>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</si>
  <si>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</si>
  <si>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</si>
  <si>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</si>
  <si>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</si>
  <si>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</si>
  <si>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</si>
  <si>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</si>
  <si>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</si>
  <si>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</si>
  <si>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</si>
  <si>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</si>
  <si>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</si>
  <si>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</si>
  <si>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</si>
  <si>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</si>
  <si>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</si>
  <si>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</si>
  <si>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</si>
  <si>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</si>
  <si>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</si>
  <si>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</si>
  <si>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</si>
  <si>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</si>
  <si>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</si>
  <si>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</si>
  <si>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</si>
  <si>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</si>
  <si>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</si>
  <si>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</si>
  <si>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</si>
  <si>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</si>
  <si>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</si>
  <si>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</si>
  <si>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</si>
  <si>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</si>
  <si>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</si>
  <si>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</si>
  <si>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</si>
  <si>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</si>
  <si>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</si>
  <si>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</si>
  <si>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</si>
  <si>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</si>
  <si>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</si>
  <si>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</si>
  <si>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</si>
  <si>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</si>
  <si>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</si>
  <si>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</si>
  <si>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</si>
  <si>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</si>
  <si>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</si>
  <si>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</si>
  <si>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</si>
  <si>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</si>
  <si>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</si>
  <si>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</si>
  <si>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</si>
  <si>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</si>
  <si>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</si>
  <si>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</si>
  <si>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</si>
  <si>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</si>
  <si>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</si>
  <si>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</si>
  <si>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</si>
  <si>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</si>
  <si>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</si>
  <si>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</si>
  <si>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</si>
  <si>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</si>
  <si>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</si>
  <si>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</si>
  <si>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</si>
  <si>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</si>
  <si>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</si>
  <si>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</si>
  <si>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</si>
  <si>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</si>
  <si>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</si>
  <si>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</si>
  <si>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</si>
  <si>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</si>
  <si>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</si>
  <si>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</si>
  <si>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</si>
  <si>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</si>
  <si>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</si>
  <si>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</si>
  <si>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</si>
  <si>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</si>
  <si>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</si>
  <si>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</si>
  <si>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</si>
  <si>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</si>
  <si>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</si>
  <si>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</si>
  <si>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</si>
  <si>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</si>
  <si>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</si>
  <si>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</si>
  <si>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</si>
  <si>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</si>
  <si>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</si>
  <si>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</si>
  <si>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</si>
  <si>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</si>
  <si>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</si>
  <si>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</si>
  <si>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</si>
  <si>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</si>
  <si>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</si>
  <si>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</si>
  <si>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</si>
  <si>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</si>
  <si>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</si>
  <si>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</si>
  <si>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</si>
  <si>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</si>
  <si>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</si>
  <si>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</si>
  <si>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</si>
  <si>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</si>
  <si>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</si>
  <si>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</si>
  <si>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</si>
  <si>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</si>
  <si>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</si>
  <si>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</si>
  <si>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</si>
  <si>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</si>
  <si>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</si>
  <si>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</si>
  <si>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</si>
  <si>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</si>
  <si>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</si>
  <si>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</si>
  <si>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</si>
  <si>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</si>
  <si>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</si>
  <si>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</si>
  <si>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</si>
  <si>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</si>
  <si>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</si>
  <si>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</si>
  <si>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</si>
  <si>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</si>
  <si>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</si>
  <si>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</si>
  <si>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</si>
  <si>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</si>
  <si>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</si>
  <si>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</si>
  <si>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</si>
  <si>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</si>
  <si>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</si>
  <si>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</si>
  <si>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</si>
  <si>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</si>
  <si>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</si>
  <si>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</si>
  <si>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</si>
  <si>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</si>
  <si>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</si>
  <si>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</si>
  <si>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</si>
  <si>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</si>
  <si>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</si>
  <si>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</si>
  <si>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</si>
  <si>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</si>
  <si>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</si>
  <si>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</si>
  <si>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</si>
  <si>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</si>
  <si>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</si>
  <si>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</si>
  <si>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</si>
  <si>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</si>
  <si>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</si>
  <si>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</si>
  <si>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</si>
  <si>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</si>
  <si>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</si>
  <si>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</si>
  <si>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</si>
  <si>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</si>
  <si>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</si>
  <si>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</si>
  <si>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</si>
  <si>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</si>
  <si>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</si>
  <si>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</si>
  <si>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</si>
  <si>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</si>
  <si>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</si>
  <si>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</si>
  <si>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</si>
  <si>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</si>
  <si>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</si>
  <si>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</si>
  <si>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</si>
  <si>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</si>
  <si>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</si>
  <si>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</si>
  <si>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</si>
  <si>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</si>
  <si>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</si>
  <si>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</si>
  <si>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</si>
  <si>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</si>
  <si>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</si>
  <si>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</si>
  <si>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</si>
  <si>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</si>
  <si>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</si>
  <si>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</si>
  <si>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</si>
  <si>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</si>
  <si>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</si>
  <si>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</si>
  <si>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</si>
  <si>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</si>
  <si>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</si>
  <si>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</si>
  <si>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</si>
  <si>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</si>
  <si>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</si>
  <si>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</si>
  <si>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</si>
  <si>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</si>
  <si>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</si>
  <si>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</si>
  <si>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</si>
  <si>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</si>
  <si>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</si>
  <si>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</si>
  <si>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</si>
  <si>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</si>
  <si>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</si>
  <si>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</si>
  <si>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</si>
  <si>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</si>
  <si>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</si>
  <si>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</si>
  <si>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</si>
  <si>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</si>
  <si>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</si>
  <si>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</si>
  <si>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</si>
  <si>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</si>
  <si>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</si>
  <si>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</si>
  <si>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</si>
  <si>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</si>
  <si>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</si>
  <si>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</si>
  <si>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</si>
  <si>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</si>
  <si>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</si>
  <si>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</si>
  <si>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</si>
  <si>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</si>
  <si>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</si>
  <si>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</si>
  <si>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</si>
  <si>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</si>
  <si>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</si>
  <si>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</si>
  <si>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</si>
  <si>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</si>
  <si>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</si>
  <si>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</si>
  <si>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</si>
  <si>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</si>
  <si>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</si>
  <si>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</si>
  <si>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</si>
  <si>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</si>
  <si>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</si>
  <si>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</si>
  <si>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</si>
  <si>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</si>
  <si>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</si>
  <si>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</si>
  <si>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</si>
  <si>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</si>
  <si>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</si>
  <si>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</si>
  <si>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</si>
  <si>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</si>
  <si>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</si>
  <si>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</si>
  <si>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</si>
  <si>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</si>
  <si>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</si>
  <si>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</si>
  <si>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</si>
  <si>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</si>
  <si>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</si>
  <si>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</si>
  <si>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</si>
  <si>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</si>
  <si>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</si>
  <si>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</si>
  <si>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</si>
  <si>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</si>
  <si>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</si>
  <si>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</si>
  <si>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</si>
  <si>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</si>
  <si>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</si>
  <si>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</si>
  <si>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</si>
  <si>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</si>
  <si>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</si>
  <si>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</si>
  <si>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</si>
  <si>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</si>
  <si>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</si>
  <si>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</si>
  <si>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</si>
  <si>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</si>
  <si>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</si>
  <si>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</si>
  <si>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</si>
  <si>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</si>
  <si>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</si>
  <si>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</si>
  <si>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</si>
  <si>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</si>
  <si>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</si>
  <si>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</si>
  <si>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</si>
  <si>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</si>
  <si>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</si>
  <si>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</si>
  <si>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</si>
  <si>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</si>
  <si>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</si>
  <si>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</si>
  <si>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</si>
  <si>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</si>
  <si>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</si>
  <si>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</si>
  <si>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</si>
  <si>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</si>
  <si>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</si>
  <si>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</si>
  <si>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</si>
  <si>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</si>
  <si>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</si>
  <si>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</si>
  <si>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</si>
  <si>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</si>
  <si>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</si>
  <si>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</si>
  <si>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</si>
  <si>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</si>
  <si>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</si>
  <si>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</si>
  <si>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</si>
  <si>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</si>
  <si>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</si>
  <si>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</si>
  <si>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</si>
  <si>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</si>
  <si>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</si>
  <si>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</si>
  <si>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</si>
  <si>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</si>
  <si>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</si>
  <si>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</si>
  <si>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</si>
  <si>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</si>
  <si>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</si>
  <si>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</si>
  <si>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</si>
  <si>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</si>
  <si>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</si>
  <si>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</si>
  <si>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</si>
  <si>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</si>
  <si>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</si>
  <si>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</si>
  <si>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</si>
  <si>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</si>
  <si>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</si>
  <si>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</si>
  <si>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</si>
  <si>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</si>
  <si>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</si>
  <si>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</si>
  <si>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</si>
  <si>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</si>
  <si>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</si>
  <si>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</si>
  <si>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</si>
  <si>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</si>
  <si>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</si>
  <si>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</si>
  <si>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</si>
  <si>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</si>
  <si>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</si>
  <si>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</si>
  <si>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</si>
  <si>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</si>
  <si>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</si>
  <si>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</si>
  <si>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</si>
  <si>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</si>
  <si>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</si>
  <si>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</si>
  <si>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</si>
  <si>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</si>
  <si>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</si>
  <si>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</si>
  <si>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</si>
  <si>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</si>
  <si>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</si>
  <si>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</si>
  <si>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</si>
  <si>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</si>
  <si>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</si>
  <si>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</si>
  <si>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</si>
  <si>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</si>
  <si>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</si>
  <si>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</si>
  <si>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</si>
  <si>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</si>
  <si>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</si>
  <si>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</si>
  <si>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</si>
  <si>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</si>
  <si>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</si>
  <si>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</si>
  <si>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</si>
  <si>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</si>
  <si>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</si>
  <si>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</si>
  <si>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</si>
  <si>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</si>
  <si>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</si>
  <si>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</si>
  <si>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</si>
  <si>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</si>
  <si>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</si>
  <si>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</si>
  <si>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</si>
  <si>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</si>
  <si>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</si>
  <si>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</si>
  <si>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</si>
  <si>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</si>
  <si>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</si>
  <si>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</si>
  <si>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</si>
  <si>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</si>
  <si>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</si>
  <si>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</si>
  <si>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</si>
  <si>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</si>
  <si>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</si>
  <si>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</si>
  <si>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</si>
  <si>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</si>
  <si>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</si>
  <si>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</si>
  <si>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</si>
  <si>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</si>
  <si>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</si>
  <si>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</si>
  <si>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</si>
  <si>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</si>
  <si>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</si>
  <si>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</si>
  <si>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</si>
  <si>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</si>
  <si>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</si>
  <si>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</si>
  <si>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</si>
  <si>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</si>
  <si>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</si>
  <si>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</si>
  <si>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</si>
  <si>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</si>
  <si>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</si>
  <si>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</si>
  <si>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</si>
  <si>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</si>
  <si>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</si>
  <si>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</si>
  <si>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</si>
  <si>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</si>
  <si>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</si>
  <si>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</si>
  <si>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</si>
  <si>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</si>
  <si>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</si>
  <si>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</si>
  <si>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</si>
  <si>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</si>
  <si>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</si>
  <si>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</si>
  <si>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</si>
  <si>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</si>
  <si>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</si>
  <si>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</si>
  <si>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</si>
  <si>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</si>
  <si>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</si>
  <si>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</si>
  <si>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</si>
  <si>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</si>
  <si>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</si>
  <si>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</si>
  <si>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</si>
  <si>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</si>
  <si>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</si>
  <si>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</si>
  <si>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</si>
  <si>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</si>
  <si>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</si>
  <si>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</si>
  <si>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</si>
  <si>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</si>
  <si>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</si>
  <si>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</si>
  <si>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</si>
  <si>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</si>
  <si>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</si>
  <si>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</si>
  <si>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</si>
  <si>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</si>
  <si>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</si>
  <si>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</si>
  <si>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</si>
  <si>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</si>
  <si>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</si>
  <si>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</si>
  <si>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</si>
  <si>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</si>
  <si>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</si>
  <si>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</si>
  <si>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</si>
  <si>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</si>
  <si>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</si>
  <si>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</si>
  <si>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</si>
  <si>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</si>
  <si>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</si>
  <si>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</si>
  <si>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</si>
  <si>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</si>
  <si>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</si>
  <si>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</si>
  <si>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</si>
  <si>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</si>
  <si>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</si>
  <si>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</si>
  <si>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</si>
  <si>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</si>
  <si>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</si>
  <si>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</si>
  <si>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</si>
  <si>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</si>
  <si>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</si>
  <si>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</si>
  <si>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</si>
  <si>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</si>
  <si>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</si>
  <si>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</si>
  <si>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</si>
  <si>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</si>
  <si>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</si>
  <si>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</si>
  <si>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</si>
  <si>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</si>
  <si>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</si>
  <si>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</si>
  <si>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</si>
  <si>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</si>
  <si>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</si>
  <si>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</si>
  <si>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</si>
  <si>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</si>
  <si>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</si>
  <si>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</si>
  <si>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</si>
  <si>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</si>
  <si>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</si>
  <si>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</si>
  <si>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</si>
  <si>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</si>
  <si>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</si>
  <si>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</si>
  <si>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</si>
  <si>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</si>
  <si>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</si>
  <si>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</si>
  <si>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</si>
  <si>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</si>
  <si>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</si>
  <si>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</si>
  <si>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</si>
  <si>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</si>
  <si>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</si>
  <si>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</si>
  <si>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</si>
  <si>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</si>
  <si>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</si>
  <si>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</si>
  <si>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</si>
  <si>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</si>
  <si>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</si>
  <si>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</si>
  <si>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</si>
  <si>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</si>
  <si>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</si>
  <si>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</si>
  <si>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</si>
  <si>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</si>
  <si>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</si>
  <si>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</si>
  <si>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</si>
  <si>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</si>
  <si>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</si>
  <si>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</si>
  <si>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</si>
  <si>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</si>
  <si>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</si>
  <si>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</si>
  <si>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</si>
  <si>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</si>
  <si>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</si>
  <si>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</si>
  <si>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</si>
  <si>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</si>
  <si>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</si>
  <si>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</si>
  <si>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</si>
  <si>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</si>
  <si>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</si>
  <si>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</si>
  <si>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</si>
  <si>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</si>
  <si>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</si>
  <si>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</si>
  <si>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</si>
  <si>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</si>
  <si>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</si>
  <si>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</si>
  <si>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</si>
  <si>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</si>
  <si>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</si>
  <si>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</si>
  <si>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</si>
  <si>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</si>
  <si>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</si>
  <si>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</si>
  <si>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</si>
  <si>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</si>
  <si>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</si>
  <si>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</si>
  <si>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</si>
  <si>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</si>
  <si>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</si>
  <si>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</si>
  <si>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</si>
  <si>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</si>
  <si>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</si>
  <si>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</si>
  <si>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</si>
  <si>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</si>
  <si>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</si>
  <si>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</si>
  <si>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</si>
  <si>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</si>
  <si>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</si>
  <si>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</si>
  <si>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</si>
  <si>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</si>
  <si>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</si>
  <si>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</si>
  <si>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</si>
  <si>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</si>
  <si>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</si>
  <si>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</si>
  <si>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</si>
  <si>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</si>
  <si>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</si>
  <si>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</si>
  <si>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</si>
  <si>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</si>
  <si>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</si>
  <si>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</si>
  <si>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</si>
  <si>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</si>
  <si>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</si>
  <si>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</si>
  <si>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</si>
  <si>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</si>
  <si>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</si>
  <si>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</si>
  <si>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</si>
  <si>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</si>
  <si>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</si>
  <si>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</si>
  <si>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</si>
  <si>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</si>
  <si>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</si>
  <si>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</si>
  <si>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</si>
  <si>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</si>
  <si>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</si>
  <si>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</si>
  <si>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</si>
  <si>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</si>
  <si>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</si>
  <si>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</si>
  <si>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</si>
  <si>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</si>
  <si>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</si>
  <si>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</si>
  <si>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</si>
  <si>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</si>
  <si>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</si>
  <si>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</si>
  <si>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</si>
  <si>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</si>
  <si>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</si>
  <si>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</si>
  <si>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</si>
  <si>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</si>
  <si>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</si>
  <si>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</si>
  <si>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</si>
  <si>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</si>
  <si>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</si>
  <si>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</si>
  <si>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</si>
  <si>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</si>
  <si>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</si>
  <si>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</si>
  <si>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</si>
  <si>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</si>
  <si>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</si>
  <si>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</si>
  <si>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</si>
  <si>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</si>
  <si>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</si>
  <si>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</si>
  <si>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</si>
  <si>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</si>
  <si>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</si>
  <si>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</si>
  <si>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</si>
  <si>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</si>
  <si>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</si>
  <si>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</si>
  <si>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</si>
  <si>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</si>
  <si>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</si>
  <si>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</si>
  <si>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</si>
  <si>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</si>
  <si>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</si>
  <si>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</si>
  <si>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</si>
  <si>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</si>
  <si>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</si>
  <si>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</si>
  <si>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</si>
  <si>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</si>
  <si>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</si>
  <si>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</si>
  <si>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</si>
  <si>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</si>
  <si>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</si>
  <si>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</si>
  <si>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</si>
  <si>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</si>
  <si>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</si>
  <si>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</si>
  <si>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</si>
  <si>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</si>
  <si>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</si>
  <si>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</si>
  <si>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</si>
  <si>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</si>
  <si>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</si>
  <si>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</si>
  <si>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</si>
  <si>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</si>
  <si>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</si>
  <si>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</si>
  <si>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</si>
  <si>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</si>
  <si>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</si>
  <si>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</si>
  <si>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</si>
  <si>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</si>
  <si>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</si>
  <si>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</si>
  <si>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</si>
  <si>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</si>
  <si>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</si>
  <si>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</si>
  <si>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</si>
  <si>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</si>
  <si>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</si>
  <si>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</si>
  <si>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</si>
  <si>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</si>
  <si>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</si>
  <si>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</si>
  <si>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</si>
  <si>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</si>
  <si>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</si>
  <si>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</si>
  <si>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</si>
  <si>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</si>
  <si>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</si>
  <si>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</si>
  <si>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</si>
  <si>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</si>
  <si>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</si>
  <si>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</si>
  <si>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</si>
  <si>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</si>
  <si>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</si>
  <si>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</si>
  <si>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</si>
  <si>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</si>
  <si>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</si>
  <si>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</si>
  <si>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</si>
  <si>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</si>
  <si>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</si>
  <si>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</si>
  <si>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</si>
  <si>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</si>
  <si>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</si>
  <si>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</si>
  <si>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</si>
  <si>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</si>
  <si>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</si>
  <si>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</si>
  <si>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</si>
  <si>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</si>
  <si>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</si>
  <si>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</si>
  <si>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</si>
  <si>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</si>
  <si>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</si>
  <si>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</si>
  <si>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</si>
  <si>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</si>
  <si>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</si>
  <si>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</si>
  <si>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</si>
  <si>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</si>
  <si>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</si>
  <si>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</si>
  <si>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</si>
  <si>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</si>
  <si>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</si>
  <si>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</si>
  <si>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</si>
  <si>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</si>
  <si>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</si>
  <si>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</si>
  <si>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</si>
  <si>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</si>
  <si>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</si>
  <si>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</si>
  <si>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</si>
  <si>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</si>
  <si>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</si>
  <si>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</si>
  <si>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</si>
  <si>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</si>
  <si>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</si>
  <si>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</si>
  <si>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</si>
  <si>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</si>
  <si>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</si>
  <si>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</si>
  <si>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</si>
  <si>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</si>
  <si>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</si>
  <si>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</si>
  <si>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</si>
  <si>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</si>
  <si>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</si>
  <si>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</si>
  <si>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</si>
  <si>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</si>
  <si>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</si>
  <si>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</si>
  <si>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</si>
  <si>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</si>
  <si>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</si>
  <si>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</si>
  <si>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</si>
  <si>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</si>
  <si>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</si>
  <si>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</si>
  <si>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</si>
  <si>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</si>
  <si>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</si>
  <si>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</si>
  <si>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</si>
  <si>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</si>
  <si>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</si>
  <si>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</si>
  <si>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</si>
  <si>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</si>
  <si>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</si>
  <si>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</si>
  <si>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</si>
  <si>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</si>
  <si>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</si>
  <si>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</si>
  <si>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</si>
  <si>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</si>
  <si>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</si>
  <si>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</si>
  <si>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</si>
  <si>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</si>
  <si>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</si>
  <si>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</si>
  <si>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</si>
  <si>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</si>
  <si>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</si>
  <si>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</si>
  <si>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</si>
  <si>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</si>
  <si>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</si>
  <si>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</si>
  <si>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</si>
  <si>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</si>
  <si>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</si>
  <si>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</si>
  <si>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</si>
  <si>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</si>
  <si>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</si>
  <si>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</si>
  <si>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</si>
  <si>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</si>
  <si>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</si>
  <si>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</si>
  <si>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</si>
  <si>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</si>
  <si>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</si>
  <si>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</si>
  <si>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</si>
  <si>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</si>
  <si>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</si>
  <si>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</si>
  <si>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</si>
  <si>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</si>
  <si>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</si>
  <si>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</si>
  <si>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</si>
  <si>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</si>
  <si>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</si>
  <si>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</si>
  <si>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</si>
  <si>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</si>
  <si>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</si>
  <si>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</si>
  <si>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</si>
  <si>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</si>
  <si>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</si>
  <si>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</si>
  <si>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</si>
  <si>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</si>
  <si>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</si>
  <si>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</si>
  <si>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</si>
  <si>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</si>
  <si>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</si>
  <si>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</si>
  <si>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</si>
  <si>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</si>
  <si>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</si>
  <si>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</si>
  <si>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</si>
  <si>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</si>
  <si>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</si>
  <si>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</si>
  <si>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</si>
  <si>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</si>
  <si>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</si>
  <si>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</si>
  <si>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</si>
  <si>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</si>
  <si>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</si>
  <si>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</si>
  <si>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</si>
  <si>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</si>
  <si>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</si>
  <si>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</si>
  <si>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</si>
  <si>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</si>
  <si>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</si>
  <si>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</si>
  <si>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</si>
  <si>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</si>
  <si>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</si>
  <si>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</si>
  <si>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</si>
  <si>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</si>
  <si>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</si>
  <si>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</si>
  <si>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</si>
  <si>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</si>
  <si>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</si>
  <si>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</si>
  <si>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</si>
  <si>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</si>
  <si>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</si>
  <si>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</si>
  <si>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</si>
  <si>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</si>
  <si>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</si>
  <si>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</si>
  <si>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</si>
  <si>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</si>
  <si>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</si>
  <si>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</si>
  <si>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</si>
  <si>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</si>
  <si>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</si>
  <si>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</si>
  <si>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</si>
  <si>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</si>
  <si>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</si>
  <si>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</si>
  <si>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</si>
  <si>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</si>
  <si>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</si>
  <si>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</si>
  <si>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</si>
  <si>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</si>
  <si>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</si>
  <si>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</si>
  <si>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</si>
  <si>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</si>
  <si>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</si>
  <si>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</si>
  <si>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</si>
  <si>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</si>
  <si>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</si>
  <si>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</si>
  <si>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</si>
  <si>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</si>
  <si>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</si>
  <si>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</si>
  <si>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</si>
  <si>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</si>
  <si>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</si>
  <si>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</si>
  <si>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</si>
  <si>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</si>
  <si>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</si>
  <si>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</si>
  <si>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</si>
  <si>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</si>
  <si>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</si>
  <si>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</si>
  <si>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</si>
  <si>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</si>
  <si>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</si>
  <si>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</si>
  <si>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</si>
  <si>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</si>
  <si>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</si>
  <si>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</si>
  <si>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</si>
  <si>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</si>
  <si>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</si>
  <si>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</si>
  <si>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</si>
  <si>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</si>
  <si>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</si>
  <si>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</si>
  <si>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</si>
  <si>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</si>
  <si>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</si>
  <si>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</si>
  <si>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</si>
  <si>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</si>
  <si>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</si>
  <si>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</si>
  <si>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</si>
  <si>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</si>
  <si>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</si>
  <si>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</si>
  <si>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</si>
  <si>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</si>
  <si>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</si>
  <si>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</si>
  <si>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</si>
  <si>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</si>
  <si>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</si>
  <si>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</si>
  <si>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</si>
  <si>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</si>
  <si>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</si>
  <si>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</si>
  <si>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</si>
  <si>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</si>
  <si>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</si>
  <si>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</si>
  <si>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</si>
  <si>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</si>
  <si>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</si>
  <si>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</si>
  <si>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</si>
  <si>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</si>
  <si>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</si>
  <si>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</si>
  <si>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</si>
  <si>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</si>
  <si>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</si>
  <si>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</si>
  <si>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</si>
  <si>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</si>
  <si>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</si>
  <si>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</si>
  <si>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</si>
  <si>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</si>
  <si>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</si>
  <si>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</si>
  <si>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</si>
  <si>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</si>
  <si>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</si>
  <si>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</si>
  <si>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</si>
  <si>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</si>
  <si>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</si>
  <si>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</si>
  <si>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</si>
  <si>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</si>
  <si>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</si>
  <si>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</si>
  <si>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</si>
  <si>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</si>
  <si>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</si>
  <si>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</si>
  <si>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</si>
  <si>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</si>
  <si>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</si>
  <si>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</si>
  <si>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</si>
  <si>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</si>
  <si>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</si>
  <si>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</si>
  <si>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</si>
  <si>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</si>
  <si>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</si>
  <si>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</si>
  <si>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</si>
  <si>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</si>
  <si>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</si>
  <si>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</si>
  <si>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</si>
  <si>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</si>
  <si>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</si>
  <si>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</si>
  <si>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</si>
  <si>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</si>
  <si>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</si>
  <si>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</si>
  <si>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</si>
  <si>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</si>
  <si>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</si>
  <si>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</si>
  <si>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</si>
  <si>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</si>
  <si>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</si>
  <si>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</si>
  <si>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</si>
  <si>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</si>
  <si>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</si>
  <si>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</si>
  <si>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</si>
  <si>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</si>
  <si>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</si>
  <si>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</si>
  <si>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</si>
  <si>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</si>
  <si>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</si>
  <si>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</si>
  <si>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</si>
  <si>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</si>
  <si>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</si>
  <si>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</si>
  <si>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</si>
  <si>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</si>
  <si>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</si>
  <si>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</si>
  <si>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</si>
  <si>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</si>
  <si>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</si>
  <si>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</si>
  <si>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</si>
  <si>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</si>
  <si>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</si>
  <si>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</si>
  <si>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</si>
  <si>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</si>
  <si>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</si>
  <si>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</si>
  <si>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</si>
  <si>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</si>
  <si>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</si>
  <si>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</si>
  <si>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</si>
  <si>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</si>
  <si>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</si>
  <si>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</si>
  <si>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</si>
  <si>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</si>
  <si>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</si>
  <si>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</si>
  <si>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</si>
  <si>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</si>
  <si>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</si>
  <si>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</si>
  <si>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</si>
  <si>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</si>
  <si>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</si>
  <si>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</si>
  <si>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</si>
  <si>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</si>
  <si>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</si>
  <si>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</si>
  <si>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</si>
  <si>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</si>
  <si>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</si>
  <si>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</si>
  <si>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</si>
  <si>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</si>
  <si>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</si>
  <si>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</si>
  <si>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</si>
  <si>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</si>
  <si>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</si>
  <si>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</si>
  <si>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</si>
  <si>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</si>
  <si>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</si>
  <si>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</si>
  <si>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</si>
  <si>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</si>
  <si>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</si>
  <si>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</si>
  <si>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</si>
  <si>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</si>
  <si>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</si>
  <si>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</si>
  <si>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</si>
  <si>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</si>
  <si>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</si>
  <si>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</si>
  <si>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</si>
  <si>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</si>
  <si>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</si>
  <si>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</si>
  <si>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</si>
  <si>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</si>
  <si>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</si>
  <si>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</si>
  <si>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</si>
  <si>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</si>
  <si>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</si>
  <si>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</si>
  <si>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</si>
  <si>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</si>
  <si>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</si>
  <si>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</si>
  <si>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</si>
  <si>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</si>
  <si>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</si>
  <si>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</si>
  <si>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</si>
  <si>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</si>
  <si>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</si>
  <si>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</si>
  <si>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</si>
  <si>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</si>
  <si>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</si>
  <si>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</si>
  <si>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</si>
  <si>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</si>
  <si>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</si>
  <si>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</si>
  <si>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</si>
  <si>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</si>
  <si>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</si>
  <si>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</si>
  <si>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</si>
  <si>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</si>
  <si>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</si>
  <si>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</si>
  <si>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</si>
  <si>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</si>
  <si>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</si>
  <si>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</si>
  <si>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</si>
  <si>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</si>
  <si>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</si>
  <si>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</si>
  <si>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</si>
  <si>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</si>
  <si>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</si>
  <si>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</si>
  <si>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</si>
  <si>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</si>
  <si>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</si>
  <si>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</si>
  <si>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</si>
  <si>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</si>
  <si>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</si>
  <si>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</si>
  <si>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</si>
  <si>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</si>
  <si>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</si>
  <si>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</si>
  <si>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</si>
  <si>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</si>
  <si>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</si>
  <si>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</si>
  <si>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</si>
  <si>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</si>
  <si>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</si>
  <si>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</si>
  <si>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</si>
  <si>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</si>
  <si>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</si>
  <si>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</si>
  <si>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</si>
  <si>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</si>
  <si>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</si>
  <si>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</si>
  <si>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</si>
  <si>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</si>
  <si>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</si>
  <si>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</si>
  <si>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</si>
  <si>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</si>
  <si>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</si>
  <si>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</si>
  <si>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</si>
  <si>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</si>
  <si>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</si>
  <si>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</si>
  <si>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</si>
  <si>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</si>
  <si>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</si>
  <si>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</si>
  <si>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</si>
  <si>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</si>
  <si>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</si>
  <si>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</si>
  <si>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</si>
  <si>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</si>
  <si>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</si>
  <si>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</si>
  <si>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</si>
  <si>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</si>
  <si>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</si>
  <si>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</si>
  <si>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</si>
  <si>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</si>
  <si>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</si>
  <si>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</si>
  <si>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</si>
  <si>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</si>
  <si>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</si>
  <si>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</si>
  <si>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</si>
  <si>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</si>
  <si>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</si>
  <si>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</si>
  <si>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</si>
  <si>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</si>
  <si>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</si>
  <si>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</si>
  <si>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</si>
  <si>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</si>
  <si>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</si>
  <si>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</si>
  <si>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</si>
  <si>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</si>
  <si>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</si>
  <si>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</si>
  <si>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</si>
  <si>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</si>
  <si>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</si>
  <si>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</si>
  <si>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</si>
  <si>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</si>
  <si>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</si>
  <si>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</si>
  <si>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</si>
  <si>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</si>
  <si>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</si>
  <si>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</si>
  <si>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</si>
  <si>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</si>
  <si>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</si>
  <si>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</si>
  <si>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</si>
  <si>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</si>
  <si>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</si>
  <si>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</si>
  <si>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</si>
  <si>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</si>
  <si>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</si>
  <si>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</si>
  <si>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</si>
  <si>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</si>
  <si>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</si>
  <si>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</si>
  <si>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</si>
  <si>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</si>
  <si>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</si>
  <si>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</si>
  <si>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</si>
  <si>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</si>
  <si>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</si>
  <si>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</si>
  <si>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</si>
  <si>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</si>
  <si>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</si>
  <si>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</si>
  <si>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</si>
  <si>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</si>
  <si>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</si>
  <si>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</si>
  <si>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</si>
  <si>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</si>
  <si>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</si>
  <si>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</si>
  <si>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</si>
  <si>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</si>
  <si>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</si>
  <si>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</si>
  <si>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</si>
  <si>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</si>
  <si>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</si>
  <si>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</si>
  <si>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</si>
  <si>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</si>
  <si>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</si>
  <si>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</si>
  <si>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</si>
  <si>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</si>
  <si>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</si>
  <si>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</si>
  <si>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</si>
  <si>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</si>
  <si>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</si>
  <si>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</si>
  <si>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</si>
  <si>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</si>
  <si>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</si>
  <si>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</si>
  <si>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</si>
  <si>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</si>
  <si>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</si>
  <si>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</si>
  <si>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</si>
  <si>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</si>
  <si>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</si>
  <si>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</si>
  <si>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</si>
  <si>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</si>
  <si>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</si>
  <si>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</si>
  <si>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</si>
  <si>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</si>
  <si>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</si>
  <si>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</si>
  <si>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</si>
  <si>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</si>
  <si>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</si>
  <si>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</si>
  <si>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</si>
  <si>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</si>
  <si>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</si>
  <si>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</si>
  <si>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</si>
  <si>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</si>
  <si>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</si>
  <si>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</si>
  <si>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</si>
  <si>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</si>
  <si>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</si>
  <si>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</si>
  <si>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</si>
  <si>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</si>
  <si>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</si>
  <si>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</si>
  <si>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</si>
  <si>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</si>
  <si>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</si>
  <si>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</si>
  <si>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</si>
  <si>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</si>
  <si>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</si>
  <si>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</si>
  <si>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</si>
  <si>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</si>
  <si>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</si>
  <si>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</si>
  <si>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</si>
  <si>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</si>
  <si>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</si>
  <si>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</si>
  <si>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</si>
  <si>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</si>
  <si>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</si>
  <si>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</si>
  <si>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</si>
  <si>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</si>
  <si>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</si>
  <si>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</si>
  <si>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</si>
  <si>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</si>
  <si>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</si>
  <si>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</si>
  <si>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</si>
  <si>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</si>
  <si>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</si>
  <si>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</si>
  <si>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</si>
  <si>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</si>
  <si>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</si>
  <si>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</si>
  <si>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</si>
  <si>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</si>
  <si>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</si>
  <si>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</si>
  <si>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</si>
  <si>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</si>
  <si>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</si>
  <si>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</si>
  <si>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</si>
  <si>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</si>
  <si>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</si>
  <si>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</si>
  <si>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</si>
  <si>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</si>
  <si>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</si>
  <si>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</si>
  <si>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</si>
  <si>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</si>
  <si>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</si>
  <si>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</si>
  <si>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</si>
  <si>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</si>
  <si>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</si>
  <si>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</si>
  <si>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</si>
  <si>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</si>
  <si>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</si>
  <si>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</si>
  <si>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</si>
  <si>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</si>
  <si>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</si>
  <si>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</si>
  <si>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</si>
  <si>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</si>
  <si>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</si>
  <si>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</si>
  <si>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</si>
  <si>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</si>
  <si>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</si>
  <si>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</si>
  <si>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</si>
  <si>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</si>
  <si>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</si>
  <si>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</si>
  <si>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</si>
  <si>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</si>
  <si>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</si>
  <si>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</si>
  <si>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</si>
  <si>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</si>
  <si>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</si>
  <si>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</si>
  <si>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</si>
  <si>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</si>
  <si>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</si>
  <si>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</si>
  <si>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</si>
  <si>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</si>
  <si>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</si>
  <si>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</si>
  <si>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</si>
  <si>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</si>
  <si>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</si>
  <si>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</si>
  <si>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</si>
  <si>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</si>
  <si>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</si>
  <si>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</si>
  <si>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</si>
  <si>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</si>
  <si>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</si>
  <si>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</si>
  <si>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</si>
  <si>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</si>
  <si>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</si>
  <si>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</si>
  <si>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</si>
  <si>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</si>
  <si>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</si>
  <si>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</si>
  <si>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</si>
  <si>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</si>
  <si>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</si>
  <si>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</si>
  <si>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</si>
  <si>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</si>
  <si>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</si>
  <si>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</si>
  <si>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</si>
  <si>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</si>
  <si>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</si>
  <si>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</si>
  <si>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</si>
  <si>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</si>
  <si>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</si>
  <si>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</si>
  <si>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</si>
  <si>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</si>
  <si>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</si>
  <si>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</si>
  <si>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</si>
  <si>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</si>
  <si>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</si>
  <si>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</si>
  <si>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</si>
  <si>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</si>
  <si>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</si>
  <si>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</si>
  <si>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</si>
  <si>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</si>
  <si>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</si>
  <si>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</si>
  <si>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</si>
  <si>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</si>
  <si>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</si>
  <si>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</si>
  <si>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</si>
  <si>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</si>
  <si>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</si>
  <si>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</si>
  <si>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</si>
  <si>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</si>
  <si>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</si>
  <si>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</si>
  <si>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</si>
  <si>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</si>
  <si>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</si>
  <si>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</si>
  <si>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</si>
  <si>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</si>
  <si>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</si>
  <si>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</si>
  <si>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</si>
  <si>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</si>
  <si>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</si>
  <si>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</si>
  <si>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</si>
  <si>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</si>
  <si>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</si>
  <si>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</si>
  <si>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</si>
  <si>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</si>
  <si>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</si>
  <si>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</si>
  <si>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</si>
  <si>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</si>
  <si>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</si>
  <si>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</si>
  <si>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</si>
  <si>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</si>
  <si>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</si>
  <si>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</si>
  <si>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</si>
  <si>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</si>
  <si>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</si>
  <si>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</si>
  <si>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</si>
  <si>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</si>
  <si>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</si>
  <si>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</si>
  <si>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</si>
  <si>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</si>
  <si>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</si>
  <si>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</si>
  <si>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</si>
  <si>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</si>
  <si>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</si>
  <si>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</si>
  <si>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</si>
  <si>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</si>
  <si>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</si>
  <si>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</si>
  <si>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</si>
  <si>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</si>
  <si>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</si>
  <si>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</si>
  <si>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</si>
  <si>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</si>
  <si>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</si>
  <si>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</si>
  <si>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</si>
  <si>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</si>
  <si>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</si>
  <si>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</si>
  <si>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</si>
  <si>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</si>
  <si>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</si>
  <si>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</si>
  <si>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</si>
  <si>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</si>
  <si>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</si>
  <si>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</si>
  <si>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</si>
  <si>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</si>
  <si>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</si>
  <si>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</si>
  <si>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</si>
  <si>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</si>
  <si>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</si>
  <si>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</si>
  <si>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</si>
  <si>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</si>
  <si>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</si>
  <si>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</si>
  <si>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</si>
  <si>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</si>
  <si>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</si>
  <si>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</si>
  <si>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</si>
  <si>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</si>
  <si>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</si>
  <si>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</si>
  <si>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</si>
  <si>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</si>
  <si>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</si>
  <si>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</si>
  <si>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</si>
  <si>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</si>
  <si>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</si>
  <si>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</si>
  <si>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</si>
  <si>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</si>
  <si>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</si>
  <si>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</si>
  <si>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</si>
  <si>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</si>
  <si>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</si>
  <si>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</si>
  <si>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</si>
  <si>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</si>
  <si>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</si>
  <si>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</si>
  <si>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</si>
  <si>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</si>
  <si>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</si>
  <si>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</si>
  <si>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</si>
  <si>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</si>
  <si>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</si>
  <si>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</si>
  <si>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</si>
  <si>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</si>
  <si>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</si>
  <si>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</si>
  <si>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</si>
  <si>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</si>
  <si>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</si>
  <si>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</si>
  <si>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</si>
  <si>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</si>
  <si>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</si>
  <si>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</si>
  <si>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</si>
  <si>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</si>
  <si>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</si>
  <si>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</si>
  <si>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</si>
  <si>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</si>
  <si>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</si>
  <si>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</si>
  <si>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</si>
  <si>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</si>
  <si>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</si>
  <si>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</si>
  <si>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</si>
  <si>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</si>
  <si>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</si>
  <si>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</si>
  <si>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</si>
  <si>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</si>
  <si>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</si>
  <si>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</si>
  <si>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</si>
  <si>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</si>
  <si>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</si>
  <si>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</si>
  <si>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</si>
  <si>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</si>
  <si>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</si>
  <si>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</si>
  <si>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</si>
  <si>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</si>
  <si>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</si>
  <si>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</si>
  <si>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</si>
  <si>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</si>
  <si>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</si>
  <si>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</si>
  <si>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</si>
  <si>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</si>
  <si>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</si>
  <si>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</si>
  <si>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</si>
  <si>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</si>
  <si>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</si>
  <si>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</si>
  <si>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</si>
  <si>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</si>
  <si>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</si>
  <si>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</si>
  <si>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</si>
  <si>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</si>
  <si>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</si>
  <si>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</si>
  <si>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</si>
  <si>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</si>
  <si>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</si>
  <si>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</si>
  <si>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</si>
  <si>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</si>
  <si>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</si>
  <si>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</si>
  <si>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</si>
  <si>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</si>
  <si>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</si>
  <si>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</si>
  <si>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</si>
  <si>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</si>
  <si>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</si>
  <si>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</si>
  <si>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</si>
  <si>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</si>
  <si>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</si>
  <si>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</si>
  <si>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</si>
  <si>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</si>
  <si>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</si>
  <si>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</si>
  <si>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</si>
  <si>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</si>
  <si>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</si>
  <si>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</si>
  <si>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</si>
  <si>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</si>
  <si>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</si>
  <si>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</si>
  <si>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</si>
  <si>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</si>
  <si>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</si>
  <si>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</si>
  <si>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</si>
  <si>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</si>
  <si>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</si>
  <si>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</si>
  <si>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</si>
  <si>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</si>
  <si>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</si>
  <si>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</si>
  <si>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</si>
  <si>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</si>
  <si>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</si>
  <si>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</si>
  <si>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</si>
  <si>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</si>
  <si>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</si>
  <si>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</si>
  <si>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</si>
  <si>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</si>
  <si>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</si>
  <si>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</si>
  <si>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</si>
  <si>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</si>
  <si>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</si>
  <si>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</si>
  <si>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</si>
  <si>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</si>
  <si>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</si>
  <si>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</si>
  <si>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</si>
  <si>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</si>
  <si>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</si>
  <si>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</si>
  <si>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</si>
  <si>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</si>
  <si>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</si>
  <si>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</si>
  <si>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</si>
  <si>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</si>
  <si>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</si>
  <si>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</si>
  <si>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</si>
  <si>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</si>
  <si>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</si>
  <si>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</si>
  <si>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</si>
  <si>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</si>
  <si>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</si>
  <si>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</si>
  <si>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</si>
  <si>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</si>
  <si>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</si>
  <si>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</si>
  <si>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</si>
  <si>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</si>
  <si>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</si>
  <si>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</si>
  <si>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</si>
  <si>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</si>
  <si>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</si>
  <si>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</si>
  <si>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</si>
  <si>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</si>
  <si>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</si>
  <si>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</si>
  <si>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</si>
  <si>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</si>
  <si>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</si>
  <si>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</si>
  <si>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</si>
  <si>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</si>
  <si>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</si>
  <si>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</si>
  <si>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</si>
  <si>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</si>
  <si>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</si>
  <si>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</si>
  <si>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</si>
  <si>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</si>
  <si>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</si>
  <si>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</si>
  <si>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</si>
  <si>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</si>
  <si>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</si>
  <si>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</si>
  <si>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</si>
  <si>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</si>
  <si>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</si>
  <si>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</si>
  <si>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</si>
  <si>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</si>
  <si>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</si>
  <si>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</si>
  <si>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</si>
  <si>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</si>
  <si>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</si>
  <si>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</si>
  <si>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CAPM - Historical MRP</t>
  </si>
  <si>
    <t>Company Name</t>
  </si>
  <si>
    <t>Publicly-traded Canadian gas or electric</t>
  </si>
  <si>
    <t>Investment grade credit rating</t>
  </si>
  <si>
    <t>AltaGas Limited</t>
  </si>
  <si>
    <t>A-*</t>
  </si>
  <si>
    <t>Fortis, Inc.</t>
  </si>
  <si>
    <t>Hydro One, Ltd.</t>
  </si>
  <si>
    <t>*Credit rating from Fitch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</si>
  <si>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</si>
  <si>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</si>
  <si>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</si>
  <si>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</si>
  <si>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</si>
  <si>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</si>
  <si>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</si>
  <si>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</si>
  <si>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</si>
  <si>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</si>
  <si>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</si>
  <si>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</si>
  <si>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</si>
  <si>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</si>
  <si>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</si>
  <si>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Canadian &amp; U.S. Macroeconomic Factors</t>
  </si>
  <si>
    <t>Total Return on:</t>
  </si>
  <si>
    <t>Real GDP Growth</t>
  </si>
  <si>
    <t>CPI Change</t>
  </si>
  <si>
    <t>10-year Gov't Bond</t>
  </si>
  <si>
    <t>Exports</t>
  </si>
  <si>
    <t>Unemployment</t>
  </si>
  <si>
    <t>Currency</t>
  </si>
  <si>
    <t>S&amp;P/TSX</t>
  </si>
  <si>
    <t>S&amp;P 500</t>
  </si>
  <si>
    <t>S&amp;P/TSX Utilities</t>
  </si>
  <si>
    <t>S&amp;P 500 Utilities</t>
  </si>
  <si>
    <t>Canada</t>
  </si>
  <si>
    <t>U.S.</t>
  </si>
  <si>
    <t>Canada to U.S./ Canadian GDP</t>
  </si>
  <si>
    <t>U.S. to Canada / U.S. GDP</t>
  </si>
  <si>
    <t>Exchange Rate
(CAD / USD)</t>
  </si>
  <si>
    <t>25-year Avg.</t>
  </si>
  <si>
    <t>10-year Avg.</t>
  </si>
  <si>
    <t>5-year Avg.</t>
  </si>
  <si>
    <t>Correlation</t>
  </si>
  <si>
    <t>--</t>
  </si>
  <si>
    <t>Consensus Forecasts [15]</t>
  </si>
  <si>
    <t>[1] Source: Bloomberg Professional; total return index gross dividend yield</t>
  </si>
  <si>
    <t>[2] Source: Bloomberg Professional; total return index gross dividend yield</t>
  </si>
  <si>
    <t>[3] Source: Bloomberg Professional; total return index gross dividend yield</t>
  </si>
  <si>
    <t>[4] Source: Bloomberg Professional; total return index gross dividend yield</t>
  </si>
  <si>
    <t>[5] Source: Statistics Canada. Table 36-10-0104-01 Gross domestic product, expenditure-based, Canada</t>
  </si>
  <si>
    <t>[6] Source: Bureau of Economic Analysis, Table 1.1.6. Real Gross Domestic Product</t>
  </si>
  <si>
    <t>[7] Source: Statistics Canada; Consumer Price Index, All items, not seasonally adjusted, accessed July 11, 2024</t>
  </si>
  <si>
    <t>[8] Source: U.S. Bureau of Labor Statistics; CPI-All Urban Consumers (1982-84=100), all items, not seasonally adjusted, accessed July 11, 2024</t>
  </si>
  <si>
    <t>[9] Source: Bank of Canada</t>
  </si>
  <si>
    <t>[10] Source:  Bloomberg Professional</t>
  </si>
  <si>
    <t>[11] Source: Statistics Canada, Imports, exports and trade balance of goods by country and Gross domestic product, expenditure-based;</t>
  </si>
  <si>
    <t>United States Census Bureau (https://www.census.gov/foreign-trade/balance/c1220.html); Bureau of Economic Analysis; Table 1.1.5</t>
  </si>
  <si>
    <t>[12] Source: Statistics Canada; Labour force survey estimates (LFS), unemployment rate, 15 years and over, seasonally adjusted, accessed July 11, 2024</t>
  </si>
  <si>
    <t>[13] Source: U.S. Bureau of Labor Statistics, Unemployment Rate, seasonally adjusted, accessed July 11, 2024</t>
  </si>
  <si>
    <t>[14] Source: Federal Reserve Economic Data, as of July 11, 2024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</si>
  <si>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</si>
  <si>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</si>
  <si>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</si>
  <si>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</si>
  <si>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</si>
  <si>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</si>
  <si>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</si>
  <si>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</si>
  <si>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</si>
  <si>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</si>
  <si>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</si>
  <si>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</si>
  <si>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</si>
  <si>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Flotation Costs [13]</t>
  </si>
  <si>
    <t>[1] Source: Bloomberg Professional</t>
  </si>
  <si>
    <t>[3] Equals [1] / [2]</t>
  </si>
  <si>
    <t>[4] Equals [3] x (1 + 0.5 x [9])</t>
  </si>
  <si>
    <t>[7] Source: Value Line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</si>
  <si>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</si>
  <si>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</si>
  <si>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</si>
  <si>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</si>
  <si>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</si>
  <si>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</si>
  <si>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</si>
  <si>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</si>
  <si>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</si>
  <si>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</si>
  <si>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</si>
  <si>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</si>
  <si>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</si>
  <si>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</si>
  <si>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</si>
  <si>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</si>
  <si>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</si>
  <si>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</si>
  <si>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</si>
  <si>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</si>
  <si>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</si>
  <si>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</si>
  <si>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</si>
  <si>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</si>
  <si>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</si>
  <si>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</si>
  <si>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</si>
  <si>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</si>
  <si>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</si>
  <si>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</si>
  <si>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</si>
  <si>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</si>
  <si>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</si>
  <si>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</si>
  <si>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</si>
  <si>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</si>
  <si>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</si>
  <si>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</si>
  <si>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</si>
  <si>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</si>
  <si>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</si>
  <si>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</si>
  <si>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</si>
  <si>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</si>
  <si>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</si>
  <si>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</si>
  <si>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</si>
  <si>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</si>
  <si>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</si>
  <si>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</si>
  <si>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</si>
  <si>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</si>
  <si>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</si>
  <si>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</si>
  <si>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</si>
  <si>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</si>
  <si>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</si>
  <si>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</si>
  <si>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</si>
  <si>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</si>
  <si>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</si>
  <si>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</si>
  <si>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</si>
  <si>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</si>
  <si>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</si>
  <si>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</si>
  <si>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</si>
  <si>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</si>
  <si>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</si>
  <si>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</si>
  <si>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</si>
  <si>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</si>
  <si>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</si>
  <si>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</si>
  <si>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</si>
  <si>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</si>
  <si>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</si>
  <si>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</si>
  <si>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</si>
  <si>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</si>
  <si>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</si>
  <si>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</si>
  <si>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</si>
  <si>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</si>
  <si>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</si>
  <si>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</si>
  <si>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</si>
  <si>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</si>
  <si>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</si>
  <si>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</si>
  <si>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</si>
  <si>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</si>
  <si>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</si>
  <si>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</si>
  <si>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</si>
  <si>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</si>
  <si>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</si>
  <si>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</si>
  <si>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</si>
  <si>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</si>
  <si>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</si>
  <si>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</si>
  <si>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</si>
  <si>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</si>
  <si>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</si>
  <si>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</si>
  <si>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</si>
  <si>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</si>
  <si>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</si>
  <si>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</si>
  <si>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</si>
  <si>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</si>
  <si>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</si>
  <si>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</si>
  <si>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</si>
  <si>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</si>
  <si>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</si>
  <si>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</si>
  <si>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</si>
  <si>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</si>
  <si>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</si>
  <si>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</si>
  <si>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</si>
  <si>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</si>
  <si>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</si>
  <si>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</si>
  <si>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</si>
  <si>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</si>
  <si>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</si>
  <si>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</si>
  <si>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</si>
  <si>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</si>
  <si>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</si>
  <si>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</si>
  <si>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</si>
  <si>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</si>
  <si>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</si>
  <si>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</si>
  <si>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</si>
  <si>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</si>
  <si>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</si>
  <si>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</si>
  <si>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</si>
  <si>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</si>
  <si>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</si>
  <si>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</si>
  <si>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</si>
  <si>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</si>
  <si>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</si>
  <si>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</si>
  <si>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</si>
  <si>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</si>
  <si>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</si>
  <si>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</si>
  <si>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</si>
  <si>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</si>
  <si>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</si>
  <si>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</si>
  <si>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</si>
  <si>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</si>
  <si>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</si>
  <si>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</si>
  <si>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</si>
  <si>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</si>
  <si>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</si>
  <si>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</si>
  <si>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</si>
  <si>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</si>
  <si>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</si>
  <si>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</si>
  <si>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</si>
  <si>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</si>
  <si>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</si>
  <si>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</si>
  <si>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</si>
  <si>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</si>
  <si>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</si>
  <si>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</si>
  <si>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</si>
  <si>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</si>
  <si>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</si>
  <si>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</si>
  <si>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</si>
  <si>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</si>
  <si>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</si>
  <si>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</si>
  <si>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</si>
  <si>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</si>
  <si>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</si>
  <si>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</si>
  <si>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</si>
  <si>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</si>
  <si>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</si>
  <si>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</si>
  <si>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</si>
  <si>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</si>
  <si>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</si>
  <si>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</si>
  <si>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</si>
  <si>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</si>
  <si>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</si>
  <si>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</si>
  <si>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</si>
  <si>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</si>
  <si>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</si>
  <si>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</si>
  <si>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</si>
  <si>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</si>
  <si>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</si>
  <si>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</si>
  <si>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</si>
  <si>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</si>
  <si>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</si>
  <si>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</si>
  <si>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</si>
  <si>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</si>
  <si>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</si>
  <si>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</si>
  <si>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</si>
  <si>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</si>
  <si>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</si>
  <si>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</si>
  <si>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</si>
  <si>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</si>
  <si>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</si>
  <si>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</si>
  <si>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</si>
  <si>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</si>
  <si>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</si>
  <si>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</si>
  <si>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</si>
  <si>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Dividend
Yield</t>
  </si>
  <si>
    <t>Dividend
Yield x
(1 + 0.50g)</t>
  </si>
  <si>
    <t>Expected Growth Rate (g)</t>
  </si>
  <si>
    <t>Secondary Market Investor Required Return</t>
  </si>
  <si>
    <t>Forecast Canadian Government Bond 30 Year</t>
  </si>
  <si>
    <t>Equity Risk Premium</t>
  </si>
  <si>
    <t>S&amp;P/TSX COMPOSITE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</si>
  <si>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</si>
  <si>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</si>
  <si>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</si>
  <si>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</si>
  <si>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</si>
  <si>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</si>
  <si>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</si>
  <si>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</si>
  <si>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</si>
  <si>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</si>
  <si>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</si>
  <si>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</si>
  <si>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</si>
  <si>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</si>
  <si>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</si>
  <si>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</si>
  <si>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</si>
  <si>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</si>
  <si>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</si>
  <si>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</si>
  <si>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</si>
  <si>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</si>
  <si>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</si>
  <si>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</si>
  <si>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</si>
  <si>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</si>
  <si>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</si>
  <si>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</si>
  <si>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</si>
  <si>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</si>
  <si>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</si>
  <si>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</si>
  <si>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</si>
  <si>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</si>
  <si>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</si>
  <si>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</si>
  <si>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</si>
  <si>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</si>
  <si>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</si>
  <si>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</si>
  <si>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</si>
  <si>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</si>
  <si>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</si>
  <si>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</si>
  <si>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</si>
  <si>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</si>
  <si>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</si>
  <si>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</si>
  <si>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</si>
  <si>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</si>
  <si>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</si>
  <si>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</si>
  <si>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</si>
  <si>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</si>
  <si>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</si>
  <si>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</si>
  <si>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</si>
  <si>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</si>
  <si>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</si>
  <si>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</si>
  <si>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</si>
  <si>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</si>
  <si>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</si>
  <si>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</si>
  <si>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</si>
  <si>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</si>
  <si>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</si>
  <si>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</si>
  <si>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</si>
  <si>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</si>
  <si>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</si>
  <si>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</si>
  <si>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</si>
  <si>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</si>
  <si>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</si>
  <si>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</si>
  <si>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</si>
  <si>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</si>
  <si>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</si>
  <si>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</si>
  <si>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</si>
  <si>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</si>
  <si>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</si>
  <si>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</si>
  <si>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</si>
  <si>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</si>
  <si>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</si>
  <si>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</si>
  <si>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</si>
  <si>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</si>
  <si>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</si>
  <si>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</si>
  <si>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</si>
  <si>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</si>
  <si>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</si>
  <si>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</si>
  <si>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</si>
  <si>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</si>
  <si>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</si>
  <si>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</si>
  <si>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</si>
  <si>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</si>
  <si>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</si>
  <si>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</si>
  <si>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</si>
  <si>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</si>
  <si>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</si>
  <si>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</si>
  <si>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</si>
  <si>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</si>
  <si>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</si>
  <si>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</si>
  <si>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</si>
  <si>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</si>
  <si>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</si>
  <si>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</si>
  <si>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</si>
  <si>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</si>
  <si>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</si>
  <si>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</si>
  <si>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</si>
  <si>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</si>
  <si>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</si>
  <si>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</si>
  <si>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</si>
  <si>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</si>
  <si>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</si>
  <si>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</si>
  <si>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</si>
  <si>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</si>
  <si>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</si>
  <si>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</si>
  <si>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</si>
  <si>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</si>
  <si>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</si>
  <si>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</si>
  <si>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</si>
  <si>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</si>
  <si>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</si>
  <si>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</si>
  <si>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</si>
  <si>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</si>
  <si>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</si>
  <si>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</si>
  <si>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</si>
  <si>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</si>
  <si>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</si>
  <si>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</si>
  <si>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</si>
  <si>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</si>
  <si>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</si>
  <si>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</si>
  <si>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</si>
  <si>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</si>
  <si>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</si>
  <si>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</si>
  <si>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</si>
  <si>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</si>
  <si>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</si>
  <si>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</si>
  <si>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</si>
  <si>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</si>
  <si>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</si>
  <si>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</si>
  <si>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</si>
  <si>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</si>
  <si>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</si>
  <si>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</si>
  <si>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</si>
  <si>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</si>
  <si>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</si>
  <si>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</si>
  <si>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</si>
  <si>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</si>
  <si>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</si>
  <si>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</si>
  <si>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</si>
  <si>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</si>
  <si>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</si>
  <si>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</si>
  <si>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</si>
  <si>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</si>
  <si>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</si>
  <si>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</si>
  <si>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</si>
  <si>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</si>
  <si>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</si>
  <si>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</si>
  <si>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</si>
  <si>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</si>
  <si>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</si>
  <si>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</si>
  <si>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</si>
  <si>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Average for Companies Paying Dividends with Long-Term Growth Estimates</t>
  </si>
  <si>
    <t>[1] Equals sum of Column [11]</t>
  </si>
  <si>
    <t>[2] Equals  [1] x (1 + 0.5 x  [3])</t>
  </si>
  <si>
    <t>[3] Equals sum of Column [12]</t>
  </si>
  <si>
    <t>[4] Equals  [2] +  [3]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</si>
  <si>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</si>
  <si>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</si>
  <si>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</si>
  <si>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</si>
  <si>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</si>
  <si>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[14] Equals Column [4] - Column [13]</t>
  </si>
  <si>
    <t>Forecast US Government 30 Year Yield</t>
  </si>
  <si>
    <t>S&amp;P 500 INDEX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</si>
  <si>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</si>
  <si>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</si>
  <si>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</si>
  <si>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</si>
  <si>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</si>
  <si>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</si>
  <si>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</si>
  <si>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</si>
  <si>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</si>
  <si>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</si>
  <si>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</si>
  <si>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</si>
  <si>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</si>
  <si>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</si>
  <si>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</si>
  <si>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</si>
  <si>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</si>
  <si>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</si>
  <si>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</si>
  <si>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</si>
  <si>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</si>
  <si>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</si>
  <si>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</si>
  <si>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</si>
  <si>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</si>
  <si>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</si>
  <si>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</si>
  <si>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</si>
  <si>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</si>
  <si>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</si>
  <si>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</si>
  <si>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</si>
  <si>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</si>
  <si>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</si>
  <si>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</si>
  <si>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</si>
  <si>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</si>
  <si>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</si>
  <si>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</si>
  <si>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</si>
  <si>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</si>
  <si>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</si>
  <si>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</si>
  <si>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</si>
  <si>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</si>
  <si>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</si>
  <si>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</si>
  <si>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</si>
  <si>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</si>
  <si>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</si>
  <si>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</si>
  <si>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</si>
  <si>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</si>
  <si>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</si>
  <si>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</si>
  <si>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</si>
  <si>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</si>
  <si>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</si>
  <si>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</si>
  <si>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</si>
  <si>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</si>
  <si>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</si>
  <si>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</si>
  <si>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</si>
  <si>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</si>
  <si>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</si>
  <si>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</si>
  <si>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</si>
  <si>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</si>
  <si>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</si>
  <si>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</si>
  <si>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</si>
  <si>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</si>
  <si>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</si>
  <si>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</si>
  <si>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</si>
  <si>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</si>
  <si>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</si>
  <si>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</si>
  <si>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</si>
  <si>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</si>
  <si>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</si>
  <si>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</si>
  <si>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</si>
  <si>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</si>
  <si>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</si>
  <si>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</si>
  <si>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</si>
  <si>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</si>
  <si>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</si>
  <si>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</si>
  <si>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</si>
  <si>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</si>
  <si>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</si>
  <si>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</si>
  <si>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</si>
  <si>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</si>
  <si>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</si>
  <si>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</si>
  <si>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</si>
  <si>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</si>
  <si>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</si>
  <si>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</si>
  <si>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</si>
  <si>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</si>
  <si>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</si>
  <si>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</si>
  <si>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</si>
  <si>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</si>
  <si>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</si>
  <si>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</si>
  <si>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</si>
  <si>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</si>
  <si>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</si>
  <si>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</si>
  <si>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</si>
  <si>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</si>
  <si>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</si>
  <si>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</si>
  <si>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</si>
  <si>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</si>
  <si>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</si>
  <si>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</si>
  <si>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</si>
  <si>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</si>
  <si>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</si>
  <si>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</si>
  <si>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</si>
  <si>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</si>
  <si>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</si>
  <si>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</si>
  <si>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</si>
  <si>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</si>
  <si>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</si>
  <si>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</si>
  <si>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</si>
  <si>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</si>
  <si>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</si>
  <si>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</si>
  <si>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</si>
  <si>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</si>
  <si>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</si>
  <si>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</si>
  <si>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</si>
  <si>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</si>
  <si>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</si>
  <si>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</si>
  <si>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</si>
  <si>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</si>
  <si>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</si>
  <si>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</si>
  <si>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</si>
  <si>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</si>
  <si>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</si>
  <si>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</si>
  <si>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</si>
  <si>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</si>
  <si>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</si>
  <si>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</si>
  <si>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</si>
  <si>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</si>
  <si>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</si>
  <si>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</si>
  <si>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</si>
  <si>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</si>
  <si>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</si>
  <si>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</si>
  <si>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</si>
  <si>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</si>
  <si>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</si>
  <si>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</si>
  <si>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</si>
  <si>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</si>
  <si>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</si>
  <si>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</si>
  <si>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</si>
  <si>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</si>
  <si>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</si>
  <si>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</si>
  <si>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</si>
  <si>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</si>
  <si>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</si>
  <si>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</si>
  <si>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</si>
  <si>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</si>
  <si>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</si>
  <si>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</si>
  <si>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</si>
  <si>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</si>
  <si>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</si>
  <si>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</si>
  <si>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</si>
  <si>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</si>
  <si>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</si>
  <si>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</si>
  <si>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</si>
  <si>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</si>
  <si>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</si>
  <si>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</si>
  <si>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</si>
  <si>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</si>
  <si>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</si>
  <si>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</si>
  <si>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</si>
  <si>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</si>
  <si>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</si>
  <si>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</si>
  <si>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</si>
  <si>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</si>
  <si>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</si>
  <si>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</si>
  <si>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</si>
  <si>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</si>
  <si>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</si>
  <si>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</si>
  <si>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</si>
  <si>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</si>
  <si>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</si>
  <si>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</si>
  <si>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</si>
  <si>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</si>
  <si>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</si>
  <si>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</si>
  <si>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</si>
  <si>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</si>
  <si>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</si>
  <si>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</si>
  <si>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</si>
  <si>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</si>
  <si>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</si>
  <si>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</si>
  <si>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</si>
  <si>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</si>
  <si>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</si>
  <si>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</si>
  <si>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</si>
  <si>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</si>
  <si>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</si>
  <si>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</si>
  <si>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</si>
  <si>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</si>
  <si>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</si>
  <si>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</si>
  <si>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</si>
  <si>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</si>
  <si>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</si>
  <si>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</si>
  <si>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</si>
  <si>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</si>
  <si>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</si>
  <si>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</si>
  <si>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</si>
  <si>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</si>
  <si>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</si>
  <si>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</si>
  <si>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</si>
  <si>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</si>
  <si>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</si>
  <si>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</si>
  <si>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</si>
  <si>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</si>
  <si>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</si>
  <si>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</si>
  <si>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</si>
  <si>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</si>
  <si>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</si>
  <si>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</si>
  <si>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</si>
  <si>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</si>
  <si>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</si>
  <si>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</si>
  <si>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</si>
  <si>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</si>
  <si>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</si>
  <si>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</si>
  <si>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</si>
  <si>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</si>
  <si>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</si>
  <si>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</si>
  <si>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</si>
  <si>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</si>
  <si>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</si>
  <si>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</si>
  <si>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</si>
  <si>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</si>
  <si>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</si>
  <si>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</si>
  <si>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</si>
  <si>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</si>
  <si>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</si>
  <si>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</si>
  <si>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</si>
  <si>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</si>
  <si>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</si>
  <si>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</si>
  <si>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</si>
  <si>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</si>
  <si>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</si>
  <si>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</si>
  <si>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</si>
  <si>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</si>
  <si>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</si>
  <si>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</si>
  <si>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</si>
  <si>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</si>
  <si>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</si>
  <si>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</si>
  <si>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</si>
  <si>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</si>
  <si>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</si>
  <si>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</si>
  <si>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</si>
  <si>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</si>
  <si>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</si>
  <si>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</si>
  <si>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</si>
  <si>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</si>
  <si>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</si>
  <si>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</si>
  <si>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</si>
  <si>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</si>
  <si>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</si>
  <si>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</si>
  <si>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</si>
  <si>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</si>
  <si>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</si>
  <si>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</si>
  <si>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</si>
  <si>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</si>
  <si>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</si>
  <si>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</si>
  <si>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</si>
  <si>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</si>
  <si>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</si>
  <si>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</si>
  <si>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</si>
  <si>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</si>
  <si>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</si>
  <si>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</si>
  <si>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</si>
  <si>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</si>
  <si>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</si>
  <si>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</si>
  <si>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</si>
  <si>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</si>
  <si>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</si>
  <si>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</si>
  <si>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</si>
  <si>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</si>
  <si>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</si>
  <si>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</si>
  <si>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</si>
  <si>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</si>
  <si>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</si>
  <si>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</si>
  <si>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</si>
  <si>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</si>
  <si>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</si>
  <si>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</si>
  <si>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</si>
  <si>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</si>
  <si>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</si>
  <si>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</si>
  <si>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</si>
  <si>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</si>
  <si>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[2] Equals  [1] x (1 + 0.5 x [3])</t>
  </si>
  <si>
    <t>[4] Equals [2] + [3]</t>
  </si>
  <si>
    <t>[14] Equals [4] -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</si>
  <si>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</si>
  <si>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</si>
  <si>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</si>
  <si>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</si>
  <si>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</si>
  <si>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</si>
  <si>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</si>
  <si>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</si>
  <si>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</si>
  <si>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</si>
  <si>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</si>
  <si>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</si>
  <si>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</si>
  <si>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</si>
  <si>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</si>
  <si>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[3] Equals mean of [1] and [2]</t>
  </si>
  <si>
    <t>[4] Source: Equals average long-term Consensus Forecast of 10-year government bond yields for the period 2025-2027 as of April 8, 2024 (Pg. 3, 29)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</si>
  <si>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</si>
  <si>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</si>
  <si>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</si>
  <si>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</si>
  <si>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</si>
  <si>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</si>
  <si>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Capital Asset Pricing Model - Historical MRP</t>
  </si>
  <si>
    <t>Historical Market Risk Premium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</si>
  <si>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</si>
  <si>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</si>
  <si>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</si>
  <si>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</si>
  <si>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</si>
  <si>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</si>
  <si>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</si>
  <si>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</si>
  <si>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</si>
  <si>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</si>
  <si>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</si>
  <si>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</si>
  <si>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</si>
  <si>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</si>
  <si>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</si>
  <si>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</si>
  <si>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</si>
  <si>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</si>
  <si>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</si>
  <si>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</si>
  <si>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</si>
  <si>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</si>
  <si>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</si>
  <si>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</si>
  <si>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</si>
  <si>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</si>
  <si>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</si>
  <si>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</si>
  <si>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</si>
  <si>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</si>
  <si>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</si>
  <si>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</si>
  <si>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</si>
  <si>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</si>
  <si>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</si>
  <si>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</si>
  <si>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</si>
  <si>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</si>
  <si>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</si>
  <si>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</si>
  <si>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</si>
  <si>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</si>
  <si>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</si>
  <si>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</si>
  <si>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</si>
  <si>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</si>
  <si>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</si>
  <si>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</si>
  <si>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</si>
  <si>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</si>
  <si>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</si>
  <si>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</si>
  <si>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</si>
  <si>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</si>
  <si>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</si>
  <si>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</si>
  <si>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</si>
  <si>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</si>
  <si>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</si>
  <si>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</si>
  <si>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</si>
  <si>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</si>
  <si>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</si>
  <si>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</si>
  <si>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</si>
  <si>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</si>
  <si>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</si>
  <si>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</si>
  <si>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</si>
  <si>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</si>
  <si>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</si>
  <si>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</si>
  <si>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</si>
  <si>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</si>
  <si>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</si>
  <si>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</si>
  <si>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</si>
  <si>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</si>
  <si>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</si>
  <si>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</si>
  <si>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</si>
  <si>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</si>
  <si>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</si>
  <si>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</si>
  <si>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</si>
  <si>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</si>
  <si>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</si>
  <si>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</si>
  <si>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2005.3</t>
  </si>
  <si>
    <t>2005.4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</si>
  <si>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</si>
  <si>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</si>
  <si>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</si>
  <si>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</si>
  <si>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</si>
  <si>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</si>
  <si>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</si>
  <si>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</si>
  <si>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</si>
  <si>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</si>
  <si>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</si>
  <si>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</si>
  <si>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</si>
  <si>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</si>
  <si>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</si>
  <si>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</si>
  <si>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</si>
  <si>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</si>
  <si>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</si>
  <si>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</si>
  <si>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</si>
  <si>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</si>
  <si>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</si>
  <si>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</si>
  <si>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</si>
  <si>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</si>
  <si>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</si>
  <si>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</si>
  <si>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</si>
  <si>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</si>
  <si>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</si>
  <si>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</si>
  <si>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</si>
  <si>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</si>
  <si>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</si>
  <si>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</si>
  <si>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</si>
  <si>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</si>
  <si>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</si>
  <si>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</si>
  <si>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</si>
  <si>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</si>
  <si>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</si>
  <si>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</si>
  <si>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</si>
  <si>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</si>
  <si>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</si>
  <si>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</si>
  <si>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</si>
  <si>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</si>
  <si>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</si>
  <si>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</si>
  <si>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</si>
  <si>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</si>
  <si>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</si>
  <si>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</si>
  <si>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</si>
  <si>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</si>
  <si>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</si>
  <si>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</si>
  <si>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</si>
  <si>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</si>
  <si>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</si>
  <si>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</si>
  <si>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</si>
  <si>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</si>
  <si>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</si>
  <si>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</si>
  <si>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</si>
  <si>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</si>
  <si>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</si>
  <si>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</si>
  <si>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</si>
  <si>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</si>
  <si>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</si>
  <si>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</si>
  <si>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</si>
  <si>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</si>
  <si>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</si>
  <si>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</si>
  <si>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</si>
  <si>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</si>
  <si>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</si>
  <si>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</si>
  <si>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</si>
  <si>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</si>
  <si>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</si>
  <si>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</si>
  <si>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</si>
  <si>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</si>
  <si>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</si>
  <si>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</si>
  <si>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</si>
  <si>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</si>
  <si>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</si>
  <si>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</si>
  <si>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</si>
  <si>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</si>
  <si>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</si>
  <si>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</si>
  <si>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</si>
  <si>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</si>
  <si>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</si>
  <si>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</si>
  <si>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</si>
  <si>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</si>
  <si>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</si>
  <si>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</si>
  <si>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</si>
  <si>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</si>
  <si>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</si>
  <si>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</si>
  <si>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</si>
  <si>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</si>
  <si>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</si>
  <si>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</si>
  <si>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</si>
  <si>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</si>
  <si>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</si>
  <si>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</si>
  <si>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</si>
  <si>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</si>
  <si>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</si>
  <si>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</si>
  <si>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</si>
  <si>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</si>
  <si>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</si>
  <si>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</si>
  <si>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</si>
  <si>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</si>
  <si>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</si>
  <si>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</si>
  <si>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</si>
  <si>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</si>
  <si>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</si>
  <si>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</si>
  <si>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</si>
  <si>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</si>
  <si>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</si>
  <si>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</si>
  <si>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</si>
  <si>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</si>
  <si>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</si>
  <si>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</si>
  <si>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</si>
  <si>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</si>
  <si>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</si>
  <si>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</si>
  <si>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</si>
  <si>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</si>
  <si>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</si>
  <si>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</si>
  <si>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</si>
  <si>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Generic Cost of Capital</t>
  </si>
  <si>
    <t>Electric/Gas</t>
  </si>
  <si>
    <t>EUB 2004-052</t>
  </si>
  <si>
    <t>2009-016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</si>
  <si>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</si>
  <si>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</si>
  <si>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</si>
  <si>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</si>
  <si>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</si>
  <si>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</si>
  <si>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</si>
  <si>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</si>
  <si>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</si>
  <si>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</si>
  <si>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</si>
  <si>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</si>
  <si>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</si>
  <si>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</si>
  <si>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</si>
  <si>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COMMON EQUITY RATIO [1]</t>
  </si>
  <si>
    <t>LONG-TERM DEBT RATIO [1]</t>
  </si>
  <si>
    <t>PREFERRED EQUITY RATIO [1]</t>
  </si>
  <si>
    <t>SHORT-TERM DEBT RATIO [1]</t>
  </si>
  <si>
    <t>CHECK [1]</t>
  </si>
  <si>
    <t>Proxy Group Company</t>
  </si>
  <si>
    <t>2023Q4</t>
  </si>
  <si>
    <t>2023Q3</t>
  </si>
  <si>
    <t>2023Q2</t>
  </si>
  <si>
    <t>2023Q1</t>
  </si>
  <si>
    <t>2022Q4</t>
  </si>
  <si>
    <t>2022Q3</t>
  </si>
  <si>
    <t>2022Q2</t>
  </si>
  <si>
    <t>2022Q1</t>
  </si>
  <si>
    <t>American Electric Power Company</t>
  </si>
  <si>
    <t xml:space="preserve">Evergy, Inc. </t>
  </si>
  <si>
    <t>HIGH</t>
  </si>
  <si>
    <t>COMMON EQUITY RATIO - UTILITY OPERATING COMPANIES [2]</t>
  </si>
  <si>
    <t>LONG-TERM DEBT RATIO - UTILITY OPERATING COMPANIES [2]</t>
  </si>
  <si>
    <t>PREFERRED EQUITY RATIO - UTILITY OPERATING COMPANIES [2]</t>
  </si>
  <si>
    <t>SHORT-TERM DEBT RATIO - UTILITY OPERATING COMPANIES [2]</t>
  </si>
  <si>
    <t>CHECK [2]</t>
  </si>
  <si>
    <t>Interstate Power and Light Company</t>
  </si>
  <si>
    <t>Wisconsin Power and Light Company</t>
  </si>
  <si>
    <t>Ameren Illinois Company</t>
  </si>
  <si>
    <t>Union Electric Company</t>
  </si>
  <si>
    <t>AEP Texas Inc.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</si>
  <si>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</si>
  <si>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</si>
  <si>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</si>
  <si>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</si>
  <si>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</si>
  <si>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</si>
  <si>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</si>
  <si>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Wheeling Power Company</t>
  </si>
  <si>
    <t>Duke Energy Carolinas, LLC</t>
  </si>
  <si>
    <t>Duke Energy Florida, LLC</t>
  </si>
  <si>
    <t>Duke Energy Indiana, LLC</t>
  </si>
  <si>
    <t>Duke Energy Ohio, Inc.</t>
  </si>
  <si>
    <t>Duke Energy Kentucky, Inc.</t>
  </si>
  <si>
    <t>Duke Energy Progress, LLC</t>
  </si>
  <si>
    <t>Entergy Louisiana, LLC</t>
  </si>
  <si>
    <t>Entergy Texas, Inc.</t>
  </si>
  <si>
    <t>Entergy Arkansas, LLC</t>
  </si>
  <si>
    <t>Entergy Mississippi, LLC</t>
  </si>
  <si>
    <t>Entergy New Orleans, LLC</t>
  </si>
  <si>
    <t>Evergy Kansas South, Inc.</t>
  </si>
  <si>
    <t>Evergy Metro, Inc.</t>
  </si>
  <si>
    <t>Evergy Missouri West, Inc.</t>
  </si>
  <si>
    <t>Westar Energy (KPL)</t>
  </si>
  <si>
    <t>The Connecticut Light and Power Company</t>
  </si>
  <si>
    <t>NSTAR Electric Company</t>
  </si>
  <si>
    <t>Public Service Company of New Hampshire</t>
  </si>
  <si>
    <t>Atlantic City Electric Company</t>
  </si>
  <si>
    <t>Baltimore Gas and Electric Company</t>
  </si>
  <si>
    <t>Delmarva Power &amp; Light Company</t>
  </si>
  <si>
    <t>Commonwealth Edison Company</t>
  </si>
  <si>
    <t>PECO Energy Company</t>
  </si>
  <si>
    <t>Potomac Electric Power Company</t>
  </si>
  <si>
    <t>Florida Power &amp; Light Company</t>
  </si>
  <si>
    <t>Oklahoma Gas and Electric Company</t>
  </si>
  <si>
    <t>Kentucky Utilities Company</t>
  </si>
  <si>
    <t>PPL Electric Utilities Corporation</t>
  </si>
  <si>
    <t>The Narragansett Electric Company</t>
  </si>
  <si>
    <t>Louisville Gas and Electric Company</t>
  </si>
  <si>
    <t>Arizona Public Service Company</t>
  </si>
  <si>
    <t>Alabama Power Company</t>
  </si>
  <si>
    <t>Georgia Power Company</t>
  </si>
  <si>
    <t>Mississippi Power Company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</si>
  <si>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</si>
  <si>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</si>
  <si>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</si>
  <si>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</si>
  <si>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</si>
  <si>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Electric Operating Subsidiaries with data listed as N/A from SNL Financial have been excluded from the analysis.  </t>
  </si>
  <si>
    <t>Kansas Gas Service Company, Inc.</t>
  </si>
  <si>
    <t>Oklahoma Natural Gas Company</t>
  </si>
  <si>
    <t>Texas Gas Service Company, Inc.</t>
  </si>
  <si>
    <t>Spire Alabama Inc.</t>
  </si>
  <si>
    <t>Spire Gulf Inc.</t>
  </si>
  <si>
    <t>Spire Mississippi Inc.</t>
  </si>
  <si>
    <t>Spire Missouri Inc.</t>
  </si>
  <si>
    <t xml:space="preserve">[2] Gas Operating Subsidiaries with data listed as N/A from SNL Financial have been excluded from the analysis.  </t>
  </si>
  <si>
    <t>Average Authorized Common Equity Ratio</t>
  </si>
  <si>
    <t xml:space="preserve">PPL Corporation </t>
  </si>
  <si>
    <t>Service Type</t>
  </si>
  <si>
    <t>State</t>
  </si>
  <si>
    <t>Rate Case Completion Date</t>
  </si>
  <si>
    <t>Authorized Common Equity Ratio</t>
  </si>
  <si>
    <t>IA</t>
  </si>
  <si>
    <t>WI</t>
  </si>
  <si>
    <t>IL</t>
  </si>
  <si>
    <t>TX</t>
  </si>
  <si>
    <t>VA</t>
  </si>
  <si>
    <t>WV</t>
  </si>
  <si>
    <t>IN</t>
  </si>
  <si>
    <t>MI</t>
  </si>
  <si>
    <t>KY</t>
  </si>
  <si>
    <t>TN</t>
  </si>
  <si>
    <t>OH</t>
  </si>
  <si>
    <t>OK</t>
  </si>
  <si>
    <t>NC</t>
  </si>
  <si>
    <t>SC</t>
  </si>
  <si>
    <t>LA</t>
  </si>
  <si>
    <t>KS</t>
  </si>
  <si>
    <t>CT</t>
  </si>
  <si>
    <t>NH</t>
  </si>
  <si>
    <t>Western Massachusetts Electric Company</t>
  </si>
  <si>
    <t>NJ</t>
  </si>
  <si>
    <t>MD</t>
  </si>
  <si>
    <t>PA</t>
  </si>
  <si>
    <t>DC</t>
  </si>
  <si>
    <t>FL</t>
  </si>
  <si>
    <t>RI</t>
  </si>
  <si>
    <t>AZ</t>
  </si>
  <si>
    <t>GA</t>
  </si>
  <si>
    <t>MN</t>
  </si>
  <si>
    <t>ND</t>
  </si>
  <si>
    <t>CO</t>
  </si>
  <si>
    <t>NM</t>
  </si>
  <si>
    <t>Natural Gas</t>
  </si>
  <si>
    <t>WA</t>
  </si>
  <si>
    <t>COMMON EQUITY RATIO [2]</t>
  </si>
  <si>
    <t>LONG-TERM DEBT RATIO [2]</t>
  </si>
  <si>
    <t>PREFERRED EQUITY RATIO [2]</t>
  </si>
  <si>
    <t>SHORT-TERM DEBT RATIO [2]</t>
  </si>
  <si>
    <t>ENSTAR Natural Gas Company</t>
  </si>
  <si>
    <t>Washington Gas Light Company</t>
  </si>
  <si>
    <t>SEMCO Energy, Inc.</t>
  </si>
  <si>
    <t xml:space="preserve">ATCO Electric </t>
  </si>
  <si>
    <t>ATCO Gas</t>
  </si>
  <si>
    <t>Tampa Electric Company</t>
  </si>
  <si>
    <t>Peoples Gas System</t>
  </si>
  <si>
    <t>New Mexico Gas Company, Inc.</t>
  </si>
  <si>
    <t>Nova Scotia Power Inc.</t>
  </si>
  <si>
    <t>Enbridge Gas</t>
  </si>
  <si>
    <t>Central Hudson Gas &amp; Electric Corp.</t>
  </si>
  <si>
    <t>Tucson Electric Power Company</t>
  </si>
  <si>
    <t>UNS Electric, Inc.</t>
  </si>
  <si>
    <t>UNS Gas, Inc.</t>
  </si>
  <si>
    <t xml:space="preserve">FortisBC </t>
  </si>
  <si>
    <t>FortisBC Energy</t>
  </si>
  <si>
    <t>Newfoundland Power Inc</t>
  </si>
  <si>
    <t>Hydro One Inc.</t>
  </si>
  <si>
    <t xml:space="preserve">[2] Operating Subsidiaries with data listed as N/A from SNL Financial have been excluded from the analysis.  </t>
  </si>
  <si>
    <t>State/Territory</t>
  </si>
  <si>
    <t>AK</t>
  </si>
  <si>
    <t>ATCO Electric</t>
  </si>
  <si>
    <t>Alberta</t>
  </si>
  <si>
    <t>Nova Scotia</t>
  </si>
  <si>
    <t>Ontario</t>
  </si>
  <si>
    <t>Gazifere</t>
  </si>
  <si>
    <t xml:space="preserve">Quebec </t>
  </si>
  <si>
    <t>NY</t>
  </si>
  <si>
    <t>British Columbia</t>
  </si>
  <si>
    <t>Newfoundland &amp; Labrador</t>
  </si>
  <si>
    <t>Maritime Electric Company Ltd.</t>
  </si>
  <si>
    <t>Prince Edward Island</t>
  </si>
  <si>
    <t>A**</t>
  </si>
  <si>
    <t>**Upgraded from A- to A from S&amp;P on June 10, 2024</t>
  </si>
  <si>
    <t>All data as of May 31, 2024, with the exception of Hydro One's credit rating, which was upgraded to A from A- on June 10, 2024</t>
  </si>
  <si>
    <t>Operating income data reflects average data from 2021-2023 10-Ks</t>
  </si>
  <si>
    <t>ROE Results - Three-Model Average</t>
  </si>
  <si>
    <t>[15] Source: Consensus Forecasts, Survey Date April 8, 2024, pp. 3 and 29</t>
  </si>
  <si>
    <t>Canadian Market DCF Calculation as of September 30, 2024</t>
  </si>
  <si>
    <t>[5] Source: Bloomberg Finance L.P., as of September 30, 2024</t>
  </si>
  <si>
    <t>[6] Source: Bloomberg Finance L.P., as of September 30, 2024</t>
  </si>
  <si>
    <t>[9] Source: Bloomberg Finance L.P., as of September 30, 2024</t>
  </si>
  <si>
    <t>[10] Source: Bloomberg Finance L.P., as of September 30, 2024</t>
  </si>
  <si>
    <t>VRN</t>
  </si>
  <si>
    <t>Fortuna Mining Corp</t>
  </si>
  <si>
    <t>AG</t>
  </si>
  <si>
    <t>VST</t>
  </si>
  <si>
    <t>BXP Inc</t>
  </si>
  <si>
    <t>TE Connectivity PLC</t>
  </si>
  <si>
    <t>U.S. Market DCF Calculation as of September 30, 2024</t>
  </si>
  <si>
    <t>[2] Source: Bloomberg Professional, 90-day average as of September 30, 2024</t>
  </si>
  <si>
    <t>[6] Source: SNL Financial Median Long-Term EPS Growth Rate as of September 30, 2024</t>
  </si>
  <si>
    <t>[5] Source: Zacks at September 30, 2024</t>
  </si>
  <si>
    <t>[8] Yahoo! Finance as of September 30, 2024</t>
  </si>
  <si>
    <t>GoDaddy Inc</t>
  </si>
  <si>
    <t>GDDY</t>
  </si>
  <si>
    <t>Dell Technologies Inc</t>
  </si>
  <si>
    <t>DELL</t>
  </si>
  <si>
    <t>Erie Indemnity Co</t>
  </si>
  <si>
    <t>ERIE</t>
  </si>
  <si>
    <t>Palantir Technologies Inc</t>
  </si>
  <si>
    <t>PLTR</t>
  </si>
  <si>
    <t>Crowdstrike Holdings Inc</t>
  </si>
  <si>
    <t>CRWD</t>
  </si>
  <si>
    <t>Blackrock Finance Inc</t>
  </si>
  <si>
    <t>Smurfit WestRock PLC</t>
  </si>
  <si>
    <t>Amentum Holdings Inc</t>
  </si>
  <si>
    <t>AMTM</t>
  </si>
  <si>
    <t>KKR &amp; Co Inc</t>
  </si>
  <si>
    <t>KKR</t>
  </si>
  <si>
    <t>[1] Source: Bloomberg Professional as of September 30, 2024; weekly changes in equity stock price against SPX index (U.S.) or SPTSX (Canada) Index for the past five years</t>
  </si>
  <si>
    <t>[2] Source: Value Line as of September 30, 2024</t>
  </si>
  <si>
    <t>plus the average spread between 10- and 30-year bonds for the 10 years ending September 30, 2024.</t>
  </si>
  <si>
    <t>[5] Source: Average of Bloomberg TSX total return less [4] as of September 30, 2024 the Bloomberg S&amp;P 500 total return less [4] as of September 30, 2024,</t>
  </si>
  <si>
    <t>[5] Source: Average of Bloomberg TSX total return less [4] as of September 30, 2024 and the Bloomberg S&amp;P 500 total return less [4] as of September 30, 2024</t>
  </si>
  <si>
    <t>Nl</t>
  </si>
  <si>
    <t>[1] Source: Bloomberg Professional, as of September 30, 2024</t>
  </si>
  <si>
    <t>[2] Source: Equals average long-term Consensus Forecast of Canadian 10-year government bond yields for the period 2025-2027 as of April 8, 2024 (Pg. 29) plus the average spread between Canadian 10- and 30-year bonds for the 10 years ending September 30, 2024</t>
  </si>
  <si>
    <t>[3] Source: Equals average long-term Consensus Forecast of Canadian 10-year government bond yields for the period 2025-2029 as of April 8, 2024 (Pg. 29) plus the average spread between Canadian 10- and 30-year bonds for the 10 years ending September 30, 2024</t>
  </si>
  <si>
    <t>[1] Source: Regulatory Research Associates, rate cases through September 30, 2024</t>
  </si>
  <si>
    <t>[4] Source: Bloomberg Professional, 30-day average as of September 30, 2024</t>
  </si>
  <si>
    <t>[5] Source: Blue Chip Financial Forecasts, Vol. 43, No. 10, October 1, 2024 at 2</t>
  </si>
  <si>
    <t>[6] Source: Blue Chip Financial Forecasts, Vol. 43, No. 6, June 1, 2024 at 14</t>
  </si>
  <si>
    <t>[8] Equals 0.083793 + (-0.539748 x Column [7])</t>
  </si>
  <si>
    <t>[8] Equals 0.084597 + (-0.573885 x Column [7])</t>
  </si>
  <si>
    <t>Blue Chip Near-Term Projected Forecast (Q1 2025 - Q1 2026) [5]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</si>
</sst>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  <numFmt numFmtId="177" formatCode="0.000%"/>
  </numFmts>
  <fonts count="103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92">
    <xf numFmtId="0" fontId="0" fillId="0" borderId="0"/>
    <xf numFmtId="9" fontId="24" fillId="0" borderId="0" applyFont="0" applyFill="0" applyBorder="0" applyAlignment="0" applyProtection="0"/>
    <xf numFmtId="0" fontId="23" fillId="0" borderId="0"/>
    <xf numFmtId="0" fontId="24" fillId="0" borderId="0" applyNumberFormat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2" fontId="29" fillId="1" borderId="2">
      <alignment vertical="top" wrapText="1"/>
    </xf>
    <xf numFmtId="2" fontId="29" fillId="0" borderId="2">
      <alignment vertical="top" wrapText="1"/>
    </xf>
    <xf numFmtId="2" fontId="29" fillId="1" borderId="5">
      <alignment vertical="top" wrapText="1"/>
    </xf>
    <xf numFmtId="0" fontId="30" fillId="0" borderId="0" applyNumberFormat="0" applyFill="0" applyBorder="0" applyAlignment="0" applyProtection="0"/>
    <xf numFmtId="0" fontId="31" fillId="16" borderId="0"/>
    <xf numFmtId="0" fontId="31" fillId="16" borderId="0">
      <alignment horizontal="centerContinuous" wrapText="1"/>
    </xf>
    <xf numFmtId="0" fontId="32" fillId="17" borderId="6" applyNumberFormat="0" applyAlignment="0" applyProtection="0"/>
    <xf numFmtId="0" fontId="33" fillId="0" borderId="7" applyNumberFormat="0" applyFill="0" applyAlignment="0" applyProtection="0"/>
    <xf numFmtId="43" fontId="23" fillId="0" borderId="0" applyFont="0" applyFill="0" applyBorder="0" applyAlignment="0" applyProtection="0"/>
    <xf numFmtId="0" fontId="27" fillId="18" borderId="8" applyNumberFormat="0" applyFont="0" applyAlignment="0" applyProtection="0"/>
    <xf numFmtId="44" fontId="23" fillId="0" borderId="0" applyFont="0" applyFill="0" applyBorder="0" applyAlignment="0" applyProtection="0"/>
    <xf numFmtId="166" fontId="34" fillId="0" borderId="0"/>
    <xf numFmtId="1" fontId="35" fillId="19" borderId="9">
      <alignment horizontal="right"/>
    </xf>
    <xf numFmtId="0" fontId="36" fillId="7" borderId="6" applyNumberFormat="0" applyAlignment="0" applyProtection="0"/>
    <xf numFmtId="0" fontId="24" fillId="0" borderId="0" applyFont="0" applyFill="0" applyBorder="0" applyAlignment="0" applyProtection="0"/>
    <xf numFmtId="0" fontId="24" fillId="0" borderId="0" applyNumberFormat="0" applyFill="0" applyBorder="0" applyProtection="0">
      <alignment wrapText="1"/>
    </xf>
    <xf numFmtId="0" fontId="24" fillId="0" borderId="0" applyNumberFormat="0" applyFill="0" applyBorder="0" applyProtection="0">
      <alignment horizontal="justify" vertical="top" wrapText="1"/>
    </xf>
    <xf numFmtId="0" fontId="37" fillId="3" borderId="0" applyNumberFormat="0" applyBorder="0" applyAlignment="0" applyProtection="0"/>
    <xf numFmtId="0" fontId="38" fillId="0" borderId="0"/>
    <xf numFmtId="0" fontId="39" fillId="0" borderId="0">
      <alignment horizontal="center"/>
    </xf>
    <xf numFmtId="0" fontId="40" fillId="20" borderId="0" applyNumberFormat="0" applyBorder="0" applyAlignment="0" applyProtection="0"/>
    <xf numFmtId="3" fontId="41" fillId="0" borderId="0">
      <alignment horizontal="right"/>
    </xf>
    <xf numFmtId="0" fontId="23" fillId="0" borderId="0"/>
    <xf numFmtId="0" fontId="23" fillId="0" borderId="0"/>
    <xf numFmtId="167" fontId="42" fillId="0" borderId="0">
      <alignment horizontal="center"/>
    </xf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3" fillId="4" borderId="0" applyNumberFormat="0" applyBorder="0" applyAlignment="0" applyProtection="0"/>
    <xf numFmtId="0" fontId="44" fillId="17" borderId="10" applyNumberFormat="0" applyAlignment="0" applyProtection="0"/>
    <xf numFmtId="0" fontId="45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Protection="0">
      <alignment horizontal="center"/>
    </xf>
    <xf numFmtId="0" fontId="50" fillId="22" borderId="0" applyNumberFormat="0" applyBorder="0" applyAlignment="0" applyProtection="0"/>
    <xf numFmtId="0" fontId="24" fillId="0" borderId="0" applyNumberFormat="0" applyFont="0" applyFill="0" applyBorder="0" applyProtection="0">
      <alignment horizontal="right"/>
    </xf>
    <xf numFmtId="0" fontId="24" fillId="0" borderId="0" applyNumberFormat="0" applyFont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23" borderId="0" applyNumberFormat="0" applyFont="0" applyBorder="0" applyAlignment="0" applyProtection="0"/>
    <xf numFmtId="168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3" applyNumberFormat="0" applyFon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4" fontId="35" fillId="0" borderId="0">
      <alignment horizontal="centerContinuous"/>
    </xf>
    <xf numFmtId="4" fontId="34" fillId="0" borderId="0">
      <alignment horizontal="centerContinuous"/>
    </xf>
    <xf numFmtId="4" fontId="57" fillId="0" borderId="0">
      <alignment horizontal="centerContinuous"/>
    </xf>
    <xf numFmtId="0" fontId="58" fillId="24" borderId="14" applyNumberFormat="0" applyAlignment="0" applyProtection="0"/>
    <xf numFmtId="0" fontId="59" fillId="0" borderId="0" applyNumberFormat="0" applyFill="0" applyBorder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4" fillId="26" borderId="0" applyNumberFormat="0" applyBorder="0" applyAlignment="0" applyProtection="0"/>
    <xf numFmtId="0" fontId="65" fillId="27" borderId="0" applyNumberFormat="0" applyBorder="0" applyAlignment="0" applyProtection="0"/>
    <xf numFmtId="0" fontId="66" fillId="28" borderId="19" applyNumberFormat="0" applyAlignment="0" applyProtection="0"/>
    <xf numFmtId="0" fontId="67" fillId="29" borderId="20" applyNumberFormat="0" applyAlignment="0" applyProtection="0"/>
    <xf numFmtId="0" fontId="68" fillId="29" borderId="19" applyNumberFormat="0" applyAlignment="0" applyProtection="0"/>
    <xf numFmtId="0" fontId="69" fillId="0" borderId="21" applyNumberFormat="0" applyFill="0" applyAlignment="0" applyProtection="0"/>
    <xf numFmtId="0" fontId="70" fillId="30" borderId="22" applyNumberFormat="0" applyAlignment="0" applyProtection="0"/>
    <xf numFmtId="0" fontId="2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7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72" fillId="55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23" applyNumberFormat="0" applyFont="0" applyAlignment="0" applyProtection="0"/>
    <xf numFmtId="0" fontId="24" fillId="0" borderId="0"/>
    <xf numFmtId="0" fontId="24" fillId="0" borderId="15" applyNumberFormat="0" applyFont="0" applyFill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73" fillId="0" borderId="0"/>
    <xf numFmtId="0" fontId="32" fillId="17" borderId="6" applyNumberFormat="0" applyAlignment="0" applyProtection="0"/>
    <xf numFmtId="43" fontId="21" fillId="0" borderId="0" applyFont="0" applyFill="0" applyBorder="0" applyAlignment="0" applyProtection="0"/>
    <xf numFmtId="0" fontId="27" fillId="18" borderId="8" applyNumberFormat="0" applyFont="0" applyAlignment="0" applyProtection="0"/>
    <xf numFmtId="44" fontId="21" fillId="0" borderId="0" applyFont="0" applyFill="0" applyBorder="0" applyAlignment="0" applyProtection="0"/>
    <xf numFmtId="1" fontId="35" fillId="19" borderId="9">
      <alignment horizontal="right"/>
    </xf>
    <xf numFmtId="0" fontId="36" fillId="7" borderId="6" applyNumberFormat="0" applyAlignment="0" applyProtection="0"/>
    <xf numFmtId="0" fontId="44" fillId="17" borderId="10" applyNumberFormat="0" applyAlignment="0" applyProtection="0"/>
    <xf numFmtId="9" fontId="20" fillId="0" borderId="0" applyFont="0" applyFill="0" applyBorder="0" applyAlignment="0" applyProtection="0"/>
    <xf numFmtId="0" fontId="24" fillId="0" borderId="0"/>
    <xf numFmtId="43" fontId="74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74" fillId="0" borderId="0"/>
    <xf numFmtId="0" fontId="24" fillId="0" borderId="0"/>
    <xf numFmtId="43" fontId="24" fillId="0" borderId="0" applyFont="0" applyFill="0" applyBorder="0" applyAlignment="0" applyProtection="0"/>
    <xf numFmtId="0" fontId="90" fillId="0" borderId="0"/>
    <xf numFmtId="0" fontId="24" fillId="0" borderId="0"/>
    <xf numFmtId="0" fontId="24" fillId="0" borderId="0"/>
    <xf numFmtId="0" fontId="90" fillId="0" borderId="0"/>
    <xf numFmtId="0" fontId="90" fillId="0" borderId="0"/>
    <xf numFmtId="0" fontId="9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4" fillId="0" borderId="0"/>
    <xf numFmtId="0" fontId="90" fillId="0" borderId="0"/>
    <xf numFmtId="0" fontId="13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92" fillId="0" borderId="0"/>
    <xf numFmtId="0" fontId="24" fillId="0" borderId="0"/>
    <xf numFmtId="0" fontId="24" fillId="0" borderId="0"/>
    <xf numFmtId="0" fontId="11" fillId="0" borderId="0"/>
    <xf numFmtId="0" fontId="74" fillId="0" borderId="0"/>
    <xf numFmtId="43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2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4" fillId="0" borderId="0"/>
    <xf numFmtId="0" fontId="3" fillId="0" borderId="0"/>
    <xf numFmtId="9" fontId="3" fillId="0" borderId="0" applyFont="0" applyFill="0" applyBorder="0" applyAlignment="0" applyProtection="0"/>
    <xf numFmtId="0" fontId="24" fillId="0" borderId="0"/>
    <xf numFmtId="0" fontId="3" fillId="0" borderId="0"/>
  </cellStyleXfs>
  <cellXfs count="418">
    <xf numFmtId="0" fontId="0" fillId="0" borderId="0" xfId="0"/>
    <xf numFmtId="0" fontId="24" fillId="0" borderId="0" xfId="121"/>
    <xf numFmtId="14" fontId="24" fillId="0" borderId="0" xfId="121" applyNumberFormat="1" applyAlignment="1">
      <alignment horizontal="centerContinuous"/>
    </xf>
    <xf numFmtId="0" fontId="24" fillId="0" borderId="0" xfId="121" applyAlignment="1">
      <alignment horizontal="centerContinuous"/>
    </xf>
    <xf numFmtId="0" fontId="24" fillId="0" borderId="1" xfId="121" applyBorder="1" applyAlignment="1">
      <alignment horizontal="centerContinuous"/>
    </xf>
    <xf numFmtId="0" fontId="24" fillId="0" borderId="0" xfId="121" applyAlignment="1">
      <alignment horizontal="center"/>
    </xf>
    <xf numFmtId="168" fontId="24" fillId="0" borderId="0" xfId="121" quotePrefix="1" applyNumberFormat="1" applyAlignment="1">
      <alignment horizontal="center"/>
    </xf>
    <xf numFmtId="0" fontId="24" fillId="0" borderId="0" xfId="137"/>
    <xf numFmtId="0" fontId="24" fillId="0" borderId="0" xfId="137" applyAlignment="1">
      <alignment horizontal="center"/>
    </xf>
    <xf numFmtId="0" fontId="24" fillId="0" borderId="0" xfId="137" applyAlignment="1">
      <alignment horizontal="center" wrapText="1"/>
    </xf>
    <xf numFmtId="14" fontId="0" fillId="0" borderId="0" xfId="0" applyNumberFormat="1"/>
    <xf numFmtId="169" fontId="24" fillId="0" borderId="0" xfId="121" applyNumberFormat="1"/>
    <xf numFmtId="0" fontId="75" fillId="56" borderId="27" xfId="0" applyFont="1" applyFill="1" applyBorder="1"/>
    <xf numFmtId="0" fontId="75" fillId="56" borderId="28" xfId="0" applyFont="1" applyFill="1" applyBorder="1"/>
    <xf numFmtId="0" fontId="75" fillId="56" borderId="29" xfId="0" applyFont="1" applyFill="1" applyBorder="1"/>
    <xf numFmtId="0" fontId="75" fillId="56" borderId="30" xfId="0" applyFont="1" applyFill="1" applyBorder="1"/>
    <xf numFmtId="0" fontId="24" fillId="0" borderId="0" xfId="0" applyFont="1"/>
    <xf numFmtId="0" fontId="24" fillId="0" borderId="0" xfId="0" applyFont="1" applyAlignment="1">
      <alignment horizontal="center"/>
    </xf>
    <xf numFmtId="165" fontId="24" fillId="0" borderId="0" xfId="0" applyNumberFormat="1" applyFont="1"/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4" fillId="57" borderId="4" xfId="0" applyFont="1" applyFill="1" applyBorder="1" applyAlignment="1">
      <alignment horizontal="center"/>
    </xf>
    <xf numFmtId="0" fontId="24" fillId="57" borderId="4" xfId="0" applyFont="1" applyFill="1" applyBorder="1" applyAlignment="1">
      <alignment horizontal="center" wrapText="1"/>
    </xf>
    <xf numFmtId="0" fontId="24" fillId="57" borderId="32" xfId="0" applyFont="1" applyFill="1" applyBorder="1" applyAlignment="1">
      <alignment horizontal="center" wrapText="1"/>
    </xf>
    <xf numFmtId="165" fontId="24" fillId="57" borderId="40" xfId="0" applyNumberFormat="1" applyFont="1" applyFill="1" applyBorder="1"/>
    <xf numFmtId="4" fontId="24" fillId="57" borderId="40" xfId="0" applyNumberFormat="1" applyFont="1" applyFill="1" applyBorder="1"/>
    <xf numFmtId="4" fontId="24" fillId="57" borderId="40" xfId="0" applyNumberFormat="1" applyFont="1" applyFill="1" applyBorder="1" applyAlignment="1">
      <alignment horizontal="right"/>
    </xf>
    <xf numFmtId="10" fontId="24" fillId="57" borderId="40" xfId="1" applyNumberFormat="1" applyFont="1" applyFill="1" applyBorder="1"/>
    <xf numFmtId="10" fontId="24" fillId="57" borderId="40" xfId="1" applyNumberFormat="1" applyFont="1" applyFill="1" applyBorder="1" applyAlignment="1">
      <alignment horizontal="right"/>
    </xf>
    <xf numFmtId="10" fontId="24" fillId="57" borderId="41" xfId="1" applyNumberFormat="1" applyFont="1" applyFill="1" applyBorder="1" applyAlignment="1">
      <alignment horizontal="right"/>
    </xf>
    <xf numFmtId="0" fontId="24" fillId="57" borderId="31" xfId="0" applyFont="1" applyFill="1" applyBorder="1"/>
    <xf numFmtId="0" fontId="24" fillId="57" borderId="33" xfId="0" applyFont="1" applyFill="1" applyBorder="1"/>
    <xf numFmtId="0" fontId="24" fillId="57" borderId="0" xfId="0" applyFont="1" applyFill="1"/>
    <xf numFmtId="0" fontId="24" fillId="57" borderId="34" xfId="0" applyFont="1" applyFill="1" applyBorder="1"/>
    <xf numFmtId="0" fontId="24" fillId="57" borderId="35" xfId="0" applyFont="1" applyFill="1" applyBorder="1"/>
    <xf numFmtId="0" fontId="24" fillId="57" borderId="35" xfId="0" applyFont="1" applyFill="1" applyBorder="1" applyAlignment="1">
      <alignment horizontal="center"/>
    </xf>
    <xf numFmtId="165" fontId="24" fillId="57" borderId="35" xfId="0" applyNumberFormat="1" applyFont="1" applyFill="1" applyBorder="1"/>
    <xf numFmtId="4" fontId="24" fillId="57" borderId="35" xfId="0" applyNumberFormat="1" applyFont="1" applyFill="1" applyBorder="1"/>
    <xf numFmtId="4" fontId="24" fillId="57" borderId="35" xfId="0" applyNumberFormat="1" applyFont="1" applyFill="1" applyBorder="1" applyAlignment="1">
      <alignment horizontal="right"/>
    </xf>
    <xf numFmtId="10" fontId="24" fillId="57" borderId="35" xfId="1" applyNumberFormat="1" applyFont="1" applyFill="1" applyBorder="1"/>
    <xf numFmtId="10" fontId="24" fillId="57" borderId="35" xfId="1" applyNumberFormat="1" applyFont="1" applyFill="1" applyBorder="1" applyAlignment="1">
      <alignment horizontal="right"/>
    </xf>
    <xf numFmtId="10" fontId="24" fillId="57" borderId="36" xfId="1" applyNumberFormat="1" applyFont="1" applyFill="1" applyBorder="1" applyAlignment="1">
      <alignment horizontal="right"/>
    </xf>
    <xf numFmtId="0" fontId="24" fillId="57" borderId="37" xfId="0" applyFont="1" applyFill="1" applyBorder="1"/>
    <xf numFmtId="0" fontId="24" fillId="57" borderId="37" xfId="0" applyFont="1" applyFill="1" applyBorder="1" applyAlignment="1">
      <alignment horizontal="center"/>
    </xf>
    <xf numFmtId="165" fontId="24" fillId="57" borderId="37" xfId="0" applyNumberFormat="1" applyFont="1" applyFill="1" applyBorder="1"/>
    <xf numFmtId="4" fontId="24" fillId="57" borderId="37" xfId="0" applyNumberFormat="1" applyFont="1" applyFill="1" applyBorder="1"/>
    <xf numFmtId="4" fontId="24" fillId="57" borderId="37" xfId="0" applyNumberFormat="1" applyFont="1" applyFill="1" applyBorder="1" applyAlignment="1">
      <alignment horizontal="right"/>
    </xf>
    <xf numFmtId="0" fontId="24" fillId="57" borderId="40" xfId="0" applyFont="1" applyFill="1" applyBorder="1"/>
    <xf numFmtId="0" fontId="24" fillId="57" borderId="40" xfId="0" applyFont="1" applyFill="1" applyBorder="1" applyAlignment="1">
      <alignment horizontal="center"/>
    </xf>
    <xf numFmtId="10" fontId="24" fillId="0" borderId="0" xfId="1" applyNumberFormat="1" applyFont="1"/>
    <xf numFmtId="10" fontId="24" fillId="57" borderId="42" xfId="1" applyNumberFormat="1" applyFont="1" applyFill="1" applyBorder="1" applyAlignment="1">
      <alignment horizontal="right"/>
    </xf>
    <xf numFmtId="10" fontId="24" fillId="0" borderId="0" xfId="137" applyNumberFormat="1"/>
    <xf numFmtId="43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5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5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7" fillId="0" borderId="0" xfId="0" applyFont="1"/>
    <xf numFmtId="0" fontId="78" fillId="0" borderId="0" xfId="0" applyFont="1"/>
    <xf numFmtId="14" fontId="78" fillId="0" borderId="0" xfId="0" applyNumberFormat="1" applyFont="1"/>
    <xf numFmtId="0" fontId="80" fillId="0" borderId="0" xfId="128" applyFont="1"/>
    <xf numFmtId="0" fontId="80" fillId="0" borderId="4" xfId="128" applyFont="1" applyBorder="1" applyAlignment="1">
      <alignment horizontal="center" wrapText="1"/>
    </xf>
    <xf numFmtId="170" fontId="80" fillId="0" borderId="4" xfId="128" applyNumberFormat="1" applyFont="1" applyBorder="1" applyAlignment="1">
      <alignment horizontal="center" wrapText="1"/>
    </xf>
    <xf numFmtId="10" fontId="80" fillId="0" borderId="4" xfId="128" applyNumberFormat="1" applyFont="1" applyBorder="1" applyAlignment="1">
      <alignment horizontal="center" wrapText="1"/>
    </xf>
    <xf numFmtId="171" fontId="80" fillId="0" borderId="4" xfId="128" applyNumberFormat="1" applyFont="1" applyBorder="1" applyAlignment="1">
      <alignment horizontal="center" wrapText="1"/>
    </xf>
    <xf numFmtId="0" fontId="81" fillId="0" borderId="0" xfId="128" applyFont="1"/>
    <xf numFmtId="0" fontId="81" fillId="0" borderId="0" xfId="128" applyFont="1" applyAlignment="1">
      <alignment horizontal="center"/>
    </xf>
    <xf numFmtId="170" fontId="80" fillId="0" borderId="0" xfId="128" applyNumberFormat="1" applyFont="1" applyAlignment="1">
      <alignment horizontal="center"/>
    </xf>
    <xf numFmtId="10" fontId="80" fillId="0" borderId="0" xfId="128" applyNumberFormat="1" applyFont="1" applyAlignment="1">
      <alignment horizontal="center"/>
    </xf>
    <xf numFmtId="171" fontId="80" fillId="0" borderId="43" xfId="128" applyNumberFormat="1" applyFont="1" applyBorder="1"/>
    <xf numFmtId="0" fontId="80" fillId="0" borderId="43" xfId="128" applyFont="1" applyBorder="1"/>
    <xf numFmtId="170" fontId="80" fillId="0" borderId="43" xfId="128" applyNumberFormat="1" applyFont="1" applyBorder="1" applyAlignment="1">
      <alignment horizontal="center"/>
    </xf>
    <xf numFmtId="10" fontId="80" fillId="0" borderId="43" xfId="128" applyNumberFormat="1" applyFont="1" applyBorder="1" applyAlignment="1">
      <alignment horizontal="center"/>
    </xf>
    <xf numFmtId="171" fontId="80" fillId="0" borderId="0" xfId="128" applyNumberFormat="1" applyFont="1"/>
    <xf numFmtId="10" fontId="80" fillId="0" borderId="1" xfId="128" applyNumberFormat="1" applyFont="1" applyBorder="1" applyAlignment="1">
      <alignment horizontal="center"/>
    </xf>
    <xf numFmtId="171" fontId="80" fillId="0" borderId="0" xfId="128" applyNumberFormat="1" applyFont="1" applyAlignment="1">
      <alignment horizontal="right"/>
    </xf>
    <xf numFmtId="10" fontId="80" fillId="0" borderId="0" xfId="128" applyNumberFormat="1" applyFont="1"/>
    <xf numFmtId="0" fontId="80" fillId="0" borderId="1" xfId="128" applyFont="1" applyBorder="1"/>
    <xf numFmtId="0" fontId="82" fillId="0" borderId="0" xfId="128" applyFont="1" applyAlignment="1">
      <alignment horizontal="centerContinuous"/>
    </xf>
    <xf numFmtId="0" fontId="82" fillId="0" borderId="0" xfId="128" applyFont="1"/>
    <xf numFmtId="0" fontId="80" fillId="0" borderId="0" xfId="128" applyFont="1" applyAlignment="1">
      <alignment horizontal="center"/>
    </xf>
    <xf numFmtId="171" fontId="82" fillId="0" borderId="0" xfId="128" applyNumberFormat="1" applyFont="1" applyAlignment="1">
      <alignment horizontal="right"/>
    </xf>
    <xf numFmtId="10" fontId="82" fillId="0" borderId="0" xfId="128" applyNumberFormat="1" applyFont="1"/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Continuous"/>
    </xf>
    <xf numFmtId="0" fontId="81" fillId="0" borderId="0" xfId="128" applyFont="1" applyAlignment="1">
      <alignment horizontal="center" wrapText="1"/>
    </xf>
    <xf numFmtId="14" fontId="81" fillId="0" borderId="1" xfId="128" applyNumberFormat="1" applyFont="1" applyBorder="1" applyAlignment="1">
      <alignment horizontal="center" wrapText="1"/>
    </xf>
    <xf numFmtId="14" fontId="80" fillId="0" borderId="1" xfId="0" applyNumberFormat="1" applyFont="1" applyBorder="1" applyAlignment="1">
      <alignment horizontal="center"/>
    </xf>
    <xf numFmtId="7" fontId="81" fillId="0" borderId="0" xfId="128" applyNumberFormat="1" applyFont="1"/>
    <xf numFmtId="0" fontId="81" fillId="0" borderId="0" xfId="128" applyFont="1" applyAlignment="1">
      <alignment horizontal="centerContinuous"/>
    </xf>
    <xf numFmtId="10" fontId="80" fillId="0" borderId="0" xfId="1" applyNumberFormat="1" applyFont="1" applyFill="1" applyBorder="1" applyAlignment="1">
      <alignment horizontal="center"/>
    </xf>
    <xf numFmtId="170" fontId="80" fillId="0" borderId="0" xfId="128" applyNumberFormat="1" applyFont="1" applyAlignment="1">
      <alignment horizontal="left"/>
    </xf>
    <xf numFmtId="0" fontId="86" fillId="0" borderId="0" xfId="128" applyFont="1" applyAlignment="1">
      <alignment horizontal="centerContinuous"/>
    </xf>
    <xf numFmtId="0" fontId="86" fillId="0" borderId="0" xfId="128" applyFont="1"/>
    <xf numFmtId="0" fontId="87" fillId="0" borderId="0" xfId="128" applyFont="1"/>
    <xf numFmtId="0" fontId="81" fillId="0" borderId="43" xfId="128" applyFont="1" applyBorder="1" applyAlignment="1">
      <alignment horizontal="center"/>
    </xf>
    <xf numFmtId="0" fontId="80" fillId="0" borderId="0" xfId="144" applyFont="1"/>
    <xf numFmtId="0" fontId="80" fillId="0" borderId="4" xfId="144" applyFont="1" applyBorder="1" applyAlignment="1">
      <alignment horizontal="center" wrapText="1"/>
    </xf>
    <xf numFmtId="0" fontId="80" fillId="0" borderId="0" xfId="144" applyFont="1" applyAlignment="1">
      <alignment wrapText="1"/>
    </xf>
    <xf numFmtId="0" fontId="86" fillId="0" borderId="0" xfId="144" applyFont="1"/>
    <xf numFmtId="0" fontId="91" fillId="0" borderId="0" xfId="128" applyFont="1"/>
    <xf numFmtId="0" fontId="81" fillId="0" borderId="0" xfId="128" applyFont="1" applyAlignment="1">
      <alignment horizontal="left"/>
    </xf>
    <xf numFmtId="2" fontId="80" fillId="0" borderId="0" xfId="128" applyNumberFormat="1" applyFont="1" applyAlignment="1">
      <alignment horizontal="center"/>
    </xf>
    <xf numFmtId="10" fontId="81" fillId="0" borderId="0" xfId="1" applyNumberFormat="1" applyFont="1" applyFill="1" applyBorder="1" applyAlignment="1">
      <alignment horizontal="center"/>
    </xf>
    <xf numFmtId="0" fontId="80" fillId="0" borderId="25" xfId="128" applyFont="1" applyBorder="1" applyAlignment="1">
      <alignment horizontal="center"/>
    </xf>
    <xf numFmtId="2" fontId="80" fillId="0" borderId="25" xfId="128" applyNumberFormat="1" applyFont="1" applyBorder="1" applyAlignment="1">
      <alignment horizontal="center"/>
    </xf>
    <xf numFmtId="0" fontId="81" fillId="0" borderId="25" xfId="128" applyFont="1" applyBorder="1" applyAlignment="1">
      <alignment horizontal="center"/>
    </xf>
    <xf numFmtId="10" fontId="80" fillId="0" borderId="25" xfId="1" applyNumberFormat="1" applyFont="1" applyFill="1" applyBorder="1" applyAlignment="1">
      <alignment horizontal="center"/>
    </xf>
    <xf numFmtId="0" fontId="81" fillId="0" borderId="1" xfId="128" applyFont="1" applyBorder="1"/>
    <xf numFmtId="0" fontId="79" fillId="0" borderId="0" xfId="128" applyFont="1" applyAlignment="1">
      <alignment horizontal="left"/>
    </xf>
    <xf numFmtId="0" fontId="79" fillId="0" borderId="0" xfId="128" applyFont="1" applyAlignment="1">
      <alignment horizontal="left" vertical="top"/>
    </xf>
    <xf numFmtId="175" fontId="81" fillId="0" borderId="0" xfId="159" applyNumberFormat="1" applyFont="1" applyAlignment="1">
      <alignment horizontal="center"/>
    </xf>
    <xf numFmtId="9" fontId="81" fillId="0" borderId="0" xfId="160" applyFont="1" applyAlignment="1">
      <alignment horizontal="center"/>
    </xf>
    <xf numFmtId="175" fontId="81" fillId="0" borderId="0" xfId="159" applyNumberFormat="1" applyFont="1" applyFill="1" applyAlignment="1">
      <alignment horizontal="center"/>
    </xf>
    <xf numFmtId="175" fontId="81" fillId="0" borderId="0" xfId="159" applyNumberFormat="1" applyFont="1" applyAlignment="1">
      <alignment horizontal="right"/>
    </xf>
    <xf numFmtId="9" fontId="81" fillId="0" borderId="0" xfId="160" applyFont="1" applyFill="1" applyAlignment="1">
      <alignment horizontal="center"/>
    </xf>
    <xf numFmtId="9" fontId="85" fillId="0" borderId="0" xfId="160" applyFont="1" applyFill="1" applyAlignment="1">
      <alignment horizontal="center"/>
    </xf>
    <xf numFmtId="2" fontId="80" fillId="0" borderId="1" xfId="128" applyNumberFormat="1" applyFont="1" applyBorder="1" applyAlignment="1">
      <alignment horizontal="center"/>
    </xf>
    <xf numFmtId="10" fontId="81" fillId="0" borderId="1" xfId="1" applyNumberFormat="1" applyFont="1" applyFill="1" applyBorder="1" applyAlignment="1">
      <alignment horizontal="center"/>
    </xf>
    <xf numFmtId="10" fontId="81" fillId="0" borderId="0" xfId="160" applyNumberFormat="1" applyFont="1" applyFill="1" applyBorder="1" applyAlignment="1">
      <alignment horizontal="center"/>
    </xf>
    <xf numFmtId="2" fontId="81" fillId="0" borderId="0" xfId="128" applyNumberFormat="1" applyFont="1" applyAlignment="1">
      <alignment horizontal="center"/>
    </xf>
    <xf numFmtId="0" fontId="83" fillId="0" borderId="0" xfId="128" applyFont="1" applyAlignment="1">
      <alignment horizontal="center"/>
    </xf>
    <xf numFmtId="0" fontId="81" fillId="0" borderId="1" xfId="128" applyFont="1" applyBorder="1" applyAlignment="1">
      <alignment horizontal="center"/>
    </xf>
    <xf numFmtId="0" fontId="91" fillId="0" borderId="0" xfId="128" applyFont="1" applyAlignment="1">
      <alignment horizontal="center"/>
    </xf>
    <xf numFmtId="2" fontId="80" fillId="0" borderId="3" xfId="128" applyNumberFormat="1" applyFont="1" applyBorder="1" applyAlignment="1">
      <alignment horizontal="center"/>
    </xf>
    <xf numFmtId="0" fontId="81" fillId="0" borderId="3" xfId="128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10" fontId="80" fillId="0" borderId="0" xfId="128" quotePrefix="1" applyNumberFormat="1" applyFont="1" applyAlignment="1">
      <alignment horizontal="center"/>
    </xf>
    <xf numFmtId="0" fontId="83" fillId="0" borderId="0" xfId="128" applyFont="1"/>
    <xf numFmtId="0" fontId="84" fillId="0" borderId="4" xfId="144" applyFont="1" applyBorder="1"/>
    <xf numFmtId="0" fontId="80" fillId="0" borderId="4" xfId="144" applyFont="1" applyBorder="1" applyAlignment="1">
      <alignment horizontal="center"/>
    </xf>
    <xf numFmtId="0" fontId="81" fillId="0" borderId="25" xfId="128" applyFont="1" applyBorder="1"/>
    <xf numFmtId="0" fontId="81" fillId="0" borderId="3" xfId="128" applyFont="1" applyBorder="1"/>
    <xf numFmtId="10" fontId="81" fillId="0" borderId="3" xfId="128" applyNumberFormat="1" applyFont="1" applyBorder="1" applyAlignment="1">
      <alignment horizontal="center"/>
    </xf>
    <xf numFmtId="0" fontId="81" fillId="0" borderId="43" xfId="128" applyFont="1" applyBorder="1"/>
    <xf numFmtId="170" fontId="81" fillId="0" borderId="0" xfId="161" applyNumberFormat="1" applyFont="1" applyFill="1" applyBorder="1" applyAlignment="1">
      <alignment horizontal="center"/>
    </xf>
    <xf numFmtId="0" fontId="86" fillId="0" borderId="0" xfId="144" applyFont="1" applyAlignment="1">
      <alignment horizontal="centerContinuous"/>
    </xf>
    <xf numFmtId="0" fontId="80" fillId="0" borderId="0" xfId="144" applyFont="1" applyAlignment="1">
      <alignment horizontal="center"/>
    </xf>
    <xf numFmtId="0" fontId="80" fillId="0" borderId="4" xfId="144" applyFont="1" applyBorder="1"/>
    <xf numFmtId="0" fontId="83" fillId="0" borderId="0" xfId="144" applyFont="1"/>
    <xf numFmtId="10" fontId="83" fillId="0" borderId="0" xfId="144" applyNumberFormat="1" applyFont="1" applyAlignment="1">
      <alignment horizontal="center"/>
    </xf>
    <xf numFmtId="10" fontId="84" fillId="0" borderId="0" xfId="144" applyNumberFormat="1" applyFont="1" applyAlignment="1">
      <alignment horizontal="center"/>
    </xf>
    <xf numFmtId="14" fontId="80" fillId="0" borderId="0" xfId="137" applyNumberFormat="1" applyFont="1"/>
    <xf numFmtId="0" fontId="80" fillId="0" borderId="0" xfId="0" applyFont="1"/>
    <xf numFmtId="0" fontId="80" fillId="0" borderId="0" xfId="0" applyFont="1" applyAlignment="1">
      <alignment horizontal="center"/>
    </xf>
    <xf numFmtId="164" fontId="80" fillId="0" borderId="0" xfId="0" applyNumberFormat="1" applyFont="1" applyAlignment="1">
      <alignment horizontal="center"/>
    </xf>
    <xf numFmtId="37" fontId="80" fillId="0" borderId="0" xfId="144" applyNumberFormat="1" applyFont="1" applyAlignment="1">
      <alignment horizontal="center"/>
    </xf>
    <xf numFmtId="10" fontId="80" fillId="0" borderId="0" xfId="144" applyNumberFormat="1" applyFont="1" applyAlignment="1">
      <alignment horizontal="center"/>
    </xf>
    <xf numFmtId="174" fontId="80" fillId="0" borderId="0" xfId="144" applyNumberFormat="1" applyFont="1" applyAlignment="1">
      <alignment horizontal="center"/>
    </xf>
    <xf numFmtId="173" fontId="80" fillId="0" borderId="0" xfId="144" applyNumberFormat="1" applyFont="1" applyAlignment="1">
      <alignment horizontal="center"/>
    </xf>
    <xf numFmtId="172" fontId="80" fillId="0" borderId="0" xfId="144" applyNumberFormat="1" applyFont="1"/>
    <xf numFmtId="37" fontId="80" fillId="0" borderId="0" xfId="144" applyNumberFormat="1" applyFont="1"/>
    <xf numFmtId="0" fontId="84" fillId="0" borderId="0" xfId="144" applyFont="1"/>
    <xf numFmtId="10" fontId="84" fillId="0" borderId="0" xfId="144" applyNumberFormat="1" applyFont="1"/>
    <xf numFmtId="0" fontId="80" fillId="0" borderId="1" xfId="144" applyFont="1" applyBorder="1"/>
    <xf numFmtId="0" fontId="88" fillId="0" borderId="0" xfId="144" applyFont="1" applyAlignment="1">
      <alignment horizontal="centerContinuous"/>
    </xf>
    <xf numFmtId="2" fontId="80" fillId="0" borderId="0" xfId="0" applyNumberFormat="1" applyFont="1" applyAlignment="1">
      <alignment horizontal="center"/>
    </xf>
    <xf numFmtId="0" fontId="24" fillId="0" borderId="0" xfId="162" applyAlignment="1">
      <alignment horizontal="centerContinuous"/>
    </xf>
    <xf numFmtId="0" fontId="24" fillId="0" borderId="0" xfId="162"/>
    <xf numFmtId="0" fontId="24" fillId="0" borderId="0" xfId="162" applyAlignment="1">
      <alignment horizontal="center"/>
    </xf>
    <xf numFmtId="0" fontId="24" fillId="0" borderId="4" xfId="162" applyBorder="1"/>
    <xf numFmtId="0" fontId="24" fillId="0" borderId="4" xfId="162" applyBorder="1" applyAlignment="1">
      <alignment horizontal="center" wrapText="1"/>
    </xf>
    <xf numFmtId="0" fontId="24" fillId="0" borderId="0" xfId="162" quotePrefix="1" applyAlignment="1">
      <alignment horizontal="center"/>
    </xf>
    <xf numFmtId="10" fontId="24" fillId="0" borderId="0" xfId="163" applyNumberFormat="1" applyFont="1" applyAlignment="1">
      <alignment horizontal="center"/>
    </xf>
    <xf numFmtId="0" fontId="92" fillId="0" borderId="0" xfId="164"/>
    <xf numFmtId="0" fontId="24" fillId="0" borderId="0" xfId="165"/>
    <xf numFmtId="0" fontId="24" fillId="0" borderId="0" xfId="165" applyAlignment="1">
      <alignment horizontal="center"/>
    </xf>
    <xf numFmtId="0" fontId="24" fillId="0" borderId="26" xfId="162" applyBorder="1"/>
    <xf numFmtId="0" fontId="24" fillId="0" borderId="26" xfId="162" applyBorder="1" applyAlignment="1">
      <alignment horizontal="center"/>
    </xf>
    <xf numFmtId="0" fontId="24" fillId="0" borderId="1" xfId="162" applyBorder="1"/>
    <xf numFmtId="0" fontId="24" fillId="0" borderId="1" xfId="162" applyBorder="1" applyAlignment="1">
      <alignment horizontal="center"/>
    </xf>
    <xf numFmtId="0" fontId="24" fillId="0" borderId="25" xfId="162" applyBorder="1"/>
    <xf numFmtId="10" fontId="24" fillId="0" borderId="25" xfId="163" applyNumberFormat="1" applyFont="1" applyBorder="1" applyAlignment="1">
      <alignment horizontal="center"/>
    </xf>
    <xf numFmtId="0" fontId="24" fillId="0" borderId="1" xfId="166" applyBorder="1" applyAlignment="1">
      <alignment horizontal="left"/>
    </xf>
    <xf numFmtId="0" fontId="24" fillId="0" borderId="0" xfId="166" applyAlignment="1">
      <alignment horizontal="left"/>
    </xf>
    <xf numFmtId="0" fontId="24" fillId="0" borderId="0" xfId="162" applyAlignment="1">
      <alignment horizontal="left"/>
    </xf>
    <xf numFmtId="0" fontId="24" fillId="0" borderId="43" xfId="162" applyBorder="1" applyAlignment="1">
      <alignment horizontal="center"/>
    </xf>
    <xf numFmtId="10" fontId="90" fillId="0" borderId="43" xfId="162" applyNumberFormat="1" applyFont="1" applyBorder="1" applyAlignment="1">
      <alignment horizontal="center"/>
    </xf>
    <xf numFmtId="0" fontId="24" fillId="0" borderId="3" xfId="162" applyBorder="1" applyAlignment="1">
      <alignment horizontal="center"/>
    </xf>
    <xf numFmtId="10" fontId="90" fillId="0" borderId="3" xfId="162" applyNumberFormat="1" applyFont="1" applyBorder="1" applyAlignment="1">
      <alignment horizontal="center"/>
    </xf>
    <xf numFmtId="10" fontId="24" fillId="0" borderId="0" xfId="163" applyNumberFormat="1" applyFont="1" applyFill="1" applyBorder="1" applyAlignment="1">
      <alignment horizontal="center"/>
    </xf>
    <xf numFmtId="174" fontId="0" fillId="0" borderId="0" xfId="0" applyNumberFormat="1"/>
    <xf numFmtId="174" fontId="80" fillId="0" borderId="0" xfId="144" applyNumberFormat="1" applyFont="1"/>
    <xf numFmtId="10" fontId="24" fillId="0" borderId="0" xfId="1" applyNumberFormat="1"/>
    <xf numFmtId="0" fontId="79" fillId="0" borderId="0" xfId="128" applyFont="1" applyAlignment="1">
      <alignment horizontal="center"/>
    </xf>
    <xf numFmtId="170" fontId="80" fillId="0" borderId="1" xfId="128" applyNumberFormat="1" applyFont="1" applyBorder="1" applyAlignment="1">
      <alignment horizontal="center"/>
    </xf>
    <xf numFmtId="170" fontId="80" fillId="0" borderId="0" xfId="161" applyNumberFormat="1" applyFont="1" applyBorder="1" applyAlignment="1">
      <alignment horizontal="center"/>
    </xf>
    <xf numFmtId="10" fontId="81" fillId="0" borderId="0" xfId="128" applyNumberFormat="1" applyFont="1" applyAlignment="1">
      <alignment horizontal="center"/>
    </xf>
    <xf numFmtId="10" fontId="81" fillId="0" borderId="43" xfId="1" applyNumberFormat="1" applyFont="1" applyFill="1" applyBorder="1" applyAlignment="1">
      <alignment horizontal="center"/>
    </xf>
    <xf numFmtId="0" fontId="80" fillId="0" borderId="1" xfId="128" applyFont="1" applyBorder="1" applyAlignment="1">
      <alignment horizontal="center"/>
    </xf>
    <xf numFmtId="10" fontId="81" fillId="0" borderId="43" xfId="160" applyNumberFormat="1" applyFont="1" applyFill="1" applyBorder="1" applyAlignment="1">
      <alignment horizontal="center"/>
    </xf>
    <xf numFmtId="0" fontId="93" fillId="0" borderId="4" xfId="0" applyFont="1" applyBorder="1" applyAlignment="1">
      <alignment horizontal="centerContinuous"/>
    </xf>
    <xf numFmtId="0" fontId="0" fillId="0" borderId="3" xfId="0" applyBorder="1"/>
    <xf numFmtId="0" fontId="93" fillId="0" borderId="4" xfId="0" applyFont="1" applyBorder="1" applyAlignment="1">
      <alignment horizontal="center"/>
    </xf>
    <xf numFmtId="10" fontId="81" fillId="0" borderId="0" xfId="1" applyNumberFormat="1" applyFont="1"/>
    <xf numFmtId="10" fontId="81" fillId="0" borderId="0" xfId="1" applyNumberFormat="1" applyFont="1" applyAlignment="1">
      <alignment horizontal="center"/>
    </xf>
    <xf numFmtId="174" fontId="80" fillId="0" borderId="0" xfId="0" applyNumberFormat="1" applyFont="1" applyAlignment="1">
      <alignment horizontal="center"/>
    </xf>
    <xf numFmtId="0" fontId="80" fillId="0" borderId="0" xfId="128" applyFont="1" applyAlignment="1">
      <alignment horizontal="center" wrapText="1"/>
    </xf>
    <xf numFmtId="10" fontId="84" fillId="0" borderId="0" xfId="137" applyNumberFormat="1" applyFont="1" applyAlignment="1">
      <alignment horizontal="center"/>
    </xf>
    <xf numFmtId="0" fontId="80" fillId="0" borderId="0" xfId="128" applyFont="1" applyAlignment="1">
      <alignment horizontal="left" wrapText="1"/>
    </xf>
    <xf numFmtId="10" fontId="80" fillId="0" borderId="0" xfId="1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0" fontId="81" fillId="0" borderId="0" xfId="128" applyNumberFormat="1" applyFont="1"/>
    <xf numFmtId="10" fontId="82" fillId="0" borderId="0" xfId="1" applyNumberFormat="1" applyFont="1" applyAlignment="1">
      <alignment horizontal="center"/>
    </xf>
    <xf numFmtId="170" fontId="82" fillId="0" borderId="0" xfId="128" applyNumberFormat="1" applyFont="1"/>
    <xf numFmtId="43" fontId="82" fillId="0" borderId="0" xfId="138" applyFont="1" applyAlignment="1">
      <alignment horizontal="center"/>
    </xf>
    <xf numFmtId="43" fontId="82" fillId="0" borderId="0" xfId="128" applyNumberFormat="1" applyFont="1" applyAlignment="1">
      <alignment horizontal="center"/>
    </xf>
    <xf numFmtId="170" fontId="80" fillId="0" borderId="1" xfId="161" applyNumberFormat="1" applyFont="1" applyBorder="1" applyAlignment="1">
      <alignment horizontal="center"/>
    </xf>
    <xf numFmtId="170" fontId="80" fillId="0" borderId="0" xfId="161" applyNumberFormat="1" applyFont="1" applyAlignment="1">
      <alignment horizontal="center"/>
    </xf>
    <xf numFmtId="10" fontId="81" fillId="0" borderId="0" xfId="160" applyNumberFormat="1" applyFont="1" applyAlignment="1">
      <alignment horizontal="center"/>
    </xf>
    <xf numFmtId="170" fontId="81" fillId="0" borderId="0" xfId="128" applyNumberFormat="1" applyFont="1"/>
    <xf numFmtId="10" fontId="81" fillId="0" borderId="0" xfId="1" applyNumberFormat="1" applyFont="1" applyFill="1" applyAlignment="1">
      <alignment horizontal="center"/>
    </xf>
    <xf numFmtId="0" fontId="24" fillId="0" borderId="0" xfId="179"/>
    <xf numFmtId="176" fontId="82" fillId="0" borderId="0" xfId="138" applyNumberFormat="1" applyFont="1" applyAlignment="1">
      <alignment horizontal="center"/>
    </xf>
    <xf numFmtId="0" fontId="89" fillId="0" borderId="0" xfId="128" applyFont="1" applyAlignment="1">
      <alignment horizontal="centerContinuous"/>
    </xf>
    <xf numFmtId="0" fontId="83" fillId="0" borderId="0" xfId="128" applyFont="1" applyAlignment="1">
      <alignment horizontal="centerContinuous"/>
    </xf>
    <xf numFmtId="0" fontId="81" fillId="0" borderId="46" xfId="128" applyFont="1" applyBorder="1" applyAlignment="1">
      <alignment horizontal="center"/>
    </xf>
    <xf numFmtId="0" fontId="81" fillId="0" borderId="47" xfId="128" applyFont="1" applyBorder="1" applyAlignment="1">
      <alignment horizontal="center" vertical="center" wrapText="1"/>
    </xf>
    <xf numFmtId="0" fontId="81" fillId="0" borderId="48" xfId="128" applyFont="1" applyBorder="1" applyAlignment="1">
      <alignment horizontal="center" vertical="center" wrapText="1"/>
    </xf>
    <xf numFmtId="0" fontId="81" fillId="0" borderId="49" xfId="128" applyFont="1" applyBorder="1" applyAlignment="1">
      <alignment horizontal="center" vertical="center" wrapText="1"/>
    </xf>
    <xf numFmtId="164" fontId="81" fillId="0" borderId="47" xfId="128" quotePrefix="1" applyNumberFormat="1" applyFont="1" applyBorder="1" applyAlignment="1">
      <alignment horizontal="center"/>
    </xf>
    <xf numFmtId="164" fontId="81" fillId="0" borderId="48" xfId="128" quotePrefix="1" applyNumberFormat="1" applyFont="1" applyBorder="1" applyAlignment="1">
      <alignment horizontal="center"/>
    </xf>
    <xf numFmtId="2" fontId="81" fillId="0" borderId="49" xfId="128" quotePrefix="1" applyNumberFormat="1" applyFont="1" applyBorder="1" applyAlignment="1">
      <alignment horizontal="center"/>
    </xf>
    <xf numFmtId="164" fontId="81" fillId="0" borderId="0" xfId="128" applyNumberFormat="1" applyFont="1"/>
    <xf numFmtId="2" fontId="81" fillId="0" borderId="0" xfId="128" applyNumberFormat="1" applyFont="1"/>
    <xf numFmtId="2" fontId="81" fillId="0" borderId="48" xfId="128" quotePrefix="1" applyNumberFormat="1" applyFont="1" applyBorder="1" applyAlignment="1">
      <alignment horizontal="center"/>
    </xf>
    <xf numFmtId="164" fontId="81" fillId="0" borderId="0" xfId="128" quotePrefix="1" applyNumberFormat="1" applyFont="1" applyAlignment="1">
      <alignment horizontal="center"/>
    </xf>
    <xf numFmtId="2" fontId="81" fillId="0" borderId="0" xfId="128" quotePrefix="1" applyNumberFormat="1" applyFont="1" applyAlignment="1">
      <alignment horizontal="center"/>
    </xf>
    <xf numFmtId="2" fontId="81" fillId="0" borderId="47" xfId="128" applyNumberFormat="1" applyFont="1" applyBorder="1" applyAlignment="1">
      <alignment horizontal="center"/>
    </xf>
    <xf numFmtId="2" fontId="81" fillId="0" borderId="48" xfId="128" applyNumberFormat="1" applyFont="1" applyBorder="1" applyAlignment="1">
      <alignment horizontal="center"/>
    </xf>
    <xf numFmtId="2" fontId="81" fillId="0" borderId="49" xfId="128" applyNumberFormat="1" applyFont="1" applyBorder="1" applyAlignment="1">
      <alignment horizontal="center"/>
    </xf>
    <xf numFmtId="2" fontId="81" fillId="0" borderId="52" xfId="128" applyNumberFormat="1" applyFont="1" applyBorder="1" applyAlignment="1">
      <alignment horizontal="center"/>
    </xf>
    <xf numFmtId="165" fontId="24" fillId="57" borderId="3" xfId="0" applyNumberFormat="1" applyFont="1" applyFill="1" applyBorder="1"/>
    <xf numFmtId="10" fontId="24" fillId="57" borderId="3" xfId="1" applyNumberFormat="1" applyFont="1" applyFill="1" applyBorder="1"/>
    <xf numFmtId="10" fontId="24" fillId="57" borderId="3" xfId="1" applyNumberFormat="1" applyFont="1" applyFill="1" applyBorder="1" applyAlignment="1">
      <alignment horizontal="right"/>
    </xf>
    <xf numFmtId="0" fontId="80" fillId="0" borderId="0" xfId="0" applyFont="1" applyAlignment="1">
      <alignment wrapText="1"/>
    </xf>
    <xf numFmtId="0" fontId="80" fillId="0" borderId="0" xfId="0" applyFont="1" applyAlignment="1">
      <alignment horizontal="center" wrapText="1"/>
    </xf>
    <xf numFmtId="10" fontId="81" fillId="0" borderId="1" xfId="160" applyNumberFormat="1" applyFont="1" applyFill="1" applyBorder="1" applyAlignment="1">
      <alignment horizontal="center"/>
    </xf>
    <xf numFmtId="2" fontId="80" fillId="0" borderId="0" xfId="144" applyNumberFormat="1" applyFont="1" applyAlignment="1">
      <alignment horizontal="center" wrapText="1"/>
    </xf>
    <xf numFmtId="2" fontId="80" fillId="0" borderId="1" xfId="0" applyNumberFormat="1" applyFont="1" applyBorder="1" applyAlignment="1">
      <alignment horizontal="center"/>
    </xf>
    <xf numFmtId="2" fontId="80" fillId="0" borderId="1" xfId="144" applyNumberFormat="1" applyFont="1" applyBorder="1" applyAlignment="1">
      <alignment horizontal="center" wrapText="1"/>
    </xf>
    <xf numFmtId="0" fontId="81" fillId="0" borderId="0" xfId="128" applyFont="1" applyAlignment="1">
      <alignment horizontal="left" indent="2"/>
    </xf>
    <xf numFmtId="10" fontId="24" fillId="0" borderId="0" xfId="1" applyNumberFormat="1" applyFont="1" applyAlignment="1">
      <alignment horizontal="center"/>
    </xf>
    <xf numFmtId="0" fontId="80" fillId="0" borderId="0" xfId="128" applyFont="1" applyAlignment="1">
      <alignment horizontal="left"/>
    </xf>
    <xf numFmtId="43" fontId="82" fillId="0" borderId="0" xfId="138" applyFont="1" applyFill="1" applyAlignment="1">
      <alignment horizontal="center"/>
    </xf>
    <xf numFmtId="176" fontId="82" fillId="0" borderId="0" xfId="138" applyNumberFormat="1" applyFont="1" applyFill="1" applyAlignment="1">
      <alignment horizontal="center"/>
    </xf>
    <xf numFmtId="10" fontId="80" fillId="0" borderId="25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58" borderId="0" xfId="128" applyNumberFormat="1" applyFont="1" applyFill="1" applyAlignment="1">
      <alignment horizontal="center"/>
    </xf>
    <xf numFmtId="0" fontId="84" fillId="0" borderId="1" xfId="0" applyFont="1" applyBorder="1" applyAlignment="1">
      <alignment wrapText="1"/>
    </xf>
    <xf numFmtId="0" fontId="84" fillId="0" borderId="1" xfId="0" applyFont="1" applyBorder="1" applyAlignment="1">
      <alignment horizontal="center" wrapText="1"/>
    </xf>
    <xf numFmtId="9" fontId="80" fillId="0" borderId="0" xfId="1" applyFont="1" applyAlignment="1">
      <alignment horizontal="center"/>
    </xf>
    <xf numFmtId="9" fontId="80" fillId="0" borderId="0" xfId="1" applyFont="1" applyAlignment="1">
      <alignment horizontal="center" wrapText="1"/>
    </xf>
    <xf numFmtId="9" fontId="84" fillId="0" borderId="1" xfId="1" applyFont="1" applyBorder="1" applyAlignment="1">
      <alignment horizontal="center" wrapText="1"/>
    </xf>
    <xf numFmtId="0" fontId="80" fillId="0" borderId="3" xfId="0" applyFont="1" applyBorder="1"/>
    <xf numFmtId="0" fontId="80" fillId="0" borderId="3" xfId="0" applyFont="1" applyBorder="1" applyAlignment="1">
      <alignment horizontal="center"/>
    </xf>
    <xf numFmtId="9" fontId="80" fillId="0" borderId="3" xfId="1" applyFont="1" applyBorder="1" applyAlignment="1">
      <alignment horizontal="center"/>
    </xf>
    <xf numFmtId="0" fontId="80" fillId="0" borderId="3" xfId="128" applyFont="1" applyBorder="1"/>
    <xf numFmtId="9" fontId="80" fillId="0" borderId="0" xfId="1" applyFont="1" applyBorder="1" applyAlignment="1">
      <alignment horizontal="center"/>
    </xf>
    <xf numFmtId="0" fontId="80" fillId="59" borderId="0" xfId="0" applyFont="1" applyFill="1" applyAlignment="1">
      <alignment horizontal="center"/>
    </xf>
    <xf numFmtId="9" fontId="80" fillId="59" borderId="0" xfId="1" applyFont="1" applyFill="1" applyAlignment="1">
      <alignment horizontal="center"/>
    </xf>
    <xf numFmtId="9" fontId="80" fillId="0" borderId="0" xfId="1" applyFont="1" applyFill="1" applyAlignment="1">
      <alignment horizontal="center"/>
    </xf>
    <xf numFmtId="0" fontId="95" fillId="0" borderId="0" xfId="0" applyFont="1"/>
    <xf numFmtId="0" fontId="80" fillId="0" borderId="43" xfId="128" applyFont="1" applyBorder="1" applyAlignment="1">
      <alignment horizontal="center"/>
    </xf>
    <xf numFmtId="170" fontId="80" fillId="0" borderId="43" xfId="161" applyNumberFormat="1" applyFont="1" applyFill="1" applyBorder="1" applyAlignment="1">
      <alignment horizontal="center"/>
    </xf>
    <xf numFmtId="170" fontId="80" fillId="0" borderId="0" xfId="161" applyNumberFormat="1" applyFont="1" applyFill="1" applyBorder="1" applyAlignment="1">
      <alignment horizontal="center"/>
    </xf>
    <xf numFmtId="170" fontId="80" fillId="0" borderId="1" xfId="161" applyNumberFormat="1" applyFont="1" applyFill="1" applyBorder="1" applyAlignment="1">
      <alignment horizontal="center"/>
    </xf>
    <xf numFmtId="0" fontId="80" fillId="0" borderId="0" xfId="128" applyFont="1" applyAlignment="1">
      <alignment horizontal="left" indent="2"/>
    </xf>
    <xf numFmtId="171" fontId="80" fillId="0" borderId="43" xfId="128" applyNumberFormat="1" applyFont="1" applyBorder="1" applyAlignment="1">
      <alignment horizontal="center"/>
    </xf>
    <xf numFmtId="10" fontId="81" fillId="0" borderId="43" xfId="1" applyNumberFormat="1" applyFont="1" applyBorder="1" applyAlignment="1">
      <alignment horizontal="center"/>
    </xf>
    <xf numFmtId="10" fontId="81" fillId="0" borderId="0" xfId="1" applyNumberFormat="1" applyFont="1" applyBorder="1" applyAlignment="1">
      <alignment horizontal="center"/>
    </xf>
    <xf numFmtId="10" fontId="81" fillId="0" borderId="1" xfId="1" applyNumberFormat="1" applyFont="1" applyBorder="1" applyAlignment="1">
      <alignment horizontal="center"/>
    </xf>
    <xf numFmtId="0" fontId="24" fillId="0" borderId="0" xfId="145" applyAlignment="1">
      <alignment horizontal="center" vertical="center" wrapText="1"/>
    </xf>
    <xf numFmtId="0" fontId="24" fillId="0" borderId="0" xfId="145" applyAlignment="1">
      <alignment horizontal="right" vertical="center"/>
    </xf>
    <xf numFmtId="170" fontId="80" fillId="0" borderId="0" xfId="144" applyNumberFormat="1" applyFont="1"/>
    <xf numFmtId="2" fontId="81" fillId="0" borderId="1" xfId="128" applyNumberFormat="1" applyFont="1" applyBorder="1" applyAlignment="1">
      <alignment horizontal="center"/>
    </xf>
    <xf numFmtId="0" fontId="96" fillId="0" borderId="0" xfId="183" applyFont="1"/>
    <xf numFmtId="0" fontId="4" fillId="0" borderId="0" xfId="183"/>
    <xf numFmtId="0" fontId="97" fillId="0" borderId="0" xfId="183" applyFont="1"/>
    <xf numFmtId="14" fontId="4" fillId="0" borderId="0" xfId="183" applyNumberFormat="1"/>
    <xf numFmtId="10" fontId="4" fillId="0" borderId="0" xfId="183" applyNumberFormat="1"/>
    <xf numFmtId="0" fontId="98" fillId="0" borderId="4" xfId="183" applyFont="1" applyBorder="1" applyAlignment="1">
      <alignment horizontal="centerContinuous"/>
    </xf>
    <xf numFmtId="0" fontId="4" fillId="0" borderId="3" xfId="183" applyBorder="1"/>
    <xf numFmtId="0" fontId="98" fillId="0" borderId="4" xfId="183" applyFont="1" applyBorder="1" applyAlignment="1">
      <alignment horizontal="center"/>
    </xf>
    <xf numFmtId="0" fontId="4" fillId="0" borderId="1" xfId="183" applyBorder="1"/>
    <xf numFmtId="14" fontId="4" fillId="0" borderId="1" xfId="183" applyNumberFormat="1" applyBorder="1"/>
    <xf numFmtId="10" fontId="4" fillId="0" borderId="1" xfId="183" applyNumberFormat="1" applyBorder="1"/>
    <xf numFmtId="0" fontId="26" fillId="0" borderId="0" xfId="183" applyFont="1"/>
    <xf numFmtId="177" fontId="26" fillId="0" borderId="0" xfId="183" applyNumberFormat="1" applyFont="1"/>
    <xf numFmtId="10" fontId="26" fillId="0" borderId="0" xfId="183" applyNumberFormat="1" applyFont="1"/>
    <xf numFmtId="14" fontId="81" fillId="0" borderId="0" xfId="128" applyNumberFormat="1" applyFont="1" applyAlignment="1">
      <alignment horizontal="center" wrapText="1"/>
    </xf>
    <xf numFmtId="14" fontId="80" fillId="0" borderId="0" xfId="0" applyNumberFormat="1" applyFont="1" applyAlignment="1">
      <alignment horizontal="center"/>
    </xf>
    <xf numFmtId="170" fontId="80" fillId="0" borderId="1" xfId="144" applyNumberFormat="1" applyFont="1" applyBorder="1"/>
    <xf numFmtId="170" fontId="81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170" fontId="80" fillId="0" borderId="0" xfId="144" applyNumberFormat="1" applyFont="1" applyAlignment="1">
      <alignment horizontal="center"/>
    </xf>
    <xf numFmtId="170" fontId="80" fillId="0" borderId="1" xfId="144" applyNumberFormat="1" applyFont="1" applyBorder="1" applyAlignment="1">
      <alignment horizontal="center"/>
    </xf>
    <xf numFmtId="10" fontId="81" fillId="0" borderId="1" xfId="128" applyNumberFormat="1" applyFont="1" applyBorder="1" applyAlignment="1">
      <alignment horizontal="center"/>
    </xf>
    <xf numFmtId="14" fontId="99" fillId="0" borderId="1" xfId="183" applyNumberFormat="1" applyFont="1" applyBorder="1"/>
    <xf numFmtId="10" fontId="99" fillId="0" borderId="0" xfId="184" applyNumberFormat="1" applyFont="1" applyFill="1" applyBorder="1" applyAlignment="1">
      <alignment horizontal="center"/>
    </xf>
    <xf numFmtId="10" fontId="100" fillId="0" borderId="0" xfId="184" applyNumberFormat="1" applyFont="1" applyFill="1" applyBorder="1" applyAlignment="1">
      <alignment horizontal="center"/>
    </xf>
    <xf numFmtId="10" fontId="26" fillId="0" borderId="0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100" fillId="0" borderId="1" xfId="184" applyNumberFormat="1" applyFont="1" applyFill="1" applyBorder="1" applyAlignment="1">
      <alignment horizontal="center"/>
    </xf>
    <xf numFmtId="10" fontId="26" fillId="0" borderId="1" xfId="184" applyNumberFormat="1" applyFont="1" applyFill="1" applyBorder="1" applyAlignment="1">
      <alignment horizontal="center"/>
    </xf>
    <xf numFmtId="0" fontId="4" fillId="0" borderId="25" xfId="183" applyBorder="1"/>
    <xf numFmtId="0" fontId="4" fillId="0" borderId="25" xfId="183" applyBorder="1" applyAlignment="1">
      <alignment horizontal="center"/>
    </xf>
    <xf numFmtId="10" fontId="4" fillId="0" borderId="25" xfId="183" applyNumberFormat="1" applyBorder="1" applyAlignment="1">
      <alignment horizontal="center"/>
    </xf>
    <xf numFmtId="0" fontId="90" fillId="0" borderId="0" xfId="186" applyFont="1" applyAlignment="1">
      <alignment horizontal="center"/>
    </xf>
    <xf numFmtId="0" fontId="3" fillId="0" borderId="0" xfId="186"/>
    <xf numFmtId="0" fontId="90" fillId="0" borderId="1" xfId="186" applyFont="1" applyBorder="1"/>
    <xf numFmtId="0" fontId="90" fillId="0" borderId="1" xfId="186" applyFont="1" applyBorder="1" applyAlignment="1">
      <alignment horizontal="center"/>
    </xf>
    <xf numFmtId="0" fontId="24" fillId="0" borderId="0" xfId="188" applyFont="1"/>
    <xf numFmtId="0" fontId="24" fillId="0" borderId="0" xfId="188" applyFont="1" applyAlignment="1">
      <alignment horizontal="center"/>
    </xf>
    <xf numFmtId="0" fontId="24" fillId="0" borderId="1" xfId="188" applyFont="1" applyBorder="1" applyAlignment="1">
      <alignment horizontal="center"/>
    </xf>
    <xf numFmtId="0" fontId="90" fillId="0" borderId="43" xfId="162" applyFont="1" applyBorder="1"/>
    <xf numFmtId="0" fontId="90" fillId="0" borderId="0" xfId="162" applyFont="1"/>
    <xf numFmtId="0" fontId="90" fillId="0" borderId="0" xfId="186" applyFont="1" applyAlignment="1">
      <alignment horizontal="left"/>
    </xf>
    <xf numFmtId="0" fontId="90" fillId="0" borderId="0" xfId="162" applyFont="1" applyAlignment="1">
      <alignment horizontal="center"/>
    </xf>
    <xf numFmtId="0" fontId="101" fillId="0" borderId="0" xfId="186" applyFont="1"/>
    <xf numFmtId="0" fontId="102" fillId="0" borderId="0" xfId="186" applyFont="1" applyAlignment="1">
      <alignment horizontal="center" wrapText="1"/>
    </xf>
    <xf numFmtId="0" fontId="90" fillId="0" borderId="0" xfId="186" applyFont="1" applyAlignment="1">
      <alignment horizontal="left" vertical="top"/>
    </xf>
    <xf numFmtId="0" fontId="24" fillId="0" borderId="0" xfId="128" applyFont="1" applyAlignment="1">
      <alignment horizontal="center" wrapText="1"/>
    </xf>
    <xf numFmtId="0" fontId="24" fillId="0" borderId="0" xfId="128" applyFont="1" applyAlignment="1">
      <alignment horizontal="center"/>
    </xf>
    <xf numFmtId="0" fontId="24" fillId="0" borderId="1" xfId="128" applyFont="1" applyBorder="1" applyAlignment="1">
      <alignment horizontal="center"/>
    </xf>
    <xf numFmtId="0" fontId="34" fillId="0" borderId="1" xfId="187" applyFont="1" applyBorder="1" applyAlignment="1">
      <alignment horizontal="left" wrapText="1"/>
    </xf>
    <xf numFmtId="0" fontId="102" fillId="0" borderId="1" xfId="186" applyFont="1" applyBorder="1" applyAlignment="1">
      <alignment horizontal="center"/>
    </xf>
    <xf numFmtId="0" fontId="102" fillId="0" borderId="1" xfId="186" applyFont="1" applyBorder="1" applyAlignment="1">
      <alignment horizontal="center" wrapText="1"/>
    </xf>
    <xf numFmtId="0" fontId="90" fillId="0" borderId="0" xfId="186" applyFont="1"/>
    <xf numFmtId="10" fontId="90" fillId="0" borderId="0" xfId="189" applyNumberFormat="1" applyFont="1" applyFill="1"/>
    <xf numFmtId="0" fontId="24" fillId="0" borderId="1" xfId="188" applyFont="1" applyBorder="1"/>
    <xf numFmtId="10" fontId="90" fillId="0" borderId="1" xfId="189" applyNumberFormat="1" applyFont="1" applyBorder="1"/>
    <xf numFmtId="10" fontId="90" fillId="0" borderId="0" xfId="186" applyNumberFormat="1" applyFont="1"/>
    <xf numFmtId="0" fontId="34" fillId="0" borderId="1" xfId="187" applyFont="1" applyBorder="1" applyAlignment="1">
      <alignment horizontal="center" wrapText="1"/>
    </xf>
    <xf numFmtId="14" fontId="90" fillId="0" borderId="0" xfId="186" applyNumberFormat="1" applyFont="1"/>
    <xf numFmtId="10" fontId="90" fillId="0" borderId="0" xfId="189" applyNumberFormat="1" applyFont="1"/>
    <xf numFmtId="10" fontId="90" fillId="0" borderId="0" xfId="189" applyNumberFormat="1" applyFont="1" applyAlignment="1">
      <alignment horizontal="right"/>
    </xf>
    <xf numFmtId="1" fontId="90" fillId="0" borderId="0" xfId="186" applyNumberFormat="1" applyFont="1" applyAlignment="1">
      <alignment horizontal="left"/>
    </xf>
    <xf numFmtId="0" fontId="90" fillId="0" borderId="0" xfId="191" applyFont="1" applyAlignment="1">
      <alignment horizontal="center"/>
    </xf>
    <xf numFmtId="1" fontId="90" fillId="0" borderId="0" xfId="186" applyNumberFormat="1" applyFont="1" applyAlignment="1">
      <alignment horizontal="center"/>
    </xf>
    <xf numFmtId="1" fontId="90" fillId="0" borderId="0" xfId="186" quotePrefix="1" applyNumberFormat="1" applyFont="1" applyAlignment="1">
      <alignment horizontal="center"/>
    </xf>
    <xf numFmtId="0" fontId="3" fillId="0" borderId="0" xfId="191"/>
    <xf numFmtId="0" fontId="90" fillId="0" borderId="0" xfId="191" applyFont="1"/>
    <xf numFmtId="0" fontId="102" fillId="0" borderId="1" xfId="191" applyFont="1" applyBorder="1" applyAlignment="1">
      <alignment horizontal="center"/>
    </xf>
    <xf numFmtId="0" fontId="102" fillId="0" borderId="1" xfId="191" applyFont="1" applyBorder="1" applyAlignment="1">
      <alignment horizontal="center" wrapText="1"/>
    </xf>
    <xf numFmtId="0" fontId="102" fillId="0" borderId="0" xfId="191" applyFont="1" applyAlignment="1">
      <alignment horizontal="center" wrapText="1"/>
    </xf>
    <xf numFmtId="14" fontId="90" fillId="0" borderId="0" xfId="191" applyNumberFormat="1" applyFont="1" applyAlignment="1">
      <alignment horizontal="center" vertical="center"/>
    </xf>
    <xf numFmtId="10" fontId="90" fillId="0" borderId="0" xfId="189" applyNumberFormat="1" applyFont="1" applyAlignment="1">
      <alignment horizontal="center" vertical="center"/>
    </xf>
    <xf numFmtId="0" fontId="90" fillId="0" borderId="1" xfId="191" applyFont="1" applyBorder="1"/>
    <xf numFmtId="0" fontId="90" fillId="0" borderId="1" xfId="191" applyFont="1" applyBorder="1" applyAlignment="1">
      <alignment horizontal="center"/>
    </xf>
    <xf numFmtId="0" fontId="24" fillId="0" borderId="0" xfId="190" applyAlignment="1">
      <alignment horizontal="left" vertical="top"/>
    </xf>
    <xf numFmtId="0" fontId="24" fillId="0" borderId="0" xfId="190" applyAlignment="1">
      <alignment horizontal="center" vertical="top"/>
    </xf>
    <xf numFmtId="10" fontId="90" fillId="0" borderId="0" xfId="191" applyNumberFormat="1" applyFont="1"/>
    <xf numFmtId="10" fontId="90" fillId="0" borderId="1" xfId="191" applyNumberFormat="1" applyFont="1" applyBorder="1"/>
    <xf numFmtId="0" fontId="24" fillId="0" borderId="1" xfId="187" applyBorder="1" applyAlignment="1">
      <alignment horizontal="center" wrapText="1"/>
    </xf>
    <xf numFmtId="10" fontId="24" fillId="0" borderId="0" xfId="189" applyNumberFormat="1" applyFont="1"/>
    <xf numFmtId="10" fontId="90" fillId="0" borderId="43" xfId="191" applyNumberFormat="1" applyFont="1" applyBorder="1"/>
    <xf numFmtId="10" fontId="24" fillId="0" borderId="1" xfId="189" applyNumberFormat="1" applyFont="1" applyBorder="1"/>
    <xf numFmtId="9" fontId="90" fillId="0" borderId="0" xfId="191" applyNumberFormat="1" applyFont="1"/>
    <xf numFmtId="2" fontId="24" fillId="0" borderId="0" xfId="189" applyNumberFormat="1" applyFont="1" applyAlignment="1">
      <alignment horizontal="center" vertical="center"/>
    </xf>
    <xf numFmtId="10" fontId="90" fillId="0" borderId="1" xfId="186" applyNumberFormat="1" applyFont="1" applyBorder="1"/>
    <xf numFmtId="10" fontId="85" fillId="0" borderId="0" xfId="128" applyNumberFormat="1" applyFont="1" applyAlignment="1">
      <alignment horizontal="center"/>
    </xf>
    <xf numFmtId="164" fontId="81" fillId="0" borderId="47" xfId="128" applyNumberFormat="1" applyFont="1" applyBorder="1" applyAlignment="1">
      <alignment horizontal="center"/>
    </xf>
    <xf numFmtId="164" fontId="81" fillId="0" borderId="48" xfId="128" applyNumberFormat="1" applyFont="1" applyBorder="1" applyAlignment="1">
      <alignment horizontal="center"/>
    </xf>
    <xf numFmtId="164" fontId="81" fillId="0" borderId="0" xfId="128" applyNumberFormat="1" applyFont="1" applyAlignment="1">
      <alignment horizontal="center"/>
    </xf>
    <xf numFmtId="10" fontId="2" fillId="0" borderId="0" xfId="183" applyNumberFormat="1" applyFont="1"/>
    <xf numFmtId="0" fontId="2" fillId="0" borderId="0" xfId="183" applyFont="1"/>
    <xf numFmtId="0" fontId="2" fillId="0" borderId="1" xfId="183" applyFont="1" applyBorder="1"/>
    <xf numFmtId="0" fontId="2" fillId="0" borderId="3" xfId="183" applyFont="1" applyBorder="1" applyAlignment="1">
      <alignment horizontal="center"/>
    </xf>
    <xf numFmtId="0" fontId="2" fillId="0" borderId="25" xfId="183" applyFont="1" applyBorder="1"/>
    <xf numFmtId="0" fontId="26" fillId="0" borderId="1" xfId="183" applyFont="1" applyBorder="1" applyAlignment="1">
      <alignment wrapText="1"/>
    </xf>
    <xf numFmtId="0" fontId="4" fillId="0" borderId="0" xfId="183" applyAlignment="1">
      <alignment wrapText="1"/>
    </xf>
    <xf numFmtId="0" fontId="26" fillId="0" borderId="0" xfId="183" applyFont="1" applyAlignment="1">
      <alignment wrapText="1"/>
    </xf>
    <xf numFmtId="14" fontId="4" fillId="0" borderId="0" xfId="183" applyNumberFormat="1" applyAlignment="1">
      <alignment wrapText="1"/>
    </xf>
    <xf numFmtId="0" fontId="1" fillId="0" borderId="0" xfId="183" applyFont="1"/>
    <xf numFmtId="170" fontId="80" fillId="0" borderId="0" xfId="128" applyNumberFormat="1" applyFont="1" applyAlignment="1">
      <alignment horizontal="center" wrapText="1"/>
    </xf>
    <xf numFmtId="10" fontId="80" fillId="0" borderId="0" xfId="128" applyNumberFormat="1" applyFont="1" applyAlignment="1">
      <alignment horizontal="center" wrapText="1"/>
    </xf>
    <xf numFmtId="0" fontId="76" fillId="0" borderId="0" xfId="0" applyFont="1" applyAlignment="1">
      <alignment horizontal="center"/>
    </xf>
    <xf numFmtId="0" fontId="79" fillId="0" borderId="0" xfId="128" applyFont="1" applyAlignment="1">
      <alignment horizontal="center"/>
    </xf>
    <xf numFmtId="0" fontId="84" fillId="0" borderId="3" xfId="0" applyFont="1" applyBorder="1" applyAlignment="1">
      <alignment horizontal="center"/>
    </xf>
    <xf numFmtId="14" fontId="81" fillId="0" borderId="43" xfId="128" applyNumberFormat="1" applyFont="1" applyBorder="1" applyAlignment="1">
      <alignment horizontal="center"/>
    </xf>
    <xf numFmtId="0" fontId="81" fillId="0" borderId="44" xfId="128" applyFont="1" applyBorder="1" applyAlignment="1">
      <alignment horizontal="center"/>
    </xf>
    <xf numFmtId="0" fontId="81" fillId="0" borderId="45" xfId="128" applyFont="1" applyBorder="1" applyAlignment="1">
      <alignment horizontal="center"/>
    </xf>
    <xf numFmtId="2" fontId="81" fillId="0" borderId="50" xfId="128" applyNumberFormat="1" applyFont="1" applyBorder="1" applyAlignment="1">
      <alignment horizontal="center"/>
    </xf>
    <xf numFmtId="2" fontId="81" fillId="0" borderId="51" xfId="128" applyNumberFormat="1" applyFont="1" applyBorder="1" applyAlignment="1">
      <alignment horizontal="center"/>
    </xf>
    <xf numFmtId="170" fontId="80" fillId="0" borderId="26" xfId="128" applyNumberFormat="1" applyFont="1" applyBorder="1" applyAlignment="1">
      <alignment horizontal="center" wrapText="1"/>
    </xf>
    <xf numFmtId="170" fontId="80" fillId="0" borderId="1" xfId="128" applyNumberFormat="1" applyFont="1" applyBorder="1" applyAlignment="1">
      <alignment horizontal="center" wrapText="1"/>
    </xf>
    <xf numFmtId="0" fontId="80" fillId="0" borderId="26" xfId="128" applyFont="1" applyBorder="1" applyAlignment="1">
      <alignment horizontal="center" wrapText="1"/>
    </xf>
    <xf numFmtId="0" fontId="80" fillId="0" borderId="1" xfId="128" applyFont="1" applyBorder="1" applyAlignment="1">
      <alignment horizontal="center" wrapText="1"/>
    </xf>
    <xf numFmtId="0" fontId="80" fillId="0" borderId="0" xfId="128" applyFont="1" applyAlignment="1">
      <alignment horizontal="center" wrapText="1"/>
    </xf>
    <xf numFmtId="170" fontId="80" fillId="0" borderId="0" xfId="128" applyNumberFormat="1" applyFont="1" applyAlignment="1">
      <alignment horizontal="center" wrapText="1"/>
    </xf>
    <xf numFmtId="0" fontId="79" fillId="0" borderId="0" xfId="128" applyFont="1" applyAlignment="1">
      <alignment horizontal="center" vertical="top"/>
    </xf>
    <xf numFmtId="0" fontId="89" fillId="0" borderId="0" xfId="128" applyFont="1" applyAlignment="1">
      <alignment horizontal="center" vertical="top"/>
    </xf>
    <xf numFmtId="0" fontId="90" fillId="0" borderId="0" xfId="186" applyFont="1" applyAlignment="1">
      <alignment horizontal="center"/>
    </xf>
    <xf numFmtId="0" fontId="90" fillId="0" borderId="0" xfId="191" applyFont="1" applyAlignment="1">
      <alignment horizontal="center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2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Elec'!$D$6:$D$136</c:f>
              <c:numCache>
                <c:formatCode>0.00%</c:formatCode>
                <c:ptCount val="131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4.5760249999999988E-2</c:v>
                </c:pt>
                <c:pt idx="130">
                  <c:v>4.2270787878787887E-2</c:v>
                </c:pt>
              </c:numCache>
            </c:numRef>
          </c:xVal>
          <c:yVal>
            <c:numRef>
              <c:f>'CEA-8.1 US Risk Premium - Elec'!$E$6:$E$136</c:f>
              <c:numCache>
                <c:formatCode>0.00%</c:formatCode>
                <c:ptCount val="131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3.2814871794871803E-2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5.2331517857142844E-2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6.5775713541666683E-2</c:v>
                </c:pt>
                <c:pt idx="45">
                  <c:v>6.5645953846153834E-2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5.3192852747252758E-2</c:v>
                </c:pt>
                <c:pt idx="50">
                  <c:v>5.6911984848484851E-2</c:v>
                </c:pt>
                <c:pt idx="51">
                  <c:v>6.043904545454544E-2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5.6454399999999988E-2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5.0704569230769221E-2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6.4157994871794868E-2</c:v>
                </c:pt>
                <c:pt idx="70">
                  <c:v>6.0867075757575752E-2</c:v>
                </c:pt>
                <c:pt idx="71">
                  <c:v>6.2060411764705913E-2</c:v>
                </c:pt>
                <c:pt idx="72">
                  <c:v>5.8226718750000003E-2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7.1677232967032961E-2</c:v>
                </c:pt>
                <c:pt idx="81">
                  <c:v>6.9813015384615401E-2</c:v>
                </c:pt>
                <c:pt idx="82">
                  <c:v>7.0424561538461536E-2</c:v>
                </c:pt>
                <c:pt idx="83">
                  <c:v>7.2053485507246412E-2</c:v>
                </c:pt>
                <c:pt idx="84">
                  <c:v>6.6391890625000005E-2</c:v>
                </c:pt>
                <c:pt idx="85">
                  <c:v>6.7015485714285714E-2</c:v>
                </c:pt>
                <c:pt idx="86">
                  <c:v>6.1203045454545461E-2</c:v>
                </c:pt>
                <c:pt idx="87">
                  <c:v>6.0369832535885196E-2</c:v>
                </c:pt>
                <c:pt idx="88">
                  <c:v>5.882709375000001E-2</c:v>
                </c:pt>
                <c:pt idx="89">
                  <c:v>6.3879830769230761E-2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7.106381249999999E-2</c:v>
                </c:pt>
                <c:pt idx="93">
                  <c:v>6.6113076923076927E-2</c:v>
                </c:pt>
                <c:pt idx="94">
                  <c:v>6.4408772727272731E-2</c:v>
                </c:pt>
                <c:pt idx="95">
                  <c:v>6.693468181818181E-2</c:v>
                </c:pt>
                <c:pt idx="96">
                  <c:v>6.9802800000000012E-2</c:v>
                </c:pt>
                <c:pt idx="97">
                  <c:v>6.8393953846153835E-2</c:v>
                </c:pt>
                <c:pt idx="98">
                  <c:v>7.4801666666666683E-2</c:v>
                </c:pt>
                <c:pt idx="99">
                  <c:v>6.7204742307692328E-2</c:v>
                </c:pt>
                <c:pt idx="100">
                  <c:v>6.5686729914529923E-2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6.9192527125506081E-2</c:v>
                </c:pt>
                <c:pt idx="104">
                  <c:v>6.5666030769230749E-2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6.1708106060606067E-2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7.2794681818181828E-2</c:v>
                </c:pt>
                <c:pt idx="111">
                  <c:v>7.490827272727274E-2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7.9777601731601741E-2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7.2013615384615356E-2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7.0851718749999987E-2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5.8380276254180581E-2</c:v>
                </c:pt>
                <c:pt idx="124">
                  <c:v>5.9714487912087937E-2</c:v>
                </c:pt>
                <c:pt idx="125">
                  <c:v>5.7376630769230781E-2</c:v>
                </c:pt>
                <c:pt idx="126">
                  <c:v>5.4074085314685306E-2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5.1223083333333322E-2</c:v>
                </c:pt>
                <c:pt idx="130">
                  <c:v>5.5619212121212118E-2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Gas'!$D$6:$D$132</c:f>
              <c:numCache>
                <c:formatCode>0.00%</c:formatCode>
                <c:ptCount val="127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4.5760249999999988E-2</c:v>
                </c:pt>
                <c:pt idx="126">
                  <c:v>4.2270787878787887E-2</c:v>
                </c:pt>
              </c:numCache>
            </c:numRef>
          </c:xVal>
          <c:yVal>
            <c:numRef>
              <c:f>'CEA-8.2 US Risk Premium - Gas'!$E$6:$E$132</c:f>
              <c:numCache>
                <c:formatCode>0.00%</c:formatCode>
                <c:ptCount val="127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7.8786045454545484E-2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7.6500484848484873E-2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6.26240606060606E-2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5.3956416666666673E-2</c:v>
                </c:pt>
                <c:pt idx="126">
                  <c:v>5.3562545454545453E-2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>2014Y</v>
          </cell>
          <cell r="BD4">
            <v>6.3631386861313866</v>
          </cell>
        </row>
        <row r="5">
          <cell r="B5" t="str">
            <v>2013Y</v>
          </cell>
          <cell r="BD5">
            <v>5.9681908548707749</v>
          </cell>
        </row>
        <row r="6">
          <cell r="B6" t="str">
            <v>2012Y</v>
          </cell>
          <cell r="BD6">
            <v>6.1164835164835161</v>
          </cell>
        </row>
        <row r="7">
          <cell r="B7" t="str">
            <v>2011Y</v>
          </cell>
          <cell r="BD7">
            <v>6.0435779816513762</v>
          </cell>
        </row>
        <row r="8">
          <cell r="B8" t="str">
            <v>2010Y</v>
          </cell>
          <cell r="BD8">
            <v>6.6403061224489797</v>
          </cell>
        </row>
        <row r="9">
          <cell r="B9" t="str">
            <v>2014Y</v>
          </cell>
          <cell r="BD9">
            <v>5.5875462392108508</v>
          </cell>
        </row>
        <row r="10">
          <cell r="B10" t="str">
            <v>2013Y</v>
          </cell>
          <cell r="BD10">
            <v>5.5716137394685674</v>
          </cell>
        </row>
        <row r="11">
          <cell r="B11" t="str">
            <v>2012Y</v>
          </cell>
          <cell r="BD11">
            <v>5.0104669887278579</v>
          </cell>
        </row>
        <row r="12">
          <cell r="B12" t="str">
            <v>2011Y</v>
          </cell>
          <cell r="BD12">
            <v>6.0558789289871946</v>
          </cell>
        </row>
        <row r="13">
          <cell r="B13" t="str">
            <v>2010Y</v>
          </cell>
          <cell r="BD13">
            <v>5.8154761904761907</v>
          </cell>
        </row>
        <row r="14">
          <cell r="B14" t="str">
            <v>2014Y</v>
          </cell>
          <cell r="BD14">
            <v>6.1949401556450319</v>
          </cell>
        </row>
        <row r="15">
          <cell r="B15" t="str">
            <v>2013Y</v>
          </cell>
          <cell r="BD15">
            <v>6.4089530822352589</v>
          </cell>
        </row>
        <row r="16">
          <cell r="B16" t="str">
            <v>2012Y</v>
          </cell>
          <cell r="BD16">
            <v>5.0622315840518874</v>
          </cell>
        </row>
        <row r="17">
          <cell r="B17" t="str">
            <v>2011Y</v>
          </cell>
          <cell r="BD17">
            <v>4.5805450733752622</v>
          </cell>
        </row>
        <row r="18">
          <cell r="B18" t="str">
            <v>2010Y</v>
          </cell>
          <cell r="BD18">
            <v>4.8044131467270148</v>
          </cell>
        </row>
        <row r="19">
          <cell r="B19" t="str">
            <v>2014Y</v>
          </cell>
          <cell r="BD19">
            <v>4.954376657824934</v>
          </cell>
        </row>
        <row r="20">
          <cell r="B20" t="str">
            <v>2013Y</v>
          </cell>
          <cell r="BD20">
            <v>4.794354838709677</v>
          </cell>
        </row>
        <row r="21">
          <cell r="B21" t="str">
            <v>2012Y</v>
          </cell>
          <cell r="BD21">
            <v>3.9515398550724639</v>
          </cell>
        </row>
        <row r="22">
          <cell r="B22" t="str">
            <v>2011Y</v>
          </cell>
          <cell r="BD22">
            <v>3.7032967032967035</v>
          </cell>
        </row>
        <row r="23">
          <cell r="B23" t="str">
            <v>2010Y</v>
          </cell>
          <cell r="BD23">
            <v>4.6829004329004329</v>
          </cell>
        </row>
        <row r="24">
          <cell r="B24" t="str">
            <v>2014Y</v>
          </cell>
          <cell r="BD24">
            <v>6.7580862533692718</v>
          </cell>
        </row>
        <row r="25">
          <cell r="B25" t="str">
            <v>2013Y</v>
          </cell>
          <cell r="BD25">
            <v>6.548474576271186</v>
          </cell>
        </row>
        <row r="26">
          <cell r="B26" t="str">
            <v>2012Y</v>
          </cell>
          <cell r="BD26">
            <v>6.505789152955515</v>
          </cell>
        </row>
        <row r="27">
          <cell r="B27" t="str">
            <v>2011Y</v>
          </cell>
          <cell r="BD27">
            <v>6.942512420156139</v>
          </cell>
        </row>
        <row r="28">
          <cell r="B28" t="str">
            <v>2010Y</v>
          </cell>
          <cell r="BD28">
            <v>6.2834645669291342</v>
          </cell>
        </row>
        <row r="29">
          <cell r="B29" t="str">
            <v>2014Y</v>
          </cell>
          <cell r="BD29">
            <v>6.9595348611537906</v>
          </cell>
        </row>
        <row r="30">
          <cell r="B30" t="str">
            <v>2013Y</v>
          </cell>
          <cell r="BD30">
            <v>7.5986515315970422</v>
          </cell>
        </row>
        <row r="31">
          <cell r="B31" t="str">
            <v>2012Y</v>
          </cell>
          <cell r="BD31">
            <v>6.6543214205214252</v>
          </cell>
        </row>
        <row r="32">
          <cell r="B32" t="str">
            <v>2011Y</v>
          </cell>
          <cell r="BD32">
            <v>5.5860479258798854</v>
          </cell>
        </row>
        <row r="33">
          <cell r="B33" t="str">
            <v>2010Y</v>
          </cell>
          <cell r="BD33">
            <v>5.7347065152945831</v>
          </cell>
        </row>
        <row r="34">
          <cell r="B34" t="str">
            <v>2014Y</v>
          </cell>
          <cell r="BD34">
            <v>7.0275449101796408</v>
          </cell>
        </row>
        <row r="35">
          <cell r="B35" t="str">
            <v>2013Y</v>
          </cell>
          <cell r="BD35">
            <v>6.4660194174757279</v>
          </cell>
        </row>
        <row r="36">
          <cell r="B36" t="str">
            <v>2012Y</v>
          </cell>
          <cell r="BD36">
            <v>7.5844004656577413</v>
          </cell>
        </row>
        <row r="37">
          <cell r="B37" t="str">
            <v>2011Y</v>
          </cell>
          <cell r="BD37">
            <v>7.3827304550758459</v>
          </cell>
        </row>
        <row r="38">
          <cell r="B38" t="str">
            <v>2010Y</v>
          </cell>
          <cell r="BD38">
            <v>6.4849162011173185</v>
          </cell>
        </row>
        <row r="39">
          <cell r="B39" t="str">
            <v>2014Y</v>
          </cell>
          <cell r="BD39">
            <v>5.2937832435915642</v>
          </cell>
        </row>
        <row r="40">
          <cell r="B40" t="str">
            <v>2013Y</v>
          </cell>
          <cell r="BD40">
            <v>4.9494145481892993</v>
          </cell>
        </row>
        <row r="41">
          <cell r="B41" t="str">
            <v>2012Y</v>
          </cell>
          <cell r="BD41">
            <v>4.9897639179525566</v>
          </cell>
        </row>
        <row r="42">
          <cell r="B42" t="str">
            <v>2011Y</v>
          </cell>
          <cell r="BD42">
            <v>4.7943639104719935</v>
          </cell>
        </row>
        <row r="43">
          <cell r="B43" t="str">
            <v>2010Y</v>
          </cell>
          <cell r="BD43">
            <v>4.5773146375063591</v>
          </cell>
        </row>
        <row r="44">
          <cell r="B44" t="str">
            <v>2014Y</v>
          </cell>
          <cell r="BD44">
            <v>5.4512987012987013</v>
          </cell>
        </row>
        <row r="45">
          <cell r="B45" t="str">
            <v>2013Y</v>
          </cell>
          <cell r="BD45">
            <v>5.2375886524822697</v>
          </cell>
        </row>
        <row r="46">
          <cell r="B46" t="str">
            <v>2012Y</v>
          </cell>
          <cell r="BD46">
            <v>4.970260223048327</v>
          </cell>
        </row>
        <row r="47">
          <cell r="B47" t="str">
            <v>2011Y</v>
          </cell>
          <cell r="BD47">
            <v>5.248908296943231</v>
          </cell>
        </row>
        <row r="48">
          <cell r="B48" t="str">
            <v>2010Y</v>
          </cell>
          <cell r="BD48">
            <v>4.836363636363636</v>
          </cell>
        </row>
        <row r="49">
          <cell r="B49" t="str">
            <v>2014Y</v>
          </cell>
          <cell r="BD49">
            <v>5.2516590096988258</v>
          </cell>
        </row>
        <row r="50">
          <cell r="B50" t="str">
            <v>2013Y</v>
          </cell>
          <cell r="BD50">
            <v>4.0928536703937777</v>
          </cell>
        </row>
        <row r="51">
          <cell r="B51" t="str">
            <v>2012Y</v>
          </cell>
          <cell r="BD51">
            <v>3.9752449716348632</v>
          </cell>
        </row>
        <row r="52">
          <cell r="B52" t="str">
            <v>2011Y</v>
          </cell>
          <cell r="BD52">
            <v>4.037974683544304</v>
          </cell>
        </row>
        <row r="53">
          <cell r="B53" t="str">
            <v>2010Y</v>
          </cell>
          <cell r="BD53">
            <v>3.860084797092671</v>
          </cell>
        </row>
        <row r="54">
          <cell r="B54" t="str">
            <v>2014Y</v>
          </cell>
          <cell r="BD54">
            <v>4.3002657218777678</v>
          </cell>
        </row>
        <row r="55">
          <cell r="B55" t="str">
            <v>2013Y</v>
          </cell>
          <cell r="BD55">
            <v>3.1024287222808868</v>
          </cell>
        </row>
        <row r="56">
          <cell r="B56" t="str">
            <v>2012Y</v>
          </cell>
          <cell r="BD56">
            <v>3.6801426872770513</v>
          </cell>
        </row>
        <row r="57">
          <cell r="B57" t="str">
            <v>2011Y</v>
          </cell>
          <cell r="BD57">
            <v>4.2155172413793105</v>
          </cell>
        </row>
        <row r="58">
          <cell r="B58" t="str">
            <v>2010Y</v>
          </cell>
          <cell r="BD58">
            <v>3.3132947976878611</v>
          </cell>
        </row>
        <row r="59">
          <cell r="B59" t="str">
            <v>2014Y</v>
          </cell>
          <cell r="BD59">
            <v>3.544490838719518</v>
          </cell>
        </row>
        <row r="60">
          <cell r="B60" t="str">
            <v>2013Y</v>
          </cell>
          <cell r="BD60">
            <v>3.7871420812264289</v>
          </cell>
        </row>
        <row r="61">
          <cell r="B61" t="str">
            <v>2012Y</v>
          </cell>
          <cell r="BD61">
            <v>3.6069529615304488</v>
          </cell>
        </row>
        <row r="62">
          <cell r="B62" t="str">
            <v>2011Y</v>
          </cell>
          <cell r="BD62">
            <v>3.9012569412813631</v>
          </cell>
        </row>
        <row r="63">
          <cell r="B63" t="str">
            <v>2010Y</v>
          </cell>
          <cell r="BD63">
            <v>3.775668647845468</v>
          </cell>
        </row>
        <row r="64">
          <cell r="B64" t="str">
            <v>2014Y</v>
          </cell>
          <cell r="BD64">
            <v>3.6675171467764058</v>
          </cell>
        </row>
        <row r="65">
          <cell r="B65" t="str">
            <v>2013Y</v>
          </cell>
          <cell r="BD65">
            <v>3.9058389298995393</v>
          </cell>
        </row>
        <row r="66">
          <cell r="B66" t="str">
            <v>2012Y</v>
          </cell>
          <cell r="BD66">
            <v>3.5254071842927264</v>
          </cell>
        </row>
        <row r="67">
          <cell r="B67" t="str">
            <v>2011Y</v>
          </cell>
          <cell r="BD67">
            <v>3.0684676162920099</v>
          </cell>
        </row>
        <row r="68">
          <cell r="B68" t="str">
            <v>2010Y</v>
          </cell>
          <cell r="BD68">
            <v>4.3708862866973748</v>
          </cell>
        </row>
        <row r="69">
          <cell r="B69" t="str">
            <v>2014Y</v>
          </cell>
          <cell r="BD69">
            <v>3.1261425959780622</v>
          </cell>
        </row>
        <row r="70">
          <cell r="B70" t="str">
            <v>2013Y</v>
          </cell>
          <cell r="BD70">
            <v>3.6118251928020566</v>
          </cell>
        </row>
        <row r="71">
          <cell r="B71" t="str">
            <v>2012Y</v>
          </cell>
          <cell r="BD71">
            <v>3.5109289617486339</v>
          </cell>
        </row>
        <row r="72">
          <cell r="B72" t="str">
            <v>2011Y</v>
          </cell>
          <cell r="BD72">
            <v>3.3223140495867769</v>
          </cell>
        </row>
        <row r="73">
          <cell r="B73" t="str">
            <v>2010Y</v>
          </cell>
          <cell r="BD73">
            <v>3.3036211699164344</v>
          </cell>
        </row>
      </sheetData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activeCell="A16" sqref="A16"/>
      <selection pane="bottomLeft" activeCell="I35" sqref="I35"/>
    </sheetView>
  </sheetViews>
  <sheetFormatPr defaultColWidth="9" defaultRowHeight="12.3"/>
  <cols>
    <col min="1" max="1" width="2.09765625" style="7" customWidth="1"/>
    <col min="2" max="2" width="15.34765625" style="7" bestFit="1" customWidth="1"/>
    <col min="3" max="3" width="32.09765625" style="7" bestFit="1" customWidth="1"/>
    <col min="4" max="9" width="9" style="7"/>
    <col min="10" max="10" width="13.84765625" style="7" bestFit="1" customWidth="1"/>
    <col min="11" max="11" width="39.84765625" style="7" bestFit="1" customWidth="1"/>
    <col min="12" max="12" width="6.09765625" style="7" bestFit="1" customWidth="1"/>
    <col min="13" max="13" width="11.59765625" style="7" bestFit="1" customWidth="1"/>
    <col min="14" max="14" width="6.09765625" style="7" bestFit="1" customWidth="1"/>
    <col min="15" max="15" width="16.8476562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49.2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2.6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255">
        <f t="shared" si="12"/>
        <v>3146.2915400000002</v>
      </c>
      <c r="R253" s="256">
        <f t="shared" si="13"/>
        <v>1.4685711436726871E-3</v>
      </c>
      <c r="S253" s="257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3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400" t="s">
        <v>761</v>
      </c>
      <c r="B1" s="400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400" t="s">
        <v>792</v>
      </c>
      <c r="B11" s="400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400" t="s">
        <v>793</v>
      </c>
      <c r="B17" s="400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activeCell="D68" sqref="D68"/>
      <selection pane="bottomLeft" activeCell="I3" sqref="I3"/>
    </sheetView>
  </sheetViews>
  <sheetFormatPr defaultColWidth="9" defaultRowHeight="12.3"/>
  <cols>
    <col min="1" max="1" width="2.09765625" style="7" customWidth="1"/>
    <col min="2" max="2" width="15.34765625" style="7" bestFit="1" customWidth="1"/>
    <col min="3" max="3" width="32.09765625" style="7" bestFit="1" customWidth="1"/>
    <col min="4" max="9" width="9" style="7"/>
    <col min="10" max="10" width="13.84765625" style="7" bestFit="1" customWidth="1"/>
    <col min="11" max="11" width="39.84765625" style="7" bestFit="1" customWidth="1"/>
    <col min="12" max="12" width="6.09765625" style="7" bestFit="1" customWidth="1"/>
    <col min="13" max="13" width="11.59765625" style="7" bestFit="1" customWidth="1"/>
    <col min="14" max="14" width="6.09765625" style="7" bestFit="1" customWidth="1"/>
    <col min="15" max="15" width="16.8476562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50.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3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3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3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3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3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3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3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3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3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3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3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3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3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3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3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3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3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3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3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3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3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3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3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3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3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3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3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3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3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3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3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3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3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3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3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3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3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3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3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3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3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3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3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3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3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3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3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3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3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3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3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3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3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3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3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3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3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3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3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3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3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3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3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3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3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3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3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3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3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3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3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3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3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3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3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3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3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3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3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3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3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3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3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3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3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3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3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3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3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3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3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3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3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3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3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3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3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3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3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3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3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3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3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3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3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3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3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3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3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3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3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3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3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3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3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3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3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3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3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3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3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3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3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3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3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3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3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3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3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3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3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3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3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3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3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3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3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3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3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3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3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3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3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3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3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3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3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3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3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3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3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3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3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3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3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3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3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3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3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3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3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3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3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3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3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3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3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3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3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3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3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3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3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3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3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3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3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3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3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3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3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3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3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3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3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3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3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3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3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3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3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3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3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3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3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3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3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3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3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3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3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3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3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3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3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3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3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3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3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3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3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3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3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3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3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3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3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3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3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3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3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3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3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3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3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3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3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3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3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3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3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3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3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3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3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3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3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3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3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3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3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3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3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3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3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3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3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3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3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3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3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3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3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3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3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3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3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3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3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3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3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3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3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3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3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3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3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3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3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3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3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3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3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3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3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3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3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3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3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3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3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3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3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3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3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3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3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3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3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3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3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3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3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3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3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3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3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3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3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3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3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3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3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3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3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3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3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3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3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3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3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3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3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3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3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3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3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3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3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3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3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3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3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3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3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3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3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3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3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3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3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3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3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3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3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3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3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3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3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3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3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3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3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3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3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3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3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3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3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3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3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3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3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3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3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3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3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3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3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3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3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3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3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3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3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3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3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3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3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3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3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3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3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3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3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3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3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3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3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3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3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3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3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3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3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3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3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3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3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3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3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3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3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3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3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3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3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3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3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3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3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3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3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3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3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3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3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3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3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3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3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3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3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3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3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3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3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3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3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3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3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3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3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3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3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3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3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3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3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3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3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3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3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3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3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3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3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3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3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3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3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3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3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3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3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3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3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3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3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3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3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3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3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3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3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3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3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3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3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3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3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3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3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3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3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3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3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3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3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3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3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3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3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3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3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3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3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3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3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3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3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3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3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3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3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3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3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3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3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3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3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3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3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3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3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3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3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3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3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3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3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3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5.6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activeCell="A16" sqref="A16"/>
      <selection pane="bottomLeft" activeCell="K18" sqref="K18"/>
    </sheetView>
  </sheetViews>
  <sheetFormatPr defaultColWidth="8" defaultRowHeight="12.3"/>
  <cols>
    <col min="1" max="1" width="2.097656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3"/>
  <cols>
    <col min="1" max="1" width="37.8476562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6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6.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topRight" activeCell="R27" sqref="R27"/>
      <selection pane="bottomLeft" activeCell="R27" sqref="R27"/>
      <selection pane="bottomRight" activeCell="H25" sqref="H25"/>
    </sheetView>
  </sheetViews>
  <sheetFormatPr defaultColWidth="9" defaultRowHeight="13.8"/>
  <cols>
    <col min="1" max="1" width="44.25" style="83" customWidth="1"/>
    <col min="2" max="2" width="10.59765625" style="83" customWidth="1"/>
    <col min="3" max="16" width="13.75" style="83" customWidth="1"/>
    <col min="17" max="16384" width="9" style="83"/>
  </cols>
  <sheetData>
    <row r="1" spans="1:16" s="116" customFormat="1" ht="18.3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82.8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.3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4.1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82.8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.3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4.1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82.8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.3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4.1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82.8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tabColor rgb="FF92D050"/>
    <pageSetUpPr fitToPage="1"/>
  </sheetPr>
  <dimension ref="A1:I28"/>
  <sheetViews>
    <sheetView tabSelected="1" zoomScale="90" zoomScaleNormal="90" zoomScaleSheetLayoutView="80" zoomScalePageLayoutView="90" workbookViewId="0">
      <selection activeCell="G21" sqref="G21"/>
    </sheetView>
  </sheetViews>
  <sheetFormatPr defaultColWidth="9" defaultRowHeight="13.8"/>
  <cols>
    <col min="1" max="1" width="44.25" style="83" customWidth="1"/>
    <col min="2" max="2" width="10.84765625" style="83" bestFit="1" customWidth="1"/>
    <col min="3" max="7" width="10.59765625" style="83" customWidth="1"/>
    <col min="8" max="16384" width="9" style="83"/>
  </cols>
  <sheetData>
    <row r="1" spans="1:9" s="116" customFormat="1" ht="18.3">
      <c r="A1" s="401" t="s">
        <v>2550</v>
      </c>
      <c r="B1" s="401"/>
      <c r="C1" s="401"/>
      <c r="D1" s="401"/>
      <c r="E1" s="401"/>
      <c r="F1" s="401"/>
    </row>
    <row r="2" spans="1:9" s="102" customFormat="1">
      <c r="A2" s="101"/>
      <c r="B2" s="101"/>
      <c r="C2" s="101"/>
      <c r="D2" s="101"/>
      <c r="E2" s="101"/>
      <c r="F2" s="101"/>
      <c r="G2" s="101"/>
    </row>
    <row r="3" spans="1:9" ht="14.1" thickBot="1">
      <c r="B3" s="103" t="s">
        <v>2551</v>
      </c>
      <c r="C3" s="103" t="s">
        <v>2551</v>
      </c>
      <c r="D3" s="103"/>
      <c r="E3" s="103"/>
      <c r="F3" s="103"/>
      <c r="G3" s="103"/>
    </row>
    <row r="4" spans="1:9" ht="41.4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</row>
    <row r="5" spans="1:9" s="102" customFormat="1">
      <c r="A5" s="157" t="s">
        <v>2558</v>
      </c>
      <c r="B5" s="91">
        <f>'CEA-4 Constant DCF'!$M$13</f>
        <v>0.11064069695313179</v>
      </c>
      <c r="C5" s="113">
        <f>'CEA-4 Constant DCF'!$M$52</f>
        <v>0.11124733474895926</v>
      </c>
      <c r="D5" s="91">
        <f>'CEA-4 Constant DCF'!$M$79</f>
        <v>0.10098099480614769</v>
      </c>
      <c r="E5" s="91">
        <f>'CEA-4 Constant DCF'!$M$121</f>
        <v>0.10856950550829569</v>
      </c>
      <c r="F5" s="91">
        <f>'CEA-4 Constant DCF'!$M$153</f>
        <v>0.10715878185561484</v>
      </c>
      <c r="G5" s="91">
        <f>'CEA-4 Constant DCF'!$M$203</f>
        <v>0.10945912728711077</v>
      </c>
      <c r="H5" s="295"/>
      <c r="I5" s="295"/>
    </row>
    <row r="6" spans="1:9" s="102" customFormat="1">
      <c r="A6" s="88" t="s">
        <v>2559</v>
      </c>
      <c r="B6" s="91">
        <f>'CEA-5 Multi-Stage DCF'!$L$14</f>
        <v>0.1019154626131058</v>
      </c>
      <c r="C6" s="113">
        <f>'CEA-5 Multi-Stage DCF'!$L$52</f>
        <v>9.4596897562344878E-2</v>
      </c>
      <c r="D6" s="91">
        <f>'CEA-5 Multi-Stage DCF'!$L$79</f>
        <v>9.3361988961696646E-2</v>
      </c>
      <c r="E6" s="91">
        <f>'CEA-5 Multi-Stage DCF'!$L$121</f>
        <v>9.4839608418314097E-2</v>
      </c>
      <c r="F6" s="91">
        <f>'CEA-5 Multi-Stage DCF'!$L$152</f>
        <v>9.9134205952286725E-2</v>
      </c>
      <c r="G6" s="91">
        <f>'CEA-5 Multi-Stage DCF'!$L$201</f>
        <v>9.6155767798423789E-2</v>
      </c>
      <c r="H6" s="295"/>
      <c r="I6" s="295"/>
    </row>
    <row r="7" spans="1:9" s="102" customFormat="1">
      <c r="A7" s="88" t="s">
        <v>2560</v>
      </c>
      <c r="B7" s="91">
        <f>'CEA-7.1 Avg CAPM'!$J$11</f>
        <v>0.11423323212434365</v>
      </c>
      <c r="C7" s="113">
        <f>'CEA-7.1 Avg CAPM'!$J$31</f>
        <v>0.12891960879979614</v>
      </c>
      <c r="D7" s="91">
        <f>'CEA-7.1 Avg CAPM'!$J$40</f>
        <v>0.12008442655776996</v>
      </c>
      <c r="E7" s="91">
        <f>'CEA-7.1 Avg CAPM'!$J$64</f>
        <v>0.12424157278748121</v>
      </c>
      <c r="F7" s="91">
        <f>'CEA-7.1 Avg CAPM'!$J$77</f>
        <v>0.11996880663411306</v>
      </c>
      <c r="G7" s="91">
        <f>'CEA-7.1 Avg CAPM'!$J$107</f>
        <v>0.12398124923896331</v>
      </c>
      <c r="H7" s="295"/>
      <c r="I7" s="295"/>
    </row>
    <row r="8" spans="1:9" s="102" customFormat="1">
      <c r="A8" s="88" t="s">
        <v>2561</v>
      </c>
      <c r="B8" s="271">
        <f>'CEA-9 Canadian Risk Premium'!$U$48</f>
        <v>9.3050838602954392E-2</v>
      </c>
      <c r="C8" s="113">
        <f>'CEA-8.1 US Risk Premium - Elec'!$L$52</f>
        <v>0.10358392069908184</v>
      </c>
      <c r="D8" s="91">
        <f>'CEA-8.2 US Risk Premium - Gas'!$L$52</f>
        <v>0.10291993255978452</v>
      </c>
      <c r="E8" s="271">
        <f>AVERAGE(B8,C8)</f>
        <v>9.8317379651018111E-2</v>
      </c>
      <c r="F8" s="271">
        <f>AVERAGE(B8,D8)</f>
        <v>9.7985385581369461E-2</v>
      </c>
      <c r="G8" s="271">
        <f>AVERAGE(B8:D8)</f>
        <v>9.9851563953940237E-2</v>
      </c>
      <c r="H8" s="295"/>
      <c r="I8" s="295"/>
    </row>
    <row r="9" spans="1:9">
      <c r="A9" s="92" t="s">
        <v>2562</v>
      </c>
      <c r="B9" s="291">
        <f t="shared" ref="B9:G9" si="0">AVERAGE(B5:B8)</f>
        <v>0.10496005757338391</v>
      </c>
      <c r="C9" s="291">
        <f t="shared" si="0"/>
        <v>0.10958694045254552</v>
      </c>
      <c r="D9" s="291">
        <f t="shared" si="0"/>
        <v>0.10433683572134969</v>
      </c>
      <c r="E9" s="291">
        <f t="shared" si="0"/>
        <v>0.10649201659127729</v>
      </c>
      <c r="F9" s="291">
        <f t="shared" si="0"/>
        <v>0.10606179500584603</v>
      </c>
      <c r="G9" s="291">
        <f t="shared" si="0"/>
        <v>0.10736192706960952</v>
      </c>
      <c r="H9" s="295"/>
      <c r="I9" s="295"/>
    </row>
    <row r="10" spans="1:9" s="102" customFormat="1">
      <c r="A10" s="83"/>
      <c r="B10" s="83"/>
      <c r="C10" s="98"/>
      <c r="D10" s="99"/>
      <c r="E10" s="99"/>
      <c r="F10" s="99"/>
      <c r="G10" s="83"/>
      <c r="H10" s="295"/>
      <c r="I10" s="295"/>
    </row>
    <row r="11" spans="1:9">
      <c r="E11" s="99"/>
      <c r="H11" s="295"/>
      <c r="I11" s="295"/>
    </row>
    <row r="12" spans="1:9">
      <c r="H12" s="295"/>
      <c r="I12" s="295"/>
    </row>
    <row r="13" spans="1:9">
      <c r="H13" s="295"/>
      <c r="I13" s="295"/>
    </row>
    <row r="14" spans="1:9" ht="17.100000000000001">
      <c r="A14" s="401" t="s">
        <v>3904</v>
      </c>
      <c r="B14" s="401"/>
      <c r="C14" s="401"/>
      <c r="D14" s="401"/>
      <c r="E14" s="401"/>
      <c r="F14" s="401"/>
      <c r="H14" s="296"/>
      <c r="I14" s="295"/>
    </row>
    <row r="15" spans="1:9">
      <c r="H15" s="296"/>
      <c r="I15" s="295"/>
    </row>
    <row r="16" spans="1:9" ht="14.1" thickBot="1">
      <c r="H16" s="296"/>
      <c r="I16" s="295"/>
    </row>
    <row r="17" spans="1:9" ht="41.4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296"/>
      <c r="I17" s="295"/>
    </row>
    <row r="18" spans="1:9">
      <c r="A18" s="88" t="s">
        <v>2559</v>
      </c>
      <c r="B18" s="91">
        <f>'CEA-5 Multi-Stage DCF'!$L$14</f>
        <v>0.1019154626131058</v>
      </c>
      <c r="C18" s="113">
        <f>'CEA-5 Multi-Stage DCF'!$L$52</f>
        <v>9.4596897562344878E-2</v>
      </c>
      <c r="D18" s="91">
        <f>'CEA-5 Multi-Stage DCF'!$L$79</f>
        <v>9.3361988961696646E-2</v>
      </c>
      <c r="E18" s="91">
        <f>'CEA-5 Multi-Stage DCF'!$L$121</f>
        <v>9.4839608418314097E-2</v>
      </c>
      <c r="F18" s="91">
        <f>'CEA-5 Multi-Stage DCF'!$L$152</f>
        <v>9.9134205952286725E-2</v>
      </c>
      <c r="G18" s="91">
        <f>G6</f>
        <v>9.6155767798423789E-2</v>
      </c>
      <c r="H18" s="296"/>
      <c r="I18" s="295"/>
    </row>
    <row r="19" spans="1:9">
      <c r="A19" s="88" t="s">
        <v>2563</v>
      </c>
      <c r="B19" s="91">
        <f>'CEA-7.3 Hist CAPM'!$J$11</f>
        <v>9.3365635581988404E-2</v>
      </c>
      <c r="C19" s="113">
        <f>'CEA-7.3 Hist CAPM'!$J$31</f>
        <v>0.10583942255140429</v>
      </c>
      <c r="D19" s="91">
        <f>'CEA-7.3 Hist CAPM'!$J$40</f>
        <v>9.9470155077641523E-2</v>
      </c>
      <c r="E19" s="91">
        <f>'CEA-7.3 Hist CAPM'!$J$64</f>
        <v>0.10206989694007988</v>
      </c>
      <c r="F19" s="91">
        <f>'CEA-7.3 Hist CAPM'!$J$77</f>
        <v>9.8443603061064963E-2</v>
      </c>
      <c r="G19" s="91">
        <f>'CEA-7.3 Hist CAPM'!$J$107</f>
        <v>0.10182663088294241</v>
      </c>
      <c r="H19" s="296"/>
      <c r="I19" s="295"/>
    </row>
    <row r="20" spans="1:9">
      <c r="A20" s="88" t="str">
        <f t="shared" ref="A20:G20" si="1">A8</f>
        <v>Risk Premium - Long-Term Projected Bond</v>
      </c>
      <c r="B20" s="91">
        <f t="shared" si="1"/>
        <v>9.3050838602954392E-2</v>
      </c>
      <c r="C20" s="113">
        <f t="shared" si="1"/>
        <v>0.10358392069908184</v>
      </c>
      <c r="D20" s="91">
        <f t="shared" si="1"/>
        <v>0.10291993255978452</v>
      </c>
      <c r="E20" s="91">
        <f t="shared" si="1"/>
        <v>9.8317379651018111E-2</v>
      </c>
      <c r="F20" s="91">
        <f t="shared" si="1"/>
        <v>9.7985385581369461E-2</v>
      </c>
      <c r="G20" s="91">
        <f t="shared" si="1"/>
        <v>9.9851563953940237E-2</v>
      </c>
      <c r="H20" s="296"/>
      <c r="I20" s="295"/>
    </row>
    <row r="21" spans="1:9">
      <c r="A21" s="92" t="s">
        <v>2562</v>
      </c>
      <c r="B21" s="291">
        <f t="shared" ref="B21:G21" si="2">AVERAGE(B18:B20)</f>
        <v>9.6110645599349523E-2</v>
      </c>
      <c r="C21" s="291">
        <f t="shared" si="2"/>
        <v>0.10134008027094367</v>
      </c>
      <c r="D21" s="291">
        <f t="shared" si="2"/>
        <v>9.8584025533040909E-2</v>
      </c>
      <c r="E21" s="291">
        <f>AVERAGE(E18:E20)</f>
        <v>9.8408961669804021E-2</v>
      </c>
      <c r="F21" s="291">
        <f t="shared" si="2"/>
        <v>9.852106486490704E-2</v>
      </c>
      <c r="G21" s="291">
        <f t="shared" si="2"/>
        <v>9.9277987545102142E-2</v>
      </c>
      <c r="H21" s="295"/>
      <c r="I21" s="295"/>
    </row>
    <row r="22" spans="1:9">
      <c r="H22" s="295"/>
      <c r="I22" s="295"/>
    </row>
    <row r="23" spans="1:9">
      <c r="H23" s="295"/>
      <c r="I23" s="295"/>
    </row>
    <row r="24" spans="1:9">
      <c r="H24" s="295"/>
      <c r="I24" s="295"/>
    </row>
    <row r="25" spans="1:9">
      <c r="H25" s="295"/>
      <c r="I25" s="295"/>
    </row>
    <row r="26" spans="1:9">
      <c r="H26" s="295"/>
      <c r="I26" s="295"/>
    </row>
    <row r="27" spans="1:9">
      <c r="H27" s="295"/>
      <c r="I27" s="295"/>
    </row>
    <row r="28" spans="1:9">
      <c r="H28" s="295"/>
      <c r="I28" s="295"/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sheetPr>
    <tabColor rgb="FFFF0000"/>
  </sheetPr>
  <dimension ref="B3:J77"/>
  <sheetViews>
    <sheetView topLeftCell="A48" zoomScaleNormal="100" workbookViewId="0">
      <selection activeCell="E42" sqref="E42"/>
    </sheetView>
  </sheetViews>
  <sheetFormatPr defaultColWidth="9" defaultRowHeight="13.8"/>
  <cols>
    <col min="1" max="1" width="2.59765625" style="166" customWidth="1"/>
    <col min="2" max="2" width="37.34765625" style="166" customWidth="1"/>
    <col min="3" max="3" width="9" style="167"/>
    <col min="4" max="6" width="13.59765625" style="167" customWidth="1"/>
    <col min="7" max="9" width="13.59765625" style="274" customWidth="1"/>
    <col min="10" max="10" width="13.59765625" style="167" customWidth="1"/>
    <col min="11" max="16384" width="9" style="166"/>
  </cols>
  <sheetData>
    <row r="3" spans="2:10" ht="14.25" customHeight="1" thickBot="1">
      <c r="B3" s="402" t="s">
        <v>2465</v>
      </c>
      <c r="C3" s="402"/>
      <c r="D3" s="402"/>
      <c r="E3" s="402"/>
    </row>
    <row r="4" spans="2:10" s="258" customFormat="1" ht="55.2">
      <c r="B4" s="272" t="s">
        <v>2564</v>
      </c>
      <c r="C4" s="273" t="s">
        <v>1</v>
      </c>
      <c r="D4" s="273" t="s">
        <v>2565</v>
      </c>
      <c r="E4" s="273" t="s">
        <v>2566</v>
      </c>
      <c r="F4" s="259"/>
      <c r="G4" s="275"/>
      <c r="H4" s="275"/>
      <c r="I4" s="275"/>
      <c r="J4" s="259"/>
    </row>
    <row r="5" spans="2:10">
      <c r="B5" s="166" t="s">
        <v>2567</v>
      </c>
      <c r="C5" s="167" t="s">
        <v>430</v>
      </c>
      <c r="D5" s="167" t="s">
        <v>2496</v>
      </c>
      <c r="E5" s="167" t="s">
        <v>2500</v>
      </c>
    </row>
    <row r="6" spans="2:10">
      <c r="B6" s="166" t="s">
        <v>2459</v>
      </c>
      <c r="C6" s="167" t="s">
        <v>610</v>
      </c>
      <c r="D6" s="167" t="s">
        <v>2496</v>
      </c>
      <c r="E6" s="167" t="s">
        <v>2568</v>
      </c>
    </row>
    <row r="7" spans="2:10">
      <c r="B7" s="166" t="s">
        <v>2460</v>
      </c>
      <c r="C7" s="167" t="s">
        <v>445</v>
      </c>
      <c r="D7" s="167" t="s">
        <v>2496</v>
      </c>
      <c r="E7" s="167" t="s">
        <v>2495</v>
      </c>
    </row>
    <row r="8" spans="2:10">
      <c r="B8" s="166" t="s">
        <v>2461</v>
      </c>
      <c r="C8" s="167" t="s">
        <v>652</v>
      </c>
      <c r="D8" s="167" t="s">
        <v>2496</v>
      </c>
      <c r="E8" s="167" t="s">
        <v>2502</v>
      </c>
    </row>
    <row r="9" spans="2:10">
      <c r="B9" s="166" t="s">
        <v>2569</v>
      </c>
      <c r="C9" s="167" t="s">
        <v>637</v>
      </c>
      <c r="D9" s="167" t="s">
        <v>2496</v>
      </c>
      <c r="E9" s="167" t="s">
        <v>2501</v>
      </c>
    </row>
    <row r="10" spans="2:10" ht="14.1" thickBot="1">
      <c r="B10" s="277" t="s">
        <v>2570</v>
      </c>
      <c r="C10" s="278" t="s">
        <v>2504</v>
      </c>
      <c r="D10" s="278" t="s">
        <v>2496</v>
      </c>
      <c r="E10" s="278" t="s">
        <v>3900</v>
      </c>
    </row>
    <row r="11" spans="2:10">
      <c r="B11" s="285" t="s">
        <v>2571</v>
      </c>
    </row>
    <row r="12" spans="2:10">
      <c r="B12" s="285" t="s">
        <v>3901</v>
      </c>
    </row>
    <row r="14" spans="2:10" ht="14.1" thickBot="1">
      <c r="B14" s="402" t="s">
        <v>2520</v>
      </c>
      <c r="C14" s="402"/>
      <c r="D14" s="402"/>
      <c r="E14" s="402"/>
      <c r="F14" s="402"/>
      <c r="G14" s="402"/>
      <c r="H14" s="402"/>
      <c r="I14" s="402"/>
      <c r="J14" s="402"/>
    </row>
    <row r="15" spans="2:10" s="258" customFormat="1" ht="82.8">
      <c r="B15" s="272" t="s">
        <v>2564</v>
      </c>
      <c r="C15" s="273" t="s">
        <v>1</v>
      </c>
      <c r="D15" s="273" t="s">
        <v>2572</v>
      </c>
      <c r="E15" s="273" t="s">
        <v>2573</v>
      </c>
      <c r="F15" s="273" t="s">
        <v>2574</v>
      </c>
      <c r="G15" s="273" t="s">
        <v>2575</v>
      </c>
      <c r="H15" s="276" t="s">
        <v>2576</v>
      </c>
      <c r="I15" s="276" t="s">
        <v>2577</v>
      </c>
      <c r="J15" s="273" t="s">
        <v>2578</v>
      </c>
    </row>
    <row r="16" spans="2:10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74">
        <v>0.97087374254658221</v>
      </c>
      <c r="I16" s="274">
        <v>0.90821095234840132</v>
      </c>
      <c r="J16" s="167" t="s">
        <v>2496</v>
      </c>
    </row>
    <row r="17" spans="2:10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74">
        <v>0.9834296724470134</v>
      </c>
      <c r="I17" s="274">
        <v>0.84725566209684722</v>
      </c>
      <c r="J17" s="167" t="s">
        <v>2496</v>
      </c>
    </row>
    <row r="18" spans="2:10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74">
        <v>0.97845987483656172</v>
      </c>
      <c r="I18" s="274">
        <v>1</v>
      </c>
      <c r="J18" s="167" t="s">
        <v>2496</v>
      </c>
    </row>
    <row r="19" spans="2:10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74">
        <v>0.94642126789366054</v>
      </c>
      <c r="I19" s="274">
        <v>0.90369860026506943</v>
      </c>
      <c r="J19" s="167" t="s">
        <v>2496</v>
      </c>
    </row>
    <row r="20" spans="2:10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74" t="s">
        <v>2496</v>
      </c>
      <c r="H20" s="274">
        <v>0.98524399778470995</v>
      </c>
      <c r="I20" s="274">
        <v>0.99323566392618534</v>
      </c>
      <c r="J20" s="167" t="s">
        <v>2496</v>
      </c>
    </row>
    <row r="21" spans="2:10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74" t="s">
        <v>2496</v>
      </c>
      <c r="H21" s="274">
        <v>0.94964135112856918</v>
      </c>
      <c r="I21" s="274">
        <v>0.81409857230470706</v>
      </c>
      <c r="J21" s="167" t="s">
        <v>2496</v>
      </c>
    </row>
    <row r="22" spans="2:10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74" t="s">
        <v>2496</v>
      </c>
      <c r="H22" s="274">
        <v>1</v>
      </c>
      <c r="I22" s="274">
        <v>0.90514308489773343</v>
      </c>
      <c r="J22" s="167" t="s">
        <v>2496</v>
      </c>
    </row>
    <row r="23" spans="2:10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74" t="s">
        <v>2496</v>
      </c>
      <c r="H23" s="274">
        <v>1</v>
      </c>
      <c r="I23" s="274">
        <v>1</v>
      </c>
      <c r="J23" s="167" t="s">
        <v>2496</v>
      </c>
    </row>
    <row r="24" spans="2:10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74" t="s">
        <v>2496</v>
      </c>
      <c r="H24" s="274">
        <v>0.87652563059397881</v>
      </c>
      <c r="I24" s="274">
        <v>1</v>
      </c>
      <c r="J24" s="167" t="s">
        <v>2496</v>
      </c>
    </row>
    <row r="25" spans="2:10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74" t="s">
        <v>2496</v>
      </c>
      <c r="H25" s="274">
        <v>1</v>
      </c>
      <c r="I25" s="274">
        <v>1</v>
      </c>
      <c r="J25" s="167" t="s">
        <v>2496</v>
      </c>
    </row>
    <row r="26" spans="2:10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74" t="s">
        <v>2496</v>
      </c>
      <c r="H26" s="274">
        <v>1</v>
      </c>
      <c r="I26" s="274">
        <v>1</v>
      </c>
      <c r="J26" s="167" t="s">
        <v>2496</v>
      </c>
    </row>
    <row r="27" spans="2:10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84" t="s">
        <v>2496</v>
      </c>
      <c r="H27" s="284">
        <v>1</v>
      </c>
      <c r="I27" s="284">
        <v>0.94159140122230855</v>
      </c>
      <c r="J27" s="167" t="s">
        <v>2496</v>
      </c>
    </row>
    <row r="28" spans="2:10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74" t="s">
        <v>2496</v>
      </c>
      <c r="H28" s="274">
        <v>1</v>
      </c>
      <c r="I28" s="274">
        <v>1</v>
      </c>
      <c r="J28" s="167" t="s">
        <v>2496</v>
      </c>
    </row>
    <row r="29" spans="2:10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74" t="s">
        <v>2496</v>
      </c>
      <c r="H29" s="274">
        <v>0.93731229504108937</v>
      </c>
      <c r="I29" s="274">
        <v>0.81541786845582853</v>
      </c>
      <c r="J29" s="167" t="s">
        <v>2496</v>
      </c>
    </row>
    <row r="30" spans="2:10" ht="14.1" thickBot="1">
      <c r="B30" s="277" t="s">
        <v>2458</v>
      </c>
      <c r="C30" s="278" t="s">
        <v>2053</v>
      </c>
      <c r="D30" s="278" t="s">
        <v>2496</v>
      </c>
      <c r="E30" s="278" t="s">
        <v>2502</v>
      </c>
      <c r="F30" s="278" t="s">
        <v>2496</v>
      </c>
      <c r="G30" s="279" t="s">
        <v>2496</v>
      </c>
      <c r="H30" s="279">
        <v>1</v>
      </c>
      <c r="I30" s="279">
        <v>0.85895040167770853</v>
      </c>
      <c r="J30" s="278" t="s">
        <v>2496</v>
      </c>
    </row>
    <row r="31" spans="2:10">
      <c r="G31" s="281"/>
      <c r="H31" s="281"/>
      <c r="I31" s="281"/>
    </row>
    <row r="33" spans="2:10" ht="14.1" thickBot="1">
      <c r="B33" s="402" t="s">
        <v>2534</v>
      </c>
      <c r="C33" s="402"/>
      <c r="D33" s="402"/>
      <c r="E33" s="402"/>
      <c r="F33" s="402"/>
      <c r="G33" s="402"/>
      <c r="H33" s="402"/>
      <c r="I33" s="402"/>
      <c r="J33" s="402"/>
    </row>
    <row r="34" spans="2:10" ht="82.8">
      <c r="B34" s="272" t="s">
        <v>2564</v>
      </c>
      <c r="C34" s="273" t="s">
        <v>1</v>
      </c>
      <c r="D34" s="273" t="s">
        <v>2579</v>
      </c>
      <c r="E34" s="273" t="s">
        <v>2573</v>
      </c>
      <c r="F34" s="273" t="s">
        <v>2574</v>
      </c>
      <c r="G34" s="273" t="s">
        <v>2575</v>
      </c>
      <c r="H34" s="276" t="s">
        <v>2580</v>
      </c>
      <c r="I34" s="276" t="s">
        <v>2581</v>
      </c>
      <c r="J34" s="273" t="s">
        <v>2578</v>
      </c>
    </row>
    <row r="35" spans="2:10">
      <c r="B35" s="222" t="s">
        <v>2582</v>
      </c>
      <c r="C35" s="220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74">
        <v>1</v>
      </c>
      <c r="I35" s="274">
        <v>1</v>
      </c>
      <c r="J35" s="167" t="s">
        <v>2496</v>
      </c>
    </row>
    <row r="36" spans="2:10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74">
        <v>1</v>
      </c>
      <c r="I36" s="274">
        <v>0.90546576858911543</v>
      </c>
      <c r="J36" s="167" t="s">
        <v>2496</v>
      </c>
    </row>
    <row r="37" spans="2:10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74">
        <v>1</v>
      </c>
      <c r="I37" s="274">
        <v>1</v>
      </c>
      <c r="J37" s="167" t="s">
        <v>2496</v>
      </c>
    </row>
    <row r="38" spans="2:10" ht="14.1" thickBot="1">
      <c r="B38" s="280" t="s">
        <v>2540</v>
      </c>
      <c r="C38" s="149" t="s">
        <v>2541</v>
      </c>
      <c r="D38" s="278" t="s">
        <v>2496</v>
      </c>
      <c r="E38" s="278" t="s">
        <v>2502</v>
      </c>
      <c r="F38" s="278" t="s">
        <v>2496</v>
      </c>
      <c r="G38" s="278" t="s">
        <v>2496</v>
      </c>
      <c r="H38" s="279">
        <v>0.83381782832354734</v>
      </c>
      <c r="I38" s="279">
        <v>1</v>
      </c>
      <c r="J38" s="278" t="s">
        <v>2496</v>
      </c>
    </row>
    <row r="39" spans="2:10">
      <c r="B39" s="83"/>
      <c r="C39" s="103"/>
      <c r="G39" s="167"/>
      <c r="H39" s="281"/>
      <c r="I39" s="281"/>
    </row>
    <row r="41" spans="2:10" ht="14.1" thickBot="1">
      <c r="B41" s="402" t="s">
        <v>2583</v>
      </c>
      <c r="C41" s="402"/>
      <c r="D41" s="402"/>
      <c r="E41" s="402"/>
      <c r="F41" s="402"/>
      <c r="G41" s="402"/>
      <c r="H41" s="402"/>
      <c r="I41" s="402"/>
      <c r="J41" s="402"/>
    </row>
    <row r="42" spans="2:10" s="258" customFormat="1" ht="82.8">
      <c r="B42" s="272" t="s">
        <v>2564</v>
      </c>
      <c r="C42" s="273" t="s">
        <v>1</v>
      </c>
      <c r="D42" s="273" t="s">
        <v>2572</v>
      </c>
      <c r="E42" s="273" t="s">
        <v>2573</v>
      </c>
      <c r="F42" s="273" t="s">
        <v>2574</v>
      </c>
      <c r="G42" s="273" t="s">
        <v>2575</v>
      </c>
      <c r="H42" s="273" t="s">
        <v>2576</v>
      </c>
      <c r="I42" s="276" t="s">
        <v>2577</v>
      </c>
      <c r="J42" s="276" t="s">
        <v>2578</v>
      </c>
    </row>
    <row r="43" spans="2:10">
      <c r="B43" s="166" t="s">
        <v>2459</v>
      </c>
      <c r="C43" s="167" t="s">
        <v>610</v>
      </c>
      <c r="D43" s="282" t="s">
        <v>2498</v>
      </c>
      <c r="E43" s="282" t="s">
        <v>2584</v>
      </c>
      <c r="F43" s="282" t="s">
        <v>2496</v>
      </c>
      <c r="G43" s="282" t="s">
        <v>2496</v>
      </c>
      <c r="H43" s="283">
        <v>1.0510255537817919</v>
      </c>
      <c r="I43" s="283" t="s">
        <v>16</v>
      </c>
      <c r="J43" s="282" t="s">
        <v>2498</v>
      </c>
    </row>
    <row r="44" spans="2:10">
      <c r="B44" s="166" t="s">
        <v>2460</v>
      </c>
      <c r="C44" s="167" t="s">
        <v>445</v>
      </c>
      <c r="D44" s="282" t="s">
        <v>2496</v>
      </c>
      <c r="E44" s="282" t="s">
        <v>2495</v>
      </c>
      <c r="F44" s="282" t="s">
        <v>2496</v>
      </c>
      <c r="G44" s="282" t="s">
        <v>2496</v>
      </c>
      <c r="H44" s="283">
        <v>1.0127492559162068</v>
      </c>
      <c r="I44" s="283" t="s">
        <v>16</v>
      </c>
      <c r="J44" s="282" t="s">
        <v>2498</v>
      </c>
    </row>
    <row r="45" spans="2:10">
      <c r="B45" s="166" t="s">
        <v>2569</v>
      </c>
      <c r="C45" s="167" t="s">
        <v>637</v>
      </c>
      <c r="D45" s="282" t="s">
        <v>2496</v>
      </c>
      <c r="E45" s="282" t="s">
        <v>2501</v>
      </c>
      <c r="F45" s="282" t="s">
        <v>2496</v>
      </c>
      <c r="G45" s="282" t="s">
        <v>2496</v>
      </c>
      <c r="H45" s="283">
        <v>0.99171116756536393</v>
      </c>
      <c r="I45" s="283" t="s">
        <v>16</v>
      </c>
      <c r="J45" s="282" t="s">
        <v>2498</v>
      </c>
    </row>
    <row r="46" spans="2:10">
      <c r="B46" s="166" t="s">
        <v>2570</v>
      </c>
      <c r="C46" s="167" t="s">
        <v>2504</v>
      </c>
      <c r="D46" s="282" t="s">
        <v>2498</v>
      </c>
      <c r="E46" s="282" t="s">
        <v>2501</v>
      </c>
      <c r="F46" s="282" t="s">
        <v>2496</v>
      </c>
      <c r="G46" s="282" t="s">
        <v>2496</v>
      </c>
      <c r="H46" s="283">
        <v>1.0178638314736059</v>
      </c>
      <c r="I46" s="283" t="s">
        <v>16</v>
      </c>
      <c r="J46" s="282" t="s">
        <v>2498</v>
      </c>
    </row>
    <row r="47" spans="2:10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74" t="str">
        <f t="shared" si="1"/>
        <v>Yes</v>
      </c>
      <c r="H47" s="274">
        <f t="shared" si="1"/>
        <v>0.97087374254658221</v>
      </c>
      <c r="I47" s="274">
        <f t="shared" si="1"/>
        <v>0.90821095234840132</v>
      </c>
      <c r="J47" s="167" t="str">
        <f t="shared" si="1"/>
        <v>Yes</v>
      </c>
    </row>
    <row r="48" spans="2:10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74" t="str">
        <f t="shared" si="3"/>
        <v>Yes</v>
      </c>
      <c r="H48" s="274">
        <f t="shared" si="3"/>
        <v>0.9834296724470134</v>
      </c>
      <c r="I48" s="274">
        <f t="shared" si="3"/>
        <v>0.84725566209684722</v>
      </c>
      <c r="J48" s="167" t="str">
        <f t="shared" si="3"/>
        <v>Yes</v>
      </c>
    </row>
    <row r="49" spans="2:10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74" t="str">
        <f t="shared" si="5"/>
        <v>Yes</v>
      </c>
      <c r="H49" s="274">
        <f t="shared" si="5"/>
        <v>0.97845987483656172</v>
      </c>
      <c r="I49" s="274">
        <f t="shared" si="5"/>
        <v>1</v>
      </c>
      <c r="J49" s="167" t="str">
        <f t="shared" si="5"/>
        <v>Yes</v>
      </c>
    </row>
    <row r="50" spans="2:10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74" t="str">
        <f t="shared" si="7"/>
        <v>Yes</v>
      </c>
      <c r="H50" s="274">
        <f t="shared" si="7"/>
        <v>0.94642126789366054</v>
      </c>
      <c r="I50" s="274">
        <f t="shared" si="7"/>
        <v>0.90369860026506943</v>
      </c>
      <c r="J50" s="167" t="str">
        <f t="shared" si="7"/>
        <v>Yes</v>
      </c>
    </row>
    <row r="51" spans="2:10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74" t="str">
        <f t="shared" si="9"/>
        <v>Yes</v>
      </c>
      <c r="H51" s="274">
        <f t="shared" si="9"/>
        <v>0.98524399778470995</v>
      </c>
      <c r="I51" s="274">
        <f t="shared" si="9"/>
        <v>0.99323566392618534</v>
      </c>
      <c r="J51" s="167" t="str">
        <f t="shared" si="9"/>
        <v>Yes</v>
      </c>
    </row>
    <row r="52" spans="2:10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74" t="str">
        <f t="shared" si="11"/>
        <v>Yes</v>
      </c>
      <c r="H52" s="274">
        <f t="shared" si="11"/>
        <v>0.94964135112856918</v>
      </c>
      <c r="I52" s="274">
        <f t="shared" si="11"/>
        <v>0.81409857230470706</v>
      </c>
      <c r="J52" s="167" t="str">
        <f t="shared" si="11"/>
        <v>Yes</v>
      </c>
    </row>
    <row r="53" spans="2:10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74" t="str">
        <f t="shared" si="13"/>
        <v>Yes</v>
      </c>
      <c r="H53" s="274">
        <f t="shared" si="13"/>
        <v>1</v>
      </c>
      <c r="I53" s="274">
        <f t="shared" si="13"/>
        <v>0.90514308489773343</v>
      </c>
      <c r="J53" s="167" t="str">
        <f t="shared" si="13"/>
        <v>Yes</v>
      </c>
    </row>
    <row r="54" spans="2:10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74" t="str">
        <f t="shared" si="15"/>
        <v>Yes</v>
      </c>
      <c r="H54" s="274">
        <f t="shared" si="15"/>
        <v>1</v>
      </c>
      <c r="I54" s="274">
        <f t="shared" si="15"/>
        <v>1</v>
      </c>
      <c r="J54" s="167" t="str">
        <f t="shared" si="15"/>
        <v>Yes</v>
      </c>
    </row>
    <row r="55" spans="2:10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81" t="str">
        <f t="shared" si="17"/>
        <v>Yes</v>
      </c>
      <c r="H55" s="281">
        <f t="shared" si="17"/>
        <v>0.87652563059397881</v>
      </c>
      <c r="I55" s="281">
        <f t="shared" si="17"/>
        <v>1</v>
      </c>
      <c r="J55" s="167" t="str">
        <f t="shared" si="17"/>
        <v>Yes</v>
      </c>
    </row>
    <row r="56" spans="2:10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81" t="str">
        <f t="shared" si="19"/>
        <v>Yes</v>
      </c>
      <c r="H56" s="281">
        <f t="shared" si="19"/>
        <v>1</v>
      </c>
      <c r="I56" s="281">
        <f t="shared" si="19"/>
        <v>1</v>
      </c>
      <c r="J56" s="167" t="str">
        <f t="shared" si="19"/>
        <v>Yes</v>
      </c>
    </row>
    <row r="57" spans="2:10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81" t="str">
        <f t="shared" si="21"/>
        <v>Yes</v>
      </c>
      <c r="H57" s="281">
        <f t="shared" si="21"/>
        <v>1</v>
      </c>
      <c r="I57" s="281">
        <f t="shared" si="21"/>
        <v>1</v>
      </c>
      <c r="J57" s="167" t="str">
        <f t="shared" si="21"/>
        <v>Yes</v>
      </c>
    </row>
    <row r="58" spans="2:10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84" t="str">
        <f t="shared" si="23"/>
        <v>Yes</v>
      </c>
      <c r="H58" s="284">
        <f t="shared" si="23"/>
        <v>1</v>
      </c>
      <c r="I58" s="284">
        <f t="shared" si="23"/>
        <v>0.94159140122230855</v>
      </c>
      <c r="J58" s="167" t="str">
        <f t="shared" si="23"/>
        <v>Yes</v>
      </c>
    </row>
    <row r="59" spans="2:10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74" t="str">
        <f t="shared" si="25"/>
        <v>Yes</v>
      </c>
      <c r="H59" s="274">
        <f t="shared" si="25"/>
        <v>1</v>
      </c>
      <c r="I59" s="274">
        <f t="shared" si="25"/>
        <v>1</v>
      </c>
      <c r="J59" s="167" t="str">
        <f t="shared" si="25"/>
        <v>Yes</v>
      </c>
    </row>
    <row r="60" spans="2:10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81" t="str">
        <f t="shared" si="27"/>
        <v>Yes</v>
      </c>
      <c r="H60" s="281">
        <f t="shared" si="27"/>
        <v>0.93731229504108937</v>
      </c>
      <c r="I60" s="281">
        <f t="shared" si="27"/>
        <v>0.81541786845582853</v>
      </c>
      <c r="J60" s="167" t="str">
        <f t="shared" si="27"/>
        <v>Yes</v>
      </c>
    </row>
    <row r="61" spans="2:10" ht="14.1" thickBot="1">
      <c r="B61" s="277" t="str">
        <f t="shared" ref="B61:D61" si="28">B30</f>
        <v>Xcel Energy Inc.</v>
      </c>
      <c r="C61" s="278" t="str">
        <f t="shared" si="28"/>
        <v>XEL</v>
      </c>
      <c r="D61" s="278" t="str">
        <f t="shared" si="28"/>
        <v>Yes</v>
      </c>
      <c r="E61" s="278" t="str">
        <f t="shared" ref="E61:J61" si="29">E30</f>
        <v>BBB+</v>
      </c>
      <c r="F61" s="278" t="str">
        <f t="shared" si="29"/>
        <v>Yes</v>
      </c>
      <c r="G61" s="279" t="str">
        <f t="shared" si="29"/>
        <v>Yes</v>
      </c>
      <c r="H61" s="279">
        <f t="shared" si="29"/>
        <v>1</v>
      </c>
      <c r="I61" s="279">
        <f t="shared" si="29"/>
        <v>0.85895040167770853</v>
      </c>
      <c r="J61" s="278" t="str">
        <f t="shared" si="29"/>
        <v>Yes</v>
      </c>
    </row>
    <row r="64" spans="2:10" ht="14.1" thickBot="1">
      <c r="B64" s="402" t="s">
        <v>2585</v>
      </c>
      <c r="C64" s="402"/>
      <c r="D64" s="402"/>
      <c r="E64" s="402"/>
      <c r="F64" s="402"/>
      <c r="G64" s="402"/>
      <c r="H64" s="402"/>
      <c r="I64" s="402"/>
      <c r="J64" s="402"/>
    </row>
    <row r="65" spans="2:10" s="258" customFormat="1" ht="82.8">
      <c r="B65" s="272" t="s">
        <v>2564</v>
      </c>
      <c r="C65" s="273" t="s">
        <v>1</v>
      </c>
      <c r="D65" s="273" t="s">
        <v>2572</v>
      </c>
      <c r="E65" s="273" t="s">
        <v>2573</v>
      </c>
      <c r="F65" s="273" t="s">
        <v>2574</v>
      </c>
      <c r="G65" s="273" t="s">
        <v>2575</v>
      </c>
      <c r="H65" s="273" t="s">
        <v>2576</v>
      </c>
      <c r="I65" s="276" t="s">
        <v>2586</v>
      </c>
      <c r="J65" s="276" t="s">
        <v>2578</v>
      </c>
    </row>
    <row r="66" spans="2:10">
      <c r="B66" s="166" t="s">
        <v>2567</v>
      </c>
      <c r="C66" s="167" t="s">
        <v>430</v>
      </c>
      <c r="D66" s="282" t="s">
        <v>2498</v>
      </c>
      <c r="E66" s="282" t="s">
        <v>2500</v>
      </c>
      <c r="F66" s="282" t="s">
        <v>2496</v>
      </c>
      <c r="G66" s="282" t="s">
        <v>2496</v>
      </c>
      <c r="H66" s="283">
        <v>0.4135829551322136</v>
      </c>
      <c r="I66" s="283" t="s">
        <v>16</v>
      </c>
      <c r="J66" s="282" t="s">
        <v>2498</v>
      </c>
    </row>
    <row r="67" spans="2:10">
      <c r="B67" s="166" t="s">
        <v>2459</v>
      </c>
      <c r="C67" s="167" t="s">
        <v>610</v>
      </c>
      <c r="D67" s="282" t="s">
        <v>2498</v>
      </c>
      <c r="E67" s="282" t="s">
        <v>2584</v>
      </c>
      <c r="F67" s="282" t="s">
        <v>2496</v>
      </c>
      <c r="G67" s="282" t="s">
        <v>2496</v>
      </c>
      <c r="H67" s="283">
        <v>1.0510255537817919</v>
      </c>
      <c r="I67" s="283" t="s">
        <v>16</v>
      </c>
      <c r="J67" s="282" t="s">
        <v>2498</v>
      </c>
    </row>
    <row r="68" spans="2:10">
      <c r="B68" s="166" t="s">
        <v>2461</v>
      </c>
      <c r="C68" s="167" t="s">
        <v>652</v>
      </c>
      <c r="D68" s="282" t="s">
        <v>2496</v>
      </c>
      <c r="E68" s="282" t="s">
        <v>2502</v>
      </c>
      <c r="F68" s="282" t="s">
        <v>2496</v>
      </c>
      <c r="G68" s="282" t="s">
        <v>2496</v>
      </c>
      <c r="H68" s="283">
        <v>0.15473029778752881</v>
      </c>
      <c r="I68" s="283" t="s">
        <v>16</v>
      </c>
      <c r="J68" s="282" t="s">
        <v>2496</v>
      </c>
    </row>
    <row r="69" spans="2:10">
      <c r="B69" s="166" t="s">
        <v>2569</v>
      </c>
      <c r="C69" s="167" t="s">
        <v>637</v>
      </c>
      <c r="D69" s="282" t="s">
        <v>2496</v>
      </c>
      <c r="E69" s="282" t="s">
        <v>2501</v>
      </c>
      <c r="F69" s="282" t="s">
        <v>2496</v>
      </c>
      <c r="G69" s="282" t="s">
        <v>2496</v>
      </c>
      <c r="H69" s="283">
        <v>0.99171116756536393</v>
      </c>
      <c r="I69" s="283" t="s">
        <v>16</v>
      </c>
      <c r="J69" s="282" t="s">
        <v>2498</v>
      </c>
    </row>
    <row r="70" spans="2:10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84">
        <f t="shared" si="30"/>
        <v>1</v>
      </c>
      <c r="I70" s="284">
        <f t="shared" si="30"/>
        <v>1</v>
      </c>
      <c r="J70" s="167" t="str">
        <f t="shared" si="30"/>
        <v>Yes</v>
      </c>
    </row>
    <row r="71" spans="2:10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74" t="str">
        <f t="shared" si="32"/>
        <v>Yes</v>
      </c>
      <c r="H71" s="274">
        <f t="shared" si="32"/>
        <v>1</v>
      </c>
      <c r="I71" s="274">
        <f t="shared" si="32"/>
        <v>0.90546576858911543</v>
      </c>
      <c r="J71" s="167" t="str">
        <f t="shared" si="32"/>
        <v>Yes</v>
      </c>
    </row>
    <row r="72" spans="2:10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74" t="str">
        <f t="shared" si="33"/>
        <v>Yes</v>
      </c>
      <c r="H72" s="274">
        <f t="shared" si="33"/>
        <v>1</v>
      </c>
      <c r="I72" s="274">
        <f t="shared" si="33"/>
        <v>1</v>
      </c>
      <c r="J72" s="167" t="str">
        <f t="shared" si="33"/>
        <v>Yes</v>
      </c>
    </row>
    <row r="73" spans="2:10" ht="14.1" thickBot="1">
      <c r="B73" s="277" t="str">
        <f t="shared" si="31"/>
        <v>Spire, Inc.</v>
      </c>
      <c r="C73" s="278" t="str">
        <f t="shared" ref="C73:J73" si="34">C38</f>
        <v>SR</v>
      </c>
      <c r="D73" s="278" t="str">
        <f t="shared" si="34"/>
        <v>Yes</v>
      </c>
      <c r="E73" s="278" t="str">
        <f t="shared" si="34"/>
        <v>BBB+</v>
      </c>
      <c r="F73" s="278" t="str">
        <f t="shared" si="34"/>
        <v>Yes</v>
      </c>
      <c r="G73" s="279" t="str">
        <f t="shared" si="34"/>
        <v>Yes</v>
      </c>
      <c r="H73" s="279">
        <f t="shared" si="34"/>
        <v>0.83381782832354734</v>
      </c>
      <c r="I73" s="279">
        <f t="shared" si="34"/>
        <v>1</v>
      </c>
      <c r="J73" s="278" t="str">
        <f t="shared" si="34"/>
        <v>Yes</v>
      </c>
    </row>
    <row r="75" spans="2:10">
      <c r="B75" s="166" t="s">
        <v>2505</v>
      </c>
    </row>
    <row r="76" spans="2:10">
      <c r="B76" s="166" t="s">
        <v>3902</v>
      </c>
    </row>
    <row r="77" spans="2:10">
      <c r="B77" s="166" t="s">
        <v>3903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6DFB-7235-4158-A1FC-C16C1B819C11}">
  <sheetPr>
    <tabColor rgb="FFFF0000"/>
    <pageSetUpPr fitToPage="1"/>
  </sheetPr>
  <dimension ref="A1:V65"/>
  <sheetViews>
    <sheetView zoomScale="90" zoomScaleNormal="90" zoomScalePageLayoutView="57" workbookViewId="0"/>
  </sheetViews>
  <sheetFormatPr defaultRowHeight="15.3"/>
  <cols>
    <col min="1" max="1" width="22.5" customWidth="1"/>
    <col min="2" max="2" width="15" customWidth="1"/>
    <col min="3" max="3" width="10.09765625" customWidth="1"/>
    <col min="11" max="11" width="10.5" customWidth="1"/>
    <col min="12" max="12" width="11.84765625" customWidth="1"/>
    <col min="13" max="13" width="13.5" customWidth="1"/>
    <col min="14" max="14" width="15" customWidth="1"/>
    <col min="16" max="16" width="11.5" customWidth="1"/>
  </cols>
  <sheetData>
    <row r="1" spans="1:19" ht="17.399999999999999">
      <c r="A1" s="237" t="s">
        <v>2587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3" spans="1:19">
      <c r="B3" s="103" t="s">
        <v>2466</v>
      </c>
      <c r="C3" s="103" t="s">
        <v>2467</v>
      </c>
      <c r="D3" s="103" t="s">
        <v>2468</v>
      </c>
      <c r="E3" s="103" t="s">
        <v>2469</v>
      </c>
      <c r="F3" s="103" t="s">
        <v>2470</v>
      </c>
      <c r="G3" s="103" t="s">
        <v>2471</v>
      </c>
      <c r="H3" s="103" t="s">
        <v>2472</v>
      </c>
      <c r="I3" s="103" t="s">
        <v>2473</v>
      </c>
      <c r="J3" s="103" t="s">
        <v>2474</v>
      </c>
      <c r="K3" s="103" t="s">
        <v>2475</v>
      </c>
      <c r="L3" s="103" t="s">
        <v>2476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9">
      <c r="B4" s="404" t="s">
        <v>2588</v>
      </c>
      <c r="C4" s="405"/>
      <c r="D4" s="404" t="s">
        <v>2588</v>
      </c>
      <c r="E4" s="405"/>
      <c r="F4" s="404" t="s">
        <v>2589</v>
      </c>
      <c r="G4" s="405"/>
      <c r="H4" s="404" t="s">
        <v>2590</v>
      </c>
      <c r="I4" s="405"/>
      <c r="J4" s="404" t="s">
        <v>2591</v>
      </c>
      <c r="K4" s="405"/>
      <c r="L4" s="404" t="s">
        <v>2592</v>
      </c>
      <c r="M4" s="405"/>
      <c r="N4" s="404" t="s">
        <v>2593</v>
      </c>
      <c r="O4" s="405"/>
      <c r="P4" s="239" t="s">
        <v>2594</v>
      </c>
    </row>
    <row r="5" spans="1:19" ht="55.2">
      <c r="B5" s="240" t="s">
        <v>2595</v>
      </c>
      <c r="C5" s="241" t="s">
        <v>2596</v>
      </c>
      <c r="D5" s="240" t="s">
        <v>2597</v>
      </c>
      <c r="E5" s="241" t="s">
        <v>2598</v>
      </c>
      <c r="F5" s="240" t="s">
        <v>2599</v>
      </c>
      <c r="G5" s="241" t="s">
        <v>2600</v>
      </c>
      <c r="H5" s="240" t="s">
        <v>2599</v>
      </c>
      <c r="I5" s="241" t="s">
        <v>2600</v>
      </c>
      <c r="J5" s="240" t="s">
        <v>2599</v>
      </c>
      <c r="K5" s="241" t="s">
        <v>2600</v>
      </c>
      <c r="L5" s="240" t="s">
        <v>2601</v>
      </c>
      <c r="M5" s="241" t="s">
        <v>2602</v>
      </c>
      <c r="N5" s="240" t="s">
        <v>2599</v>
      </c>
      <c r="O5" s="241" t="s">
        <v>2600</v>
      </c>
      <c r="P5" s="242" t="s">
        <v>2603</v>
      </c>
    </row>
    <row r="6" spans="1:19">
      <c r="A6" s="89">
        <v>1990</v>
      </c>
      <c r="B6" s="243">
        <v>-18.669463590050938</v>
      </c>
      <c r="C6" s="244">
        <v>-4.8574498332907057</v>
      </c>
      <c r="D6" s="243">
        <v>-1.5519862977786292</v>
      </c>
      <c r="E6" s="244">
        <v>-1.4335564053537309</v>
      </c>
      <c r="F6" s="385">
        <v>0.20294785266266047</v>
      </c>
      <c r="G6" s="386">
        <v>1.8857027054412834</v>
      </c>
      <c r="H6" s="243">
        <v>4.7804769333630537</v>
      </c>
      <c r="I6" s="386">
        <v>5.3979564399032176</v>
      </c>
      <c r="J6" s="243">
        <v>10.730222222222222</v>
      </c>
      <c r="K6" s="244">
        <v>8.5374482758620669</v>
      </c>
      <c r="L6" s="243"/>
      <c r="M6" s="244">
        <v>1.403192970099445</v>
      </c>
      <c r="N6" s="243">
        <v>8.15</v>
      </c>
      <c r="O6" s="244">
        <v>5.6166666666666663</v>
      </c>
      <c r="P6" s="245">
        <v>1.1670166666666668</v>
      </c>
      <c r="Q6" s="246"/>
      <c r="R6" s="247"/>
      <c r="S6" s="246"/>
    </row>
    <row r="7" spans="1:19">
      <c r="A7" s="89">
        <f t="shared" ref="A7:A39" si="0">A6+1</f>
        <v>1991</v>
      </c>
      <c r="B7" s="243">
        <v>8.4262517750200772</v>
      </c>
      <c r="C7" s="244">
        <v>31.913202881718107</v>
      </c>
      <c r="D7" s="243">
        <v>-3.507183066077102</v>
      </c>
      <c r="E7" s="244">
        <v>25.017667014460532</v>
      </c>
      <c r="F7" s="385">
        <v>-2.0910551165281843</v>
      </c>
      <c r="G7" s="386">
        <v>-0.1084027011168387</v>
      </c>
      <c r="H7" s="243">
        <v>5.6258640859300213</v>
      </c>
      <c r="I7" s="386">
        <v>4.2349639645385517</v>
      </c>
      <c r="J7" s="243">
        <v>9.4696896551724148</v>
      </c>
      <c r="K7" s="244">
        <v>7.850701149425289</v>
      </c>
      <c r="L7" s="243"/>
      <c r="M7" s="244">
        <v>1.3827284389665644</v>
      </c>
      <c r="N7" s="243">
        <v>10.316666666666666</v>
      </c>
      <c r="O7" s="244">
        <v>6.8499999999999988</v>
      </c>
      <c r="P7" s="245">
        <v>1.1459750000000002</v>
      </c>
      <c r="Q7" s="246"/>
      <c r="R7" s="247"/>
      <c r="S7" s="246"/>
    </row>
    <row r="8" spans="1:19">
      <c r="A8" s="89">
        <f t="shared" si="0"/>
        <v>1992</v>
      </c>
      <c r="B8" s="243">
        <v>-4.0994258170514497</v>
      </c>
      <c r="C8" s="244">
        <v>7.5755727387610605</v>
      </c>
      <c r="D8" s="243">
        <v>2.0638211231629233</v>
      </c>
      <c r="E8" s="244">
        <v>7.1702151096004529</v>
      </c>
      <c r="F8" s="385">
        <v>0.89046618575649994</v>
      </c>
      <c r="G8" s="386">
        <v>3.5224308556181638</v>
      </c>
      <c r="H8" s="243">
        <v>1.4901329037454891</v>
      </c>
      <c r="I8" s="386">
        <v>3.0288196781496968</v>
      </c>
      <c r="J8" s="243">
        <v>8.0873435114503778</v>
      </c>
      <c r="K8" s="244">
        <v>6.9950381679389313</v>
      </c>
      <c r="L8" s="243"/>
      <c r="M8" s="244">
        <v>1.3894191985031363</v>
      </c>
      <c r="N8" s="243">
        <v>11.216666666666667</v>
      </c>
      <c r="O8" s="244">
        <v>7.4916666666666671</v>
      </c>
      <c r="P8" s="245">
        <v>1.2088083333333335</v>
      </c>
      <c r="Q8" s="246"/>
      <c r="R8" s="247"/>
      <c r="S8" s="246"/>
    </row>
    <row r="9" spans="1:19">
      <c r="A9" s="89">
        <f t="shared" si="0"/>
        <v>1993</v>
      </c>
      <c r="B9" s="243">
        <v>32.196257776554745</v>
      </c>
      <c r="C9" s="244">
        <v>10.103769419757636</v>
      </c>
      <c r="D9" s="243">
        <v>16.341706719869407</v>
      </c>
      <c r="E9" s="244">
        <v>13.426645474683575</v>
      </c>
      <c r="F9" s="385">
        <v>2.6577068894927836</v>
      </c>
      <c r="G9" s="386">
        <v>2.7524523946912849</v>
      </c>
      <c r="H9" s="243">
        <v>1.8650793650793362</v>
      </c>
      <c r="I9" s="386">
        <v>2.9516569663855297</v>
      </c>
      <c r="J9" s="243">
        <v>7.2421149425287368</v>
      </c>
      <c r="K9" s="244">
        <v>5.8538850574712633</v>
      </c>
      <c r="L9" s="243"/>
      <c r="M9" s="244">
        <v>1.464500043740705</v>
      </c>
      <c r="N9" s="243">
        <v>11.375</v>
      </c>
      <c r="O9" s="244">
        <v>6.9083333333333323</v>
      </c>
      <c r="P9" s="245">
        <v>1.2901666666666667</v>
      </c>
      <c r="Q9" s="246"/>
      <c r="R9" s="247"/>
      <c r="S9" s="246"/>
    </row>
    <row r="10" spans="1:19">
      <c r="A10" s="89">
        <f t="shared" si="0"/>
        <v>1994</v>
      </c>
      <c r="B10" s="243">
        <v>-1.2929513658799241</v>
      </c>
      <c r="C10" s="244">
        <v>1.1583546992121496</v>
      </c>
      <c r="D10" s="243">
        <v>3.8015616373530792</v>
      </c>
      <c r="E10" s="244">
        <v>-11.122058324933127</v>
      </c>
      <c r="F10" s="385">
        <v>4.4940492830716439</v>
      </c>
      <c r="G10" s="386">
        <v>4.0283783530821182</v>
      </c>
      <c r="H10" s="243">
        <v>0.16556291390728006</v>
      </c>
      <c r="I10" s="386">
        <v>2.6074415921546246</v>
      </c>
      <c r="J10" s="243">
        <v>8.3871653846153862</v>
      </c>
      <c r="K10" s="244">
        <v>7.0753153846153793</v>
      </c>
      <c r="L10" s="243"/>
      <c r="M10" s="244">
        <v>1.5704056427708859</v>
      </c>
      <c r="N10" s="243">
        <v>10.391666666666666</v>
      </c>
      <c r="O10" s="244">
        <v>6.1000000000000005</v>
      </c>
      <c r="P10" s="245">
        <v>1.3658916666666665</v>
      </c>
      <c r="Q10" s="246"/>
      <c r="R10" s="247"/>
      <c r="S10" s="246"/>
    </row>
    <row r="11" spans="1:19">
      <c r="A11" s="89">
        <f t="shared" si="0"/>
        <v>1995</v>
      </c>
      <c r="B11" s="243">
        <v>15.071917862413597</v>
      </c>
      <c r="C11" s="244">
        <v>37.603040788539175</v>
      </c>
      <c r="D11" s="243">
        <v>-1.9803773584905704</v>
      </c>
      <c r="E11" s="244">
        <v>32.045329913416978</v>
      </c>
      <c r="F11" s="385">
        <v>2.6823282977456842</v>
      </c>
      <c r="G11" s="386">
        <v>2.6847569863063026</v>
      </c>
      <c r="H11" s="243">
        <v>2.1487603305785363</v>
      </c>
      <c r="I11" s="386">
        <v>2.805419688536559</v>
      </c>
      <c r="J11" s="243">
        <v>8.16157692307692</v>
      </c>
      <c r="K11" s="244">
        <v>6.5691961538461516</v>
      </c>
      <c r="L11" s="243"/>
      <c r="M11" s="244">
        <v>1.665327172532953</v>
      </c>
      <c r="N11" s="243">
        <v>9.4666666666666668</v>
      </c>
      <c r="O11" s="244">
        <v>5.5916666666666677</v>
      </c>
      <c r="P11" s="245">
        <v>1.3726500000000001</v>
      </c>
      <c r="Q11" s="246"/>
      <c r="R11" s="247"/>
      <c r="S11" s="246"/>
    </row>
    <row r="12" spans="1:19">
      <c r="A12" s="89">
        <f t="shared" si="0"/>
        <v>1996</v>
      </c>
      <c r="B12" s="243">
        <v>26.734146392610558</v>
      </c>
      <c r="C12" s="244">
        <v>21.978402888571669</v>
      </c>
      <c r="D12" s="243">
        <v>17.456617456617462</v>
      </c>
      <c r="E12" s="244">
        <v>5.2241678789266555</v>
      </c>
      <c r="F12" s="385">
        <v>1.688961202870698</v>
      </c>
      <c r="G12" s="386">
        <v>3.772890563392628</v>
      </c>
      <c r="H12" s="243">
        <v>1.5705311250713727</v>
      </c>
      <c r="I12" s="386">
        <v>2.9312041999343341</v>
      </c>
      <c r="J12" s="243">
        <v>7.2275801526717585</v>
      </c>
      <c r="K12" s="244">
        <v>6.4300458015267168</v>
      </c>
      <c r="L12" s="243"/>
      <c r="M12" s="244">
        <v>1.6624369820762781</v>
      </c>
      <c r="N12" s="243">
        <v>9.6083333333333361</v>
      </c>
      <c r="O12" s="244">
        <v>5.4083333333333341</v>
      </c>
      <c r="P12" s="245">
        <v>1.3636999999999999</v>
      </c>
      <c r="Q12" s="246"/>
      <c r="R12" s="247"/>
      <c r="S12" s="246"/>
    </row>
    <row r="13" spans="1:19">
      <c r="A13" s="89">
        <f t="shared" si="0"/>
        <v>1997</v>
      </c>
      <c r="B13" s="243">
        <v>15.309554727467511</v>
      </c>
      <c r="C13" s="244">
        <v>34.011332118339688</v>
      </c>
      <c r="D13" s="243">
        <v>32.108850616577357</v>
      </c>
      <c r="E13" s="244">
        <v>25.730618972909912</v>
      </c>
      <c r="F13" s="385">
        <v>4.2801668624826261</v>
      </c>
      <c r="G13" s="386">
        <v>4.4471275625654227</v>
      </c>
      <c r="H13" s="243">
        <v>1.6212163808452917</v>
      </c>
      <c r="I13" s="386">
        <v>2.3376899373074078</v>
      </c>
      <c r="J13" s="243">
        <v>6.1467777777777766</v>
      </c>
      <c r="K13" s="244">
        <v>6.3424061302682011</v>
      </c>
      <c r="L13" s="385">
        <v>4.7839639711869015</v>
      </c>
      <c r="M13" s="244">
        <v>1.7693375769446</v>
      </c>
      <c r="N13" s="243">
        <v>9.0916666666666686</v>
      </c>
      <c r="O13" s="244">
        <v>4.9416666666666664</v>
      </c>
      <c r="P13" s="245">
        <v>1.3848666666666667</v>
      </c>
      <c r="Q13" s="246"/>
      <c r="R13" s="247"/>
      <c r="S13" s="246"/>
    </row>
    <row r="14" spans="1:19">
      <c r="A14" s="89">
        <f t="shared" si="0"/>
        <v>1998</v>
      </c>
      <c r="B14" s="243">
        <v>-1.9588848233373257</v>
      </c>
      <c r="C14" s="244">
        <v>27.949318088456021</v>
      </c>
      <c r="D14" s="243">
        <v>-0.15601548305553825</v>
      </c>
      <c r="E14" s="244">
        <v>15.326785462078041</v>
      </c>
      <c r="F14" s="385">
        <v>3.8928865308282212</v>
      </c>
      <c r="G14" s="386">
        <v>4.4833189170836674</v>
      </c>
      <c r="H14" s="243">
        <v>0.99594245665806103</v>
      </c>
      <c r="I14" s="386">
        <v>1.5522790987436696</v>
      </c>
      <c r="J14" s="243">
        <v>5.2875440613026825</v>
      </c>
      <c r="K14" s="244">
        <v>5.2543141762452095</v>
      </c>
      <c r="L14" s="385">
        <v>5.1755221601307095</v>
      </c>
      <c r="M14" s="244">
        <v>1.7279814185461446</v>
      </c>
      <c r="N14" s="243">
        <v>8.2916666666666661</v>
      </c>
      <c r="O14" s="244">
        <v>4.5</v>
      </c>
      <c r="P14" s="245">
        <v>1.4836333333333334</v>
      </c>
      <c r="Q14" s="246"/>
      <c r="R14" s="247"/>
      <c r="S14" s="246"/>
    </row>
    <row r="15" spans="1:19">
      <c r="A15" s="89">
        <f t="shared" si="0"/>
        <v>1999</v>
      </c>
      <c r="B15" s="243">
        <v>30.399038130173661</v>
      </c>
      <c r="C15" s="244">
        <v>21.144058409331556</v>
      </c>
      <c r="D15" s="243">
        <v>-30.781692993114618</v>
      </c>
      <c r="E15" s="244">
        <v>-9.2022809567658079</v>
      </c>
      <c r="F15" s="385">
        <v>5.1410035225927464</v>
      </c>
      <c r="G15" s="386">
        <v>4.7884316319662057</v>
      </c>
      <c r="H15" s="243">
        <v>1.7348429510591679</v>
      </c>
      <c r="I15" s="386">
        <v>2.1880271969735743</v>
      </c>
      <c r="J15" s="243">
        <v>5.5536743295019138</v>
      </c>
      <c r="K15" s="244">
        <v>5.6380383141762449</v>
      </c>
      <c r="L15" s="385">
        <v>5.7173571420235225</v>
      </c>
      <c r="M15" s="244">
        <v>1.7297948334579285</v>
      </c>
      <c r="N15" s="243">
        <v>7.5666666666666673</v>
      </c>
      <c r="O15" s="244">
        <v>4.2166666666666677</v>
      </c>
      <c r="P15" s="245">
        <v>1.4858250000000002</v>
      </c>
      <c r="Q15" s="246"/>
      <c r="R15" s="247"/>
      <c r="S15" s="246"/>
    </row>
    <row r="16" spans="1:19">
      <c r="A16" s="89">
        <f t="shared" si="0"/>
        <v>2000</v>
      </c>
      <c r="B16" s="243">
        <v>10.137569865407791</v>
      </c>
      <c r="C16" s="244">
        <v>-4.5695466767069925</v>
      </c>
      <c r="D16" s="243">
        <v>42.07976357927339</v>
      </c>
      <c r="E16" s="244">
        <v>61.168098914573953</v>
      </c>
      <c r="F16" s="385">
        <v>5.1385391634607647</v>
      </c>
      <c r="G16" s="386">
        <v>4.0771423086578329</v>
      </c>
      <c r="H16" s="243">
        <v>2.7194399569197447</v>
      </c>
      <c r="I16" s="386">
        <v>3.3768572714993006</v>
      </c>
      <c r="J16" s="243">
        <v>5.9334230769230736</v>
      </c>
      <c r="K16" s="244">
        <v>6.02061153846154</v>
      </c>
      <c r="L16" s="385">
        <v>6.3750663020513354</v>
      </c>
      <c r="M16" s="244">
        <v>1.7455945761389133</v>
      </c>
      <c r="N16" s="243">
        <v>6.833333333333333</v>
      </c>
      <c r="O16" s="244">
        <v>3.9666666666666663</v>
      </c>
      <c r="P16" s="245">
        <v>1.4855166666666664</v>
      </c>
      <c r="Q16" s="246"/>
      <c r="R16" s="247"/>
      <c r="S16" s="246"/>
    </row>
    <row r="17" spans="1:19">
      <c r="A17" s="89">
        <f t="shared" si="0"/>
        <v>2001</v>
      </c>
      <c r="B17" s="243">
        <v>-9.3134527772690827</v>
      </c>
      <c r="C17" s="244">
        <v>-9.3493562417423561</v>
      </c>
      <c r="D17" s="243">
        <v>7.2578857200443325</v>
      </c>
      <c r="E17" s="244">
        <v>-27.820788788525942</v>
      </c>
      <c r="F17" s="385">
        <v>1.8750981223150998</v>
      </c>
      <c r="G17" s="386">
        <v>0.95559023836548906</v>
      </c>
      <c r="H17" s="243">
        <v>2.5251201397990419</v>
      </c>
      <c r="I17" s="386">
        <v>2.8261711188540595</v>
      </c>
      <c r="J17" s="243">
        <v>5.4772988505747131</v>
      </c>
      <c r="K17" s="244">
        <v>5.0016206896551756</v>
      </c>
      <c r="L17" s="385">
        <v>6.0612416830940585</v>
      </c>
      <c r="M17" s="244">
        <v>1.5443738837070848</v>
      </c>
      <c r="N17" s="243">
        <v>7.2250000000000005</v>
      </c>
      <c r="O17" s="244">
        <v>4.7416666666666663</v>
      </c>
      <c r="P17" s="245">
        <v>1.5490166666666667</v>
      </c>
      <c r="Q17" s="246"/>
      <c r="R17" s="247"/>
      <c r="S17" s="246"/>
    </row>
    <row r="18" spans="1:19">
      <c r="A18" s="89">
        <f t="shared" si="0"/>
        <v>2002</v>
      </c>
      <c r="B18" s="243">
        <v>-11.947074329623486</v>
      </c>
      <c r="C18" s="244">
        <v>-22.553303870012787</v>
      </c>
      <c r="D18" s="243">
        <v>3.4280546432481351</v>
      </c>
      <c r="E18" s="244">
        <v>-30.900888150643546</v>
      </c>
      <c r="F18" s="385">
        <v>2.9992553403340505</v>
      </c>
      <c r="G18" s="386">
        <v>1.7005488134807178</v>
      </c>
      <c r="H18" s="243">
        <v>2.2583944094085595</v>
      </c>
      <c r="I18" s="386">
        <v>1.5860316265060348</v>
      </c>
      <c r="J18" s="243">
        <v>5.2978007662835243</v>
      </c>
      <c r="K18" s="244">
        <v>4.5881007662835245</v>
      </c>
      <c r="L18" s="385">
        <v>5.7994772922223188</v>
      </c>
      <c r="M18" s="244">
        <v>1.4724240788354028</v>
      </c>
      <c r="N18" s="385">
        <v>7.6833333333333327</v>
      </c>
      <c r="O18" s="244">
        <v>5.7833333333333341</v>
      </c>
      <c r="P18" s="245">
        <v>1.5705916666666668</v>
      </c>
      <c r="Q18" s="246"/>
      <c r="R18" s="247"/>
      <c r="S18" s="246"/>
    </row>
    <row r="19" spans="1:19">
      <c r="A19" s="89">
        <f t="shared" si="0"/>
        <v>2003</v>
      </c>
      <c r="B19" s="243">
        <v>24.24926795753337</v>
      </c>
      <c r="C19" s="244">
        <v>24.518432642817679</v>
      </c>
      <c r="D19" s="243">
        <v>23.358260171208499</v>
      </c>
      <c r="E19" s="244">
        <v>23.269861623724797</v>
      </c>
      <c r="F19" s="385">
        <v>1.8063851335218262</v>
      </c>
      <c r="G19" s="386">
        <v>2.7956082831814388</v>
      </c>
      <c r="H19" s="243">
        <v>2.7585632136011284</v>
      </c>
      <c r="I19" s="386">
        <v>2.2700949733611253</v>
      </c>
      <c r="J19" s="243">
        <v>4.8123831417624494</v>
      </c>
      <c r="K19" s="244">
        <v>3.9948471264367815</v>
      </c>
      <c r="L19" s="385">
        <v>5.3240678133197639</v>
      </c>
      <c r="M19" s="244">
        <v>1.4832077859730284</v>
      </c>
      <c r="N19" s="385">
        <v>7.5916666666666659</v>
      </c>
      <c r="O19" s="244">
        <v>5.9916666666666671</v>
      </c>
      <c r="P19" s="248">
        <v>1.4011666666666667</v>
      </c>
      <c r="Q19" s="246"/>
      <c r="R19" s="247"/>
      <c r="S19" s="246"/>
    </row>
    <row r="20" spans="1:19">
      <c r="A20" s="89">
        <f t="shared" si="0"/>
        <v>2004</v>
      </c>
      <c r="B20" s="243">
        <v>13.429507957189424</v>
      </c>
      <c r="C20" s="244">
        <v>11.211529567528466</v>
      </c>
      <c r="D20" s="243">
        <v>8.6883198313384646</v>
      </c>
      <c r="E20" s="244">
        <v>24.309566365453716</v>
      </c>
      <c r="F20" s="385">
        <v>3.0923638326292968</v>
      </c>
      <c r="G20" s="386">
        <v>3.8481444885832827</v>
      </c>
      <c r="H20" s="243">
        <v>1.8572587185726075</v>
      </c>
      <c r="I20" s="386">
        <v>2.6772366930917446</v>
      </c>
      <c r="J20" s="243">
        <v>4.5842709923664104</v>
      </c>
      <c r="K20" s="244">
        <v>4.254577862595422</v>
      </c>
      <c r="L20" s="387">
        <v>5.4588267742970142</v>
      </c>
      <c r="M20" s="244">
        <v>1.5542014536882427</v>
      </c>
      <c r="N20" s="243">
        <v>7.1499999999999995</v>
      </c>
      <c r="O20" s="244">
        <v>5.541666666666667</v>
      </c>
      <c r="P20" s="245">
        <v>1.3015749999999999</v>
      </c>
      <c r="Q20" s="246"/>
      <c r="R20" s="247"/>
      <c r="S20" s="246"/>
    </row>
    <row r="21" spans="1:19">
      <c r="A21" s="89">
        <f t="shared" si="0"/>
        <v>2005</v>
      </c>
      <c r="B21" s="243">
        <v>25.431521149557803</v>
      </c>
      <c r="C21" s="244">
        <v>7.0025390040575841</v>
      </c>
      <c r="D21" s="243">
        <v>37.565984146384189</v>
      </c>
      <c r="E21" s="244">
        <v>19.19082301728028</v>
      </c>
      <c r="F21" s="385">
        <v>3.2104543887978787</v>
      </c>
      <c r="G21" s="386">
        <v>3.4835402400031024</v>
      </c>
      <c r="H21" s="243">
        <v>2.2135520343976367</v>
      </c>
      <c r="I21" s="386">
        <v>3.3927468454954646</v>
      </c>
      <c r="J21" s="243">
        <v>4.0688653846153837</v>
      </c>
      <c r="K21" s="244">
        <v>4.2778826923076938</v>
      </c>
      <c r="L21" s="387">
        <v>5.490568192931911</v>
      </c>
      <c r="M21" s="244">
        <v>1.6250897294312536</v>
      </c>
      <c r="N21" s="385">
        <v>6.75</v>
      </c>
      <c r="O21" s="244">
        <v>5.083333333333333</v>
      </c>
      <c r="P21" s="245">
        <v>1.2114833333333335</v>
      </c>
      <c r="Q21" s="246"/>
      <c r="R21" s="247"/>
      <c r="S21" s="246"/>
    </row>
    <row r="22" spans="1:19">
      <c r="A22" s="89">
        <f t="shared" si="0"/>
        <v>2006</v>
      </c>
      <c r="B22" s="243">
        <v>15.486142808226134</v>
      </c>
      <c r="C22" s="244">
        <v>13.905075659226963</v>
      </c>
      <c r="D22" s="243">
        <v>5.8946060927683286</v>
      </c>
      <c r="E22" s="244">
        <v>18.664823703570764</v>
      </c>
      <c r="F22" s="385">
        <v>2.6379437484470358</v>
      </c>
      <c r="G22" s="386">
        <v>2.7839629722291592</v>
      </c>
      <c r="H22" s="249">
        <v>2.0020253953416001</v>
      </c>
      <c r="I22" s="386">
        <v>3.2259441007040701</v>
      </c>
      <c r="J22" s="243">
        <v>4.2125961538461523</v>
      </c>
      <c r="K22" s="244">
        <v>4.7844765384615373</v>
      </c>
      <c r="L22" s="387">
        <v>5.1609249562351742</v>
      </c>
      <c r="M22" s="244">
        <v>1.6695329916905526</v>
      </c>
      <c r="N22" s="385">
        <v>6.4499999999999993</v>
      </c>
      <c r="O22" s="244">
        <v>4.6083333333333334</v>
      </c>
      <c r="P22" s="245">
        <v>1.1343749999999999</v>
      </c>
      <c r="Q22" s="246"/>
      <c r="R22" s="247"/>
      <c r="S22" s="246"/>
    </row>
    <row r="23" spans="1:19">
      <c r="A23" s="89">
        <f t="shared" si="0"/>
        <v>2007</v>
      </c>
      <c r="B23" s="243">
        <v>11.571079901242154</v>
      </c>
      <c r="C23" s="244">
        <v>5.6780988507522334</v>
      </c>
      <c r="D23" s="243">
        <v>11.877104186164257</v>
      </c>
      <c r="E23" s="244">
        <v>18.886298643760412</v>
      </c>
      <c r="F23" s="385">
        <v>2.0499046217088868</v>
      </c>
      <c r="G23" s="386">
        <v>2.0038824080666595</v>
      </c>
      <c r="H23" s="249">
        <v>2.1383839926683912</v>
      </c>
      <c r="I23" s="386">
        <v>2.8526724815013837</v>
      </c>
      <c r="J23" s="243">
        <v>4.2760191570881219</v>
      </c>
      <c r="K23" s="244">
        <v>4.6248931034482723</v>
      </c>
      <c r="L23" s="387">
        <v>4.8993869200789195</v>
      </c>
      <c r="M23" s="244">
        <v>1.7195292313219386</v>
      </c>
      <c r="N23" s="385">
        <v>6.1583333333333341</v>
      </c>
      <c r="O23" s="244">
        <v>4.6166666666666671</v>
      </c>
      <c r="P23" s="245">
        <v>1.0741833333333335</v>
      </c>
      <c r="Q23" s="246"/>
      <c r="R23" s="247"/>
      <c r="S23" s="246"/>
    </row>
    <row r="24" spans="1:19">
      <c r="A24" s="89">
        <f t="shared" si="0"/>
        <v>2008</v>
      </c>
      <c r="B24" s="243">
        <v>-33.487846685283472</v>
      </c>
      <c r="C24" s="244">
        <v>-36.090027962168335</v>
      </c>
      <c r="D24" s="243">
        <v>-20.30881514106483</v>
      </c>
      <c r="E24" s="244">
        <v>-28.003323376979584</v>
      </c>
      <c r="F24" s="385">
        <v>0.99540634246142456</v>
      </c>
      <c r="G24" s="386">
        <v>0.11394549706484902</v>
      </c>
      <c r="H24" s="249">
        <v>2.3702706744429314</v>
      </c>
      <c r="I24" s="386">
        <v>3.8391002966509769</v>
      </c>
      <c r="J24" s="243">
        <v>3.6084541984732845</v>
      </c>
      <c r="K24" s="244">
        <v>3.6381393129771</v>
      </c>
      <c r="L24" s="387">
        <v>4.9583663527524404</v>
      </c>
      <c r="M24" s="244">
        <v>1.76812165282094</v>
      </c>
      <c r="N24" s="385">
        <v>6.3083333333333336</v>
      </c>
      <c r="O24" s="244">
        <v>5.8</v>
      </c>
      <c r="P24" s="245">
        <v>1.0667666666666666</v>
      </c>
      <c r="Q24" s="246"/>
      <c r="R24" s="247"/>
      <c r="S24" s="246"/>
    </row>
    <row r="25" spans="1:19">
      <c r="A25" s="89">
        <f t="shared" si="0"/>
        <v>2009</v>
      </c>
      <c r="B25" s="243">
        <v>31.29946102477308</v>
      </c>
      <c r="C25" s="244">
        <v>22.551682977916077</v>
      </c>
      <c r="D25" s="243">
        <v>16.071054738440683</v>
      </c>
      <c r="E25" s="244">
        <v>9.4274446501126263</v>
      </c>
      <c r="F25" s="385">
        <v>-2.915086258393762</v>
      </c>
      <c r="G25" s="386">
        <v>-2.5766469028394301</v>
      </c>
      <c r="H25" s="249">
        <v>0.29946680300929618</v>
      </c>
      <c r="I25" s="386">
        <v>-0.3555462662997444</v>
      </c>
      <c r="J25" s="243">
        <v>3.2368927203065119</v>
      </c>
      <c r="K25" s="244">
        <v>3.2403295019157077</v>
      </c>
      <c r="L25" s="387">
        <v>3.7138048029336219</v>
      </c>
      <c r="M25" s="244">
        <v>1.413569460081088</v>
      </c>
      <c r="N25" s="385">
        <v>8.4583333333333321</v>
      </c>
      <c r="O25" s="244">
        <v>9.2833333333333332</v>
      </c>
      <c r="P25" s="245">
        <v>1.1414416666666669</v>
      </c>
      <c r="Q25" s="246"/>
      <c r="R25" s="247"/>
      <c r="S25" s="246"/>
    </row>
    <row r="26" spans="1:19">
      <c r="A26" s="89">
        <f t="shared" si="0"/>
        <v>2010</v>
      </c>
      <c r="B26" s="243">
        <v>16.332001539235197</v>
      </c>
      <c r="C26" s="244">
        <v>13.237028603423017</v>
      </c>
      <c r="D26" s="243">
        <v>18.601579251062937</v>
      </c>
      <c r="E26" s="244">
        <v>5.2316822541141006</v>
      </c>
      <c r="F26" s="385">
        <v>3.090806364935772</v>
      </c>
      <c r="G26" s="386">
        <v>2.6955612235535886</v>
      </c>
      <c r="H26" s="249">
        <v>1.7768715409263169</v>
      </c>
      <c r="I26" s="386">
        <v>1.6400434423899046</v>
      </c>
      <c r="J26" s="243">
        <v>3.2364904214559402</v>
      </c>
      <c r="K26" s="244">
        <v>3.1939827586206917</v>
      </c>
      <c r="L26" s="387">
        <v>3.8630649861680286</v>
      </c>
      <c r="M26" s="244">
        <v>1.6562994218884977</v>
      </c>
      <c r="N26" s="385">
        <v>8.1416666666666657</v>
      </c>
      <c r="O26" s="244">
        <v>9.6083333333333325</v>
      </c>
      <c r="P26" s="245">
        <v>1.030125</v>
      </c>
      <c r="Q26" s="246"/>
      <c r="R26" s="247"/>
      <c r="S26" s="246"/>
    </row>
    <row r="27" spans="1:19">
      <c r="A27" s="89">
        <f t="shared" si="0"/>
        <v>2011</v>
      </c>
      <c r="B27" s="243">
        <v>-8.4728769718559356</v>
      </c>
      <c r="C27" s="244">
        <v>1.090185238094965</v>
      </c>
      <c r="D27" s="243">
        <v>6.0213166895409787</v>
      </c>
      <c r="E27" s="244">
        <v>18.738401720227404</v>
      </c>
      <c r="F27" s="385">
        <v>3.1371944118002038</v>
      </c>
      <c r="G27" s="386">
        <v>1.5640448367461257</v>
      </c>
      <c r="H27" s="249">
        <v>2.912135088723522</v>
      </c>
      <c r="I27" s="386">
        <v>3.1568415686220375</v>
      </c>
      <c r="J27" s="243">
        <v>2.779153846153847</v>
      </c>
      <c r="K27" s="244">
        <v>2.7598169230769249</v>
      </c>
      <c r="L27" s="387">
        <v>4.2001410501682681</v>
      </c>
      <c r="M27" s="244">
        <v>1.8031853176663653</v>
      </c>
      <c r="N27" s="385">
        <v>7.6166666666666663</v>
      </c>
      <c r="O27" s="244">
        <v>8.9333333333333336</v>
      </c>
      <c r="P27" s="245">
        <v>0.98902499999999993</v>
      </c>
      <c r="Q27" s="246"/>
      <c r="R27" s="247"/>
      <c r="S27" s="246"/>
    </row>
    <row r="28" spans="1:19">
      <c r="A28" s="89">
        <f t="shared" si="0"/>
        <v>2012</v>
      </c>
      <c r="B28" s="243">
        <v>4.9140230338973856</v>
      </c>
      <c r="C28" s="386">
        <v>14.220105901309243</v>
      </c>
      <c r="D28" s="243">
        <v>3.2743191909607505</v>
      </c>
      <c r="E28" s="244">
        <v>3.0467785901265421</v>
      </c>
      <c r="F28" s="385">
        <v>1.7556613136879839</v>
      </c>
      <c r="G28" s="386">
        <v>2.2894138068541459</v>
      </c>
      <c r="H28" s="249">
        <v>1.5156782312452322</v>
      </c>
      <c r="I28" s="386">
        <v>2.0693372652606179</v>
      </c>
      <c r="J28" s="243">
        <v>1.8744942528735637</v>
      </c>
      <c r="K28" s="244">
        <v>1.7843444444444445</v>
      </c>
      <c r="L28" s="387">
        <v>4.1964497459387458</v>
      </c>
      <c r="M28" s="244">
        <v>1.8004829580410977</v>
      </c>
      <c r="N28" s="385">
        <v>7.4083333333333341</v>
      </c>
      <c r="O28" s="244">
        <v>8.0750000000000011</v>
      </c>
      <c r="P28" s="245">
        <v>0.99940833333333357</v>
      </c>
      <c r="Q28" s="246"/>
      <c r="R28" s="247"/>
      <c r="S28" s="246"/>
    </row>
    <row r="29" spans="1:19">
      <c r="A29" s="89">
        <f t="shared" si="0"/>
        <v>2013</v>
      </c>
      <c r="B29" s="243">
        <v>11.959834683791337</v>
      </c>
      <c r="C29" s="386">
        <v>29.067177342093654</v>
      </c>
      <c r="D29" s="243">
        <v>-4.9356472837803977</v>
      </c>
      <c r="E29" s="244">
        <v>11.196069244888296</v>
      </c>
      <c r="F29" s="385">
        <v>2.3258135613525077</v>
      </c>
      <c r="G29" s="386">
        <v>2.1177792556241082</v>
      </c>
      <c r="H29" s="249">
        <v>0.93829189781520217</v>
      </c>
      <c r="I29" s="386">
        <v>1.464832655627113</v>
      </c>
      <c r="J29" s="243">
        <v>2.2640881226053651</v>
      </c>
      <c r="K29" s="244">
        <v>2.3346590038314199</v>
      </c>
      <c r="L29" s="387">
        <v>4.3847242715124901</v>
      </c>
      <c r="M29" s="386">
        <v>1.7816494576646704</v>
      </c>
      <c r="N29" s="385">
        <v>7.1749999999999998</v>
      </c>
      <c r="O29" s="244">
        <v>7.3583333333333343</v>
      </c>
      <c r="P29" s="245">
        <v>1.0299916666666669</v>
      </c>
      <c r="R29" s="247"/>
    </row>
    <row r="30" spans="1:19">
      <c r="A30" s="89">
        <f t="shared" si="0"/>
        <v>2014</v>
      </c>
      <c r="B30" s="243">
        <v>10.714594912125985</v>
      </c>
      <c r="C30" s="386">
        <v>14.674275833912676</v>
      </c>
      <c r="D30" s="243">
        <v>16.202602319139061</v>
      </c>
      <c r="E30" s="244">
        <v>31.000049176228405</v>
      </c>
      <c r="F30" s="385">
        <v>2.8734667775309752</v>
      </c>
      <c r="G30" s="386">
        <v>2.5235512738460253</v>
      </c>
      <c r="H30" s="249">
        <v>1.9066359071787442</v>
      </c>
      <c r="I30" s="386">
        <v>1.6222229774082164</v>
      </c>
      <c r="J30" s="243">
        <v>2.2342988505747123</v>
      </c>
      <c r="K30" s="244">
        <v>2.5290371647509584</v>
      </c>
      <c r="L30" s="387">
        <v>4.8215175506173651</v>
      </c>
      <c r="M30" s="386">
        <v>1.7765517006377747</v>
      </c>
      <c r="N30" s="385">
        <v>7.0333333333333323</v>
      </c>
      <c r="O30" s="244">
        <v>6.1583333333333341</v>
      </c>
      <c r="P30" s="245">
        <v>1.1046833333333335</v>
      </c>
      <c r="R30" s="247"/>
    </row>
    <row r="31" spans="1:19">
      <c r="A31" s="89">
        <f t="shared" si="0"/>
        <v>2015</v>
      </c>
      <c r="B31" s="243">
        <v>-9.1611950479807192</v>
      </c>
      <c r="C31" s="386">
        <v>1.3915202317875908</v>
      </c>
      <c r="D31" s="243">
        <v>-4.4195299645405806</v>
      </c>
      <c r="E31" s="244">
        <v>-5.381278634911391</v>
      </c>
      <c r="F31" s="385">
        <v>0.64997100430586041</v>
      </c>
      <c r="G31" s="386">
        <v>2.9455089066187545</v>
      </c>
      <c r="H31" s="249">
        <v>1.1252413609427858</v>
      </c>
      <c r="I31" s="386">
        <v>0.11862713555246263</v>
      </c>
      <c r="J31" s="243">
        <v>1.5252681992337163</v>
      </c>
      <c r="K31" s="244">
        <v>2.1313000000000009</v>
      </c>
      <c r="L31" s="387">
        <v>4.7508162922806889</v>
      </c>
      <c r="M31" s="386">
        <v>1.5351473080076525</v>
      </c>
      <c r="N31" s="385">
        <v>6.9499999999999993</v>
      </c>
      <c r="O31" s="244">
        <v>5.2750000000000004</v>
      </c>
      <c r="P31" s="245">
        <v>1.2788083333333333</v>
      </c>
      <c r="R31" s="247"/>
    </row>
    <row r="32" spans="1:19">
      <c r="A32" s="89">
        <f t="shared" si="0"/>
        <v>2016</v>
      </c>
      <c r="B32" s="243">
        <v>21.858601987141203</v>
      </c>
      <c r="C32" s="386">
        <v>13.661478236342472</v>
      </c>
      <c r="D32" s="243">
        <v>18.709185388983272</v>
      </c>
      <c r="E32" s="244">
        <v>16.59849258650712</v>
      </c>
      <c r="F32" s="385">
        <v>1.0385509186727537</v>
      </c>
      <c r="G32" s="386">
        <v>1.8197195685014655</v>
      </c>
      <c r="H32" s="249">
        <v>1.4287595470107828</v>
      </c>
      <c r="I32" s="386">
        <v>1.26158320570533</v>
      </c>
      <c r="J32" s="243">
        <v>1.2551379310344832</v>
      </c>
      <c r="K32" s="244">
        <v>1.8367712643678162</v>
      </c>
      <c r="L32" s="387">
        <v>4.6741639210842871</v>
      </c>
      <c r="M32" s="386">
        <v>1.4184308345165355</v>
      </c>
      <c r="N32" s="385">
        <v>7.0333333333333341</v>
      </c>
      <c r="O32" s="244">
        <v>4.875</v>
      </c>
      <c r="P32" s="245">
        <v>1.3255833333333331</v>
      </c>
      <c r="R32" s="247"/>
    </row>
    <row r="33" spans="1:22">
      <c r="A33" s="89">
        <f t="shared" si="0"/>
        <v>2017</v>
      </c>
      <c r="B33" s="243">
        <v>8.2622171697559921</v>
      </c>
      <c r="C33" s="386">
        <v>20.790658375252356</v>
      </c>
      <c r="D33" s="243">
        <v>10.883423259813085</v>
      </c>
      <c r="E33" s="244">
        <v>9.0775125115637891</v>
      </c>
      <c r="F33" s="385">
        <v>3.0338349153396171</v>
      </c>
      <c r="G33" s="386">
        <v>2.457461980910769</v>
      </c>
      <c r="H33" s="249">
        <v>1.5968841285296964</v>
      </c>
      <c r="I33" s="386">
        <v>2.1301100036596354</v>
      </c>
      <c r="J33" s="243">
        <v>1.7862269230769228</v>
      </c>
      <c r="K33" s="244">
        <v>2.326232692307693</v>
      </c>
      <c r="L33" s="387">
        <v>4.7355598421082217</v>
      </c>
      <c r="M33" s="386">
        <v>1.441833357977983</v>
      </c>
      <c r="N33" s="385">
        <v>6.4083333333333323</v>
      </c>
      <c r="O33" s="386">
        <v>4.4833333333333334</v>
      </c>
      <c r="P33" s="245">
        <v>1.2978583333333333</v>
      </c>
      <c r="R33" s="247"/>
    </row>
    <row r="34" spans="1:22">
      <c r="A34" s="89">
        <f t="shared" si="0"/>
        <v>2018</v>
      </c>
      <c r="B34" s="243">
        <v>-8.8832781192327186</v>
      </c>
      <c r="C34" s="386">
        <v>-4.3946758650384554</v>
      </c>
      <c r="D34" s="243">
        <v>-8.9442088280900158</v>
      </c>
      <c r="E34" s="244">
        <v>4.1089156403096405</v>
      </c>
      <c r="F34" s="385">
        <v>2.7429634394557478</v>
      </c>
      <c r="G34" s="386">
        <v>2.9665359650419942</v>
      </c>
      <c r="H34" s="249">
        <v>2.2682256724810168</v>
      </c>
      <c r="I34" s="386">
        <v>2.4425832969282135</v>
      </c>
      <c r="J34" s="243">
        <v>2.281927203065135</v>
      </c>
      <c r="K34" s="244">
        <v>2.9078076628352507</v>
      </c>
      <c r="L34" s="387">
        <v>4.8720510792659173</v>
      </c>
      <c r="M34" s="386">
        <v>1.4510284898216059</v>
      </c>
      <c r="N34" s="385">
        <v>5.8500000000000005</v>
      </c>
      <c r="O34" s="386">
        <v>3.9833333333333338</v>
      </c>
      <c r="P34" s="245">
        <v>1.2960583333333333</v>
      </c>
      <c r="R34" s="247"/>
    </row>
    <row r="35" spans="1:22">
      <c r="A35" s="89">
        <f t="shared" si="0"/>
        <v>2019</v>
      </c>
      <c r="B35" s="243">
        <v>23.527969928949144</v>
      </c>
      <c r="C35" s="386">
        <v>31.824971309039451</v>
      </c>
      <c r="D35" s="243">
        <v>38.232282293597365</v>
      </c>
      <c r="E35" s="244">
        <v>25.775426733239961</v>
      </c>
      <c r="F35" s="385">
        <v>1.908431915131592</v>
      </c>
      <c r="G35" s="386">
        <v>2.4670816434665843</v>
      </c>
      <c r="H35" s="249">
        <v>1.9492690241159627</v>
      </c>
      <c r="I35" s="386">
        <v>1.8122100752601122</v>
      </c>
      <c r="J35" s="243">
        <v>1.5922183908045986</v>
      </c>
      <c r="K35" s="244">
        <v>2.1383639846743283</v>
      </c>
      <c r="L35" s="387">
        <v>4.9380883939509488</v>
      </c>
      <c r="M35" s="386">
        <v>1.3606006114843829</v>
      </c>
      <c r="N35" s="385">
        <v>5.6999999999999993</v>
      </c>
      <c r="O35" s="386">
        <v>3.7666666666666671</v>
      </c>
      <c r="P35" s="245">
        <v>1.3268416666666665</v>
      </c>
      <c r="R35" s="247"/>
    </row>
    <row r="36" spans="1:22">
      <c r="A36" s="89">
        <f t="shared" si="0"/>
        <v>2020</v>
      </c>
      <c r="B36" s="243">
        <v>5.6080396379876163</v>
      </c>
      <c r="C36" s="386">
        <v>18.38677177375887</v>
      </c>
      <c r="D36" s="243">
        <v>15.282258214634957</v>
      </c>
      <c r="E36" s="244">
        <v>0.69620882301590914</v>
      </c>
      <c r="F36" s="385">
        <v>-5.0382334159665199</v>
      </c>
      <c r="G36" s="386">
        <v>-2.2134051159621304</v>
      </c>
      <c r="H36" s="249">
        <v>0.71699963230786867</v>
      </c>
      <c r="I36" s="387">
        <v>1.2335843963063864</v>
      </c>
      <c r="J36" s="243">
        <v>0.75720992366412276</v>
      </c>
      <c r="K36" s="244">
        <v>0.89061870229007645</v>
      </c>
      <c r="L36" s="387">
        <v>4.3366059375904333</v>
      </c>
      <c r="M36" s="387">
        <v>1.2015771701918116</v>
      </c>
      <c r="N36" s="385">
        <v>9.7250000000000014</v>
      </c>
      <c r="O36" s="386">
        <v>8.4333333333333336</v>
      </c>
      <c r="P36" s="245">
        <v>1.3413583333333332</v>
      </c>
      <c r="R36" s="247"/>
    </row>
    <row r="37" spans="1:22">
      <c r="A37" s="89">
        <f t="shared" si="0"/>
        <v>2021</v>
      </c>
      <c r="B37" s="243">
        <v>25.151550075316354</v>
      </c>
      <c r="C37" s="386">
        <v>28.678714262236515</v>
      </c>
      <c r="D37" s="243">
        <v>11.647023890929153</v>
      </c>
      <c r="E37" s="244">
        <v>17.773726186191887</v>
      </c>
      <c r="F37" s="385">
        <v>5.2869568812648815</v>
      </c>
      <c r="G37" s="386">
        <v>5.8001097157768466</v>
      </c>
      <c r="H37" s="249">
        <v>3.3951931852753248</v>
      </c>
      <c r="I37" s="387">
        <v>4.6978588636374052</v>
      </c>
      <c r="J37" s="243">
        <v>1.3660881226053641</v>
      </c>
      <c r="K37" s="244">
        <v>1.4350651340996172</v>
      </c>
      <c r="L37" s="387">
        <v>5.1865773001673752</v>
      </c>
      <c r="M37" s="387">
        <v>1.3122149699076036</v>
      </c>
      <c r="N37" s="385">
        <v>7.4833333333333316</v>
      </c>
      <c r="O37" s="386">
        <v>5.3666666666666671</v>
      </c>
      <c r="P37" s="245">
        <v>1.253583333333333</v>
      </c>
      <c r="R37" s="247"/>
    </row>
    <row r="38" spans="1:22">
      <c r="A38" s="89">
        <f t="shared" si="0"/>
        <v>2022</v>
      </c>
      <c r="B38" s="385">
        <v>-5.7539867670545863</v>
      </c>
      <c r="C38" s="386">
        <v>-18.6450239843712</v>
      </c>
      <c r="D38" s="385">
        <v>-10.561504646184815</v>
      </c>
      <c r="E38" s="386">
        <v>2.5289684286573522</v>
      </c>
      <c r="F38" s="385">
        <v>3.8198663214686013</v>
      </c>
      <c r="G38" s="386">
        <v>1.9352849675583927</v>
      </c>
      <c r="H38" s="387">
        <v>6.8028011534160937</v>
      </c>
      <c r="I38" s="387">
        <v>8.002799820521167</v>
      </c>
      <c r="J38" s="385">
        <v>2.7755499999999973</v>
      </c>
      <c r="K38" s="386">
        <v>2.9502276923076938</v>
      </c>
      <c r="L38" s="387">
        <v>6.2983774041006608</v>
      </c>
      <c r="M38" s="387">
        <v>1.395412929564444</v>
      </c>
      <c r="N38" s="385">
        <v>5.2666666666666666</v>
      </c>
      <c r="O38" s="386">
        <v>3.6416666666666675</v>
      </c>
      <c r="P38" s="253">
        <v>1.301725</v>
      </c>
      <c r="R38" s="247"/>
    </row>
    <row r="39" spans="1:22">
      <c r="A39" s="89">
        <f t="shared" si="0"/>
        <v>2023</v>
      </c>
      <c r="B39" s="385">
        <v>11.827487573949135</v>
      </c>
      <c r="C39" s="386">
        <v>26.258662985258695</v>
      </c>
      <c r="D39" s="385">
        <v>0.18622994412202942</v>
      </c>
      <c r="E39" s="386">
        <v>-7.0804771793263725</v>
      </c>
      <c r="F39" s="385">
        <v>1.2489273217935803</v>
      </c>
      <c r="G39" s="386">
        <v>2.5428466684996875</v>
      </c>
      <c r="H39" s="387">
        <v>3.8790015978841907</v>
      </c>
      <c r="I39" s="387">
        <v>4.1163383837448997</v>
      </c>
      <c r="J39" s="385">
        <v>3.3659153846153855</v>
      </c>
      <c r="K39" s="386">
        <v>3.955332307692307</v>
      </c>
      <c r="L39" s="387">
        <v>6.24320829550875</v>
      </c>
      <c r="M39" s="387">
        <v>1.295118216140551</v>
      </c>
      <c r="N39" s="385">
        <v>5.4083333333333341</v>
      </c>
      <c r="O39" s="386">
        <v>3.6250000000000004</v>
      </c>
      <c r="P39" s="253">
        <v>1.3522555555555558</v>
      </c>
      <c r="R39" s="247"/>
    </row>
    <row r="40" spans="1:22">
      <c r="A40" s="89" t="s">
        <v>2604</v>
      </c>
      <c r="B40" s="251">
        <f t="shared" ref="B40:P40" si="1">AVERAGE(B15:B39)</f>
        <v>8.6056079455181091</v>
      </c>
      <c r="C40" s="252">
        <f t="shared" si="1"/>
        <v>8.9476413041639997</v>
      </c>
      <c r="D40" s="251">
        <f t="shared" si="1"/>
        <v>8.6123941877951431</v>
      </c>
      <c r="E40" s="252">
        <f t="shared" si="1"/>
        <v>8.4920044690557717</v>
      </c>
      <c r="F40" s="251">
        <f t="shared" si="1"/>
        <v>2.1562191875459522</v>
      </c>
      <c r="G40" s="252">
        <f t="shared" si="1"/>
        <v>2.2354257870318266</v>
      </c>
      <c r="H40" s="251">
        <f t="shared" si="1"/>
        <v>2.2035722502829138</v>
      </c>
      <c r="I40" s="252">
        <f t="shared" si="1"/>
        <v>2.5459323771584592</v>
      </c>
      <c r="J40" s="251">
        <f t="shared" si="1"/>
        <v>3.2062298537401874</v>
      </c>
      <c r="K40" s="252">
        <f t="shared" si="1"/>
        <v>3.3294830872807286</v>
      </c>
      <c r="L40" s="251">
        <f t="shared" si="1"/>
        <v>5.0584173720960912</v>
      </c>
      <c r="M40" s="252">
        <f t="shared" si="1"/>
        <v>1.5581988968262936</v>
      </c>
      <c r="N40" s="251">
        <f t="shared" si="1"/>
        <v>7.0149999999999988</v>
      </c>
      <c r="O40" s="252">
        <f t="shared" si="1"/>
        <v>5.7286666666666681</v>
      </c>
      <c r="P40" s="253">
        <f t="shared" si="1"/>
        <v>1.2539698888888891</v>
      </c>
    </row>
    <row r="41" spans="1:22">
      <c r="A41" s="89" t="s">
        <v>2605</v>
      </c>
      <c r="B41" s="251">
        <f t="shared" ref="B41:P41" si="2">AVERAGE(B30:B39)</f>
        <v>8.3152001350957399</v>
      </c>
      <c r="C41" s="252">
        <f t="shared" si="2"/>
        <v>13.262735315817896</v>
      </c>
      <c r="D41" s="251">
        <f t="shared" si="2"/>
        <v>8.7217761872403496</v>
      </c>
      <c r="E41" s="252">
        <f t="shared" si="2"/>
        <v>9.5097544271476302</v>
      </c>
      <c r="F41" s="251">
        <f t="shared" si="2"/>
        <v>1.756473607899709</v>
      </c>
      <c r="G41" s="252">
        <f t="shared" si="2"/>
        <v>2.3244695574258389</v>
      </c>
      <c r="H41" s="251">
        <f t="shared" si="2"/>
        <v>2.5069011209142467</v>
      </c>
      <c r="I41" s="252">
        <f t="shared" si="2"/>
        <v>2.7437918158723829</v>
      </c>
      <c r="J41" s="251">
        <f t="shared" si="2"/>
        <v>1.8939840928674436</v>
      </c>
      <c r="K41" s="252">
        <f t="shared" si="2"/>
        <v>2.3100756605325738</v>
      </c>
      <c r="L41" s="251">
        <f t="shared" si="2"/>
        <v>5.0856966016674647</v>
      </c>
      <c r="M41" s="252">
        <f t="shared" si="2"/>
        <v>1.4187915588250344</v>
      </c>
      <c r="N41" s="251">
        <f t="shared" si="2"/>
        <v>6.6858333333333331</v>
      </c>
      <c r="O41" s="252">
        <f t="shared" si="2"/>
        <v>4.9608333333333334</v>
      </c>
      <c r="P41" s="253">
        <f t="shared" si="2"/>
        <v>1.2878755555555557</v>
      </c>
    </row>
    <row r="42" spans="1:22">
      <c r="A42" s="89" t="s">
        <v>2606</v>
      </c>
      <c r="B42" s="251">
        <f t="shared" ref="B42:P42" si="3">AVERAGE(B35:B39)</f>
        <v>12.072212089829533</v>
      </c>
      <c r="C42" s="252">
        <f t="shared" si="3"/>
        <v>17.300819269184466</v>
      </c>
      <c r="D42" s="251">
        <f t="shared" si="3"/>
        <v>10.957257939419739</v>
      </c>
      <c r="E42" s="252">
        <f t="shared" si="3"/>
        <v>7.9387705983557471</v>
      </c>
      <c r="F42" s="251">
        <f t="shared" si="3"/>
        <v>1.4451898047384271</v>
      </c>
      <c r="G42" s="252">
        <f t="shared" si="3"/>
        <v>2.1063835758678762</v>
      </c>
      <c r="H42" s="251">
        <f t="shared" si="3"/>
        <v>3.3486529185998881</v>
      </c>
      <c r="I42" s="252">
        <f t="shared" si="3"/>
        <v>3.9725583078939941</v>
      </c>
      <c r="J42" s="251">
        <f t="shared" si="3"/>
        <v>1.9713963643378936</v>
      </c>
      <c r="K42" s="252">
        <f t="shared" si="3"/>
        <v>2.2739215642128046</v>
      </c>
      <c r="L42" s="251">
        <f t="shared" si="3"/>
        <v>5.4005714662636333</v>
      </c>
      <c r="M42" s="252">
        <f t="shared" si="3"/>
        <v>1.3129847794577585</v>
      </c>
      <c r="N42" s="251">
        <f t="shared" si="3"/>
        <v>6.7166666666666659</v>
      </c>
      <c r="O42" s="252">
        <f t="shared" si="3"/>
        <v>4.9666666666666668</v>
      </c>
      <c r="P42" s="253">
        <f t="shared" si="3"/>
        <v>1.3151527777777778</v>
      </c>
    </row>
    <row r="43" spans="1:22">
      <c r="A43" s="89" t="s">
        <v>2607</v>
      </c>
      <c r="B43" s="406">
        <f>CORREL(B6:B39,C6:C39)</f>
        <v>0.71209355438232824</v>
      </c>
      <c r="C43" s="407"/>
      <c r="D43" s="406">
        <f>CORREL(D6:D39,E6:E39)</f>
        <v>0.58076730804021071</v>
      </c>
      <c r="E43" s="407"/>
      <c r="F43" s="406">
        <f>CORREL(F6:F39,G6:G39)</f>
        <v>0.8478004126535813</v>
      </c>
      <c r="G43" s="407"/>
      <c r="H43" s="406">
        <f>CORREL(H6:H39,I6:I39)</f>
        <v>0.85225860792989616</v>
      </c>
      <c r="I43" s="407"/>
      <c r="J43" s="406">
        <f>CORREL(J6:J39,K6:K39)</f>
        <v>0.98095708055407804</v>
      </c>
      <c r="K43" s="407"/>
      <c r="L43" s="406">
        <f>CORREL(L13:L39,M13:M39)</f>
        <v>-0.13993470451795512</v>
      </c>
      <c r="M43" s="407"/>
      <c r="N43" s="406">
        <f>CORREL(N6:N39,O6:O39)</f>
        <v>0.51870852488631769</v>
      </c>
      <c r="O43" s="407"/>
      <c r="P43" s="254" t="s">
        <v>2608</v>
      </c>
    </row>
    <row r="44" spans="1:22">
      <c r="B44" s="403" t="s">
        <v>2609</v>
      </c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</row>
    <row r="45" spans="1:22">
      <c r="A45" s="89">
        <v>2025</v>
      </c>
      <c r="B45" s="249"/>
      <c r="C45" s="249"/>
      <c r="D45" s="249"/>
      <c r="E45" s="249"/>
      <c r="F45" s="143">
        <v>1.9</v>
      </c>
      <c r="G45" s="143">
        <v>1.7</v>
      </c>
      <c r="H45" s="143">
        <v>2.1</v>
      </c>
      <c r="I45" s="143">
        <v>2.2000000000000002</v>
      </c>
      <c r="J45" s="143">
        <v>3.1</v>
      </c>
      <c r="K45" s="143">
        <v>3.8</v>
      </c>
      <c r="L45" s="143"/>
      <c r="M45" s="143"/>
      <c r="N45" s="143"/>
      <c r="O45" s="143"/>
      <c r="P45" s="143"/>
      <c r="S45" s="250"/>
      <c r="T45" s="143"/>
      <c r="U45" s="143"/>
      <c r="V45" s="143"/>
    </row>
    <row r="46" spans="1:22">
      <c r="A46" s="89">
        <v>2026</v>
      </c>
      <c r="B46" s="249"/>
      <c r="C46" s="249"/>
      <c r="D46" s="249"/>
      <c r="E46" s="249"/>
      <c r="F46" s="143">
        <v>2.2000000000000002</v>
      </c>
      <c r="G46" s="143">
        <v>2.1</v>
      </c>
      <c r="H46" s="143">
        <v>2</v>
      </c>
      <c r="I46" s="143">
        <v>2.2999999999999998</v>
      </c>
      <c r="J46" s="143">
        <v>3.1</v>
      </c>
      <c r="K46" s="143">
        <v>3.6</v>
      </c>
      <c r="L46" s="143"/>
      <c r="M46" s="143"/>
      <c r="N46" s="143"/>
      <c r="O46" s="143"/>
      <c r="P46" s="143"/>
    </row>
    <row r="47" spans="1:22">
      <c r="A47" s="167">
        <v>2027</v>
      </c>
      <c r="B47" s="249"/>
      <c r="C47" s="249"/>
      <c r="D47" s="249"/>
      <c r="E47" s="249"/>
      <c r="F47" s="179">
        <v>2.1</v>
      </c>
      <c r="G47" s="179">
        <v>1.9</v>
      </c>
      <c r="H47" s="179">
        <v>2</v>
      </c>
      <c r="I47" s="179">
        <v>2.2000000000000002</v>
      </c>
      <c r="J47" s="179">
        <v>3.2</v>
      </c>
      <c r="K47" s="179">
        <v>3.6</v>
      </c>
    </row>
    <row r="49" spans="1:1">
      <c r="A49" s="124" t="s">
        <v>2505</v>
      </c>
    </row>
    <row r="50" spans="1:1">
      <c r="A50" s="124" t="s">
        <v>2610</v>
      </c>
    </row>
    <row r="51" spans="1:1">
      <c r="A51" s="124" t="s">
        <v>2611</v>
      </c>
    </row>
    <row r="52" spans="1:1">
      <c r="A52" s="124" t="s">
        <v>2612</v>
      </c>
    </row>
    <row r="53" spans="1:1">
      <c r="A53" s="124" t="s">
        <v>2613</v>
      </c>
    </row>
    <row r="54" spans="1:1">
      <c r="A54" s="124" t="s">
        <v>2614</v>
      </c>
    </row>
    <row r="55" spans="1:1">
      <c r="A55" s="124" t="s">
        <v>2615</v>
      </c>
    </row>
    <row r="56" spans="1:1">
      <c r="A56" s="124" t="s">
        <v>2616</v>
      </c>
    </row>
    <row r="57" spans="1:1">
      <c r="A57" s="124" t="s">
        <v>2617</v>
      </c>
    </row>
    <row r="58" spans="1:1">
      <c r="A58" s="124" t="s">
        <v>2618</v>
      </c>
    </row>
    <row r="59" spans="1:1">
      <c r="A59" s="124" t="s">
        <v>2619</v>
      </c>
    </row>
    <row r="60" spans="1:1">
      <c r="A60" s="124" t="s">
        <v>2620</v>
      </c>
    </row>
    <row r="61" spans="1:1">
      <c r="A61" s="124" t="s">
        <v>2621</v>
      </c>
    </row>
    <row r="62" spans="1:1">
      <c r="A62" s="124" t="s">
        <v>2622</v>
      </c>
    </row>
    <row r="63" spans="1:1">
      <c r="A63" s="124" t="s">
        <v>2623</v>
      </c>
    </row>
    <row r="64" spans="1:1">
      <c r="A64" s="124" t="s">
        <v>2624</v>
      </c>
    </row>
    <row r="65" spans="1:1">
      <c r="A65" s="88" t="s">
        <v>3905</v>
      </c>
    </row>
  </sheetData>
  <mergeCells count="15">
    <mergeCell ref="B44:P44"/>
    <mergeCell ref="N4:O4"/>
    <mergeCell ref="B43:C43"/>
    <mergeCell ref="D43:E43"/>
    <mergeCell ref="F43:G43"/>
    <mergeCell ref="H43:I43"/>
    <mergeCell ref="J43:K43"/>
    <mergeCell ref="L43:M43"/>
    <mergeCell ref="N43:O43"/>
    <mergeCell ref="B4:C4"/>
    <mergeCell ref="D4:E4"/>
    <mergeCell ref="F4:G4"/>
    <mergeCell ref="H4:I4"/>
    <mergeCell ref="J4:K4"/>
    <mergeCell ref="L4:M4"/>
  </mergeCells>
  <printOptions horizontalCentered="1"/>
  <pageMargins left="0.7" right="0.7" top="1.23529411764706" bottom="0.75" header="0.3" footer="0.3"/>
  <pageSetup scale="62" fitToHeight="0" orientation="landscape" useFirstPageNumber="1" r:id="rId1"/>
  <headerFooter differentFirst="1">
    <oddHeader>&amp;R&amp;"Century Gothic,Regular"&amp;11ENMAX Power Corp.
Exhibit CEA-3
Page &amp;P of 2</oddHeader>
    <firstHeader>&amp;R&amp;"Century Gothic,Regular"&amp;11Ontario Energy Assn.
Exhibit CEA-3
Page &amp;P of 2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W218"/>
  <sheetViews>
    <sheetView zoomScale="90" zoomScaleNormal="90" zoomScaleSheetLayoutView="70" zoomScalePageLayoutView="70" workbookViewId="0">
      <selection sqref="A1:N1"/>
    </sheetView>
  </sheetViews>
  <sheetFormatPr defaultColWidth="9" defaultRowHeight="13.8"/>
  <cols>
    <col min="1" max="1" width="44.25" style="83" customWidth="1"/>
    <col min="2" max="2" width="10.59765625" style="103" customWidth="1"/>
    <col min="3" max="3" width="10.84765625" style="83" bestFit="1" customWidth="1"/>
    <col min="4" max="14" width="10.59765625" style="83" customWidth="1"/>
    <col min="15" max="16384" width="9" style="83"/>
  </cols>
  <sheetData>
    <row r="1" spans="1:23" s="116" customFormat="1" ht="18.3">
      <c r="A1" s="401" t="s">
        <v>2625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23" s="102" customFormat="1">
      <c r="A2" s="101"/>
      <c r="B2" s="317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3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3" ht="50.25" customHeight="1">
      <c r="A4" s="84" t="s">
        <v>2350</v>
      </c>
      <c r="B4" s="84" t="s">
        <v>1</v>
      </c>
      <c r="C4" s="85" t="s">
        <v>2626</v>
      </c>
      <c r="D4" s="85" t="s">
        <v>2627</v>
      </c>
      <c r="E4" s="85" t="s">
        <v>2628</v>
      </c>
      <c r="F4" s="86" t="s">
        <v>2629</v>
      </c>
      <c r="G4" s="87" t="s">
        <v>2630</v>
      </c>
      <c r="H4" s="87" t="s">
        <v>2631</v>
      </c>
      <c r="I4" s="87" t="s">
        <v>2632</v>
      </c>
      <c r="J4" s="87" t="s">
        <v>2633</v>
      </c>
      <c r="K4" s="87" t="s">
        <v>2634</v>
      </c>
      <c r="L4" s="87" t="s">
        <v>2635</v>
      </c>
      <c r="M4" s="87" t="s">
        <v>2636</v>
      </c>
      <c r="N4" s="87" t="s">
        <v>2637</v>
      </c>
    </row>
    <row r="5" spans="1:23" s="102" customFormat="1">
      <c r="A5" s="88" t="s">
        <v>2567</v>
      </c>
      <c r="B5" s="89" t="s">
        <v>430</v>
      </c>
      <c r="C5" s="90">
        <v>1.19</v>
      </c>
      <c r="D5" s="90">
        <v>32.295444444444435</v>
      </c>
      <c r="E5" s="91">
        <f>C5/D5</f>
        <v>3.6847302165080052E-2</v>
      </c>
      <c r="F5" s="91">
        <f t="shared" ref="F5:F9" si="0">E5*(1+0.5*K5)</f>
        <v>3.8537672151903103E-2</v>
      </c>
      <c r="G5" s="113" t="s">
        <v>16</v>
      </c>
      <c r="H5" s="91">
        <v>9.4499999999999987E-2</v>
      </c>
      <c r="I5" s="150" t="s">
        <v>16</v>
      </c>
      <c r="J5" s="150">
        <v>8.8999999999999996E-2</v>
      </c>
      <c r="K5" s="91">
        <f t="shared" ref="K5:K10" si="1">IFERROR(AVERAGE(G5:J5), "")</f>
        <v>9.1749999999999998E-2</v>
      </c>
      <c r="L5" s="91">
        <f>IFERROR(E5*(1+(0.5*MIN(G5:J5)))+MIN(G5:J5), "")</f>
        <v>0.1274870071114261</v>
      </c>
      <c r="M5" s="91">
        <f t="shared" ref="M5:M10" si="2">IFERROR(K5+F5, "")</f>
        <v>0.13028767215190309</v>
      </c>
      <c r="N5" s="91">
        <f t="shared" ref="N5:N10" si="3">IFERROR(E5*(1+(0.5*MAX(G5:J5)))+MAX(G5:J5), "")</f>
        <v>0.13308833719238006</v>
      </c>
      <c r="O5" s="226"/>
      <c r="P5" s="226"/>
      <c r="Q5" s="226"/>
      <c r="R5" s="227"/>
      <c r="S5" s="227"/>
      <c r="T5" s="105"/>
      <c r="U5" s="105"/>
      <c r="V5" s="105"/>
      <c r="W5" s="105"/>
    </row>
    <row r="6" spans="1:23" s="102" customFormat="1">
      <c r="A6" s="88" t="s">
        <v>2459</v>
      </c>
      <c r="B6" s="89" t="s">
        <v>610</v>
      </c>
      <c r="C6" s="90">
        <v>1.8124</v>
      </c>
      <c r="D6" s="90">
        <v>32.202333333333321</v>
      </c>
      <c r="E6" s="91">
        <f t="shared" ref="E6:E10" si="4">C6/D6</f>
        <v>5.6281635906300809E-2</v>
      </c>
      <c r="F6" s="91">
        <f t="shared" si="0"/>
        <v>5.7090684422453887E-2</v>
      </c>
      <c r="G6" s="113" t="s">
        <v>16</v>
      </c>
      <c r="H6" s="91">
        <v>3.2500000000000001E-2</v>
      </c>
      <c r="I6" s="150" t="s">
        <v>16</v>
      </c>
      <c r="J6" s="150">
        <v>2.5000000000000001E-2</v>
      </c>
      <c r="K6" s="91">
        <f t="shared" si="1"/>
        <v>2.8750000000000001E-2</v>
      </c>
      <c r="L6" s="91">
        <f t="shared" ref="L6:L10" si="5">IFERROR(E6*(1+(0.5*MIN(G6:J6)))+MIN(G6:J6), "")</f>
        <v>8.1985156355129568E-2</v>
      </c>
      <c r="M6" s="91">
        <f t="shared" si="2"/>
        <v>8.5840684422453892E-2</v>
      </c>
      <c r="N6" s="91">
        <f t="shared" si="3"/>
        <v>8.9696212489778201E-2</v>
      </c>
      <c r="O6" s="226"/>
      <c r="P6" s="226"/>
      <c r="Q6" s="226"/>
      <c r="R6" s="227"/>
      <c r="S6" s="227"/>
      <c r="T6" s="105"/>
      <c r="U6" s="105"/>
      <c r="V6" s="105"/>
      <c r="W6" s="105"/>
    </row>
    <row r="7" spans="1:23" s="102" customFormat="1">
      <c r="A7" s="88" t="s">
        <v>2460</v>
      </c>
      <c r="B7" s="89" t="s">
        <v>445</v>
      </c>
      <c r="C7" s="90">
        <v>2.87</v>
      </c>
      <c r="D7" s="90">
        <v>48.767222222222223</v>
      </c>
      <c r="E7" s="91">
        <f t="shared" si="4"/>
        <v>5.8851004203643156E-2</v>
      </c>
      <c r="F7" s="91">
        <f>E7*(1+0.5*K7)</f>
        <v>6.0331642503503036E-2</v>
      </c>
      <c r="G7" s="113" t="s">
        <v>16</v>
      </c>
      <c r="H7" s="91">
        <v>4.84546E-2</v>
      </c>
      <c r="I7" s="150">
        <v>7.0000000000000007E-2</v>
      </c>
      <c r="J7" s="150">
        <v>3.2500000000000001E-2</v>
      </c>
      <c r="K7" s="91">
        <f t="shared" si="1"/>
        <v>5.03182E-2</v>
      </c>
      <c r="L7" s="91">
        <f t="shared" si="5"/>
        <v>9.2307333021952362E-2</v>
      </c>
      <c r="M7" s="91">
        <f t="shared" si="2"/>
        <v>0.11064984250350304</v>
      </c>
      <c r="N7" s="91">
        <f t="shared" si="3"/>
        <v>0.13091078935077066</v>
      </c>
      <c r="O7" s="226"/>
      <c r="P7" s="226"/>
      <c r="Q7" s="226"/>
      <c r="R7" s="227"/>
      <c r="S7" s="227"/>
      <c r="T7" s="105"/>
      <c r="U7" s="105"/>
      <c r="V7" s="105"/>
      <c r="W7" s="105"/>
    </row>
    <row r="8" spans="1:23" s="102" customFormat="1">
      <c r="A8" s="88" t="s">
        <v>2461</v>
      </c>
      <c r="B8" s="89" t="s">
        <v>652</v>
      </c>
      <c r="C8" s="90">
        <v>3.66</v>
      </c>
      <c r="D8" s="90">
        <v>51.409111111111095</v>
      </c>
      <c r="E8" s="91">
        <f t="shared" si="4"/>
        <v>7.1193605975594487E-2</v>
      </c>
      <c r="F8" s="91">
        <f t="shared" si="0"/>
        <v>7.319592614365808E-2</v>
      </c>
      <c r="G8" s="113">
        <v>0.05</v>
      </c>
      <c r="H8" s="91">
        <v>6.7000000000000004E-2</v>
      </c>
      <c r="I8" s="150">
        <v>0.05</v>
      </c>
      <c r="J8" s="150">
        <v>5.8000000000000003E-2</v>
      </c>
      <c r="K8" s="91">
        <f t="shared" si="1"/>
        <v>5.6250000000000001E-2</v>
      </c>
      <c r="L8" s="91">
        <f t="shared" si="5"/>
        <v>0.12297344612498434</v>
      </c>
      <c r="M8" s="91">
        <f t="shared" si="2"/>
        <v>0.12944592614365807</v>
      </c>
      <c r="N8" s="91">
        <f t="shared" si="3"/>
        <v>0.14057859177577692</v>
      </c>
      <c r="O8" s="226"/>
      <c r="P8" s="226"/>
      <c r="Q8" s="226"/>
      <c r="R8" s="227"/>
      <c r="S8" s="227"/>
      <c r="T8" s="105"/>
      <c r="U8" s="105"/>
      <c r="V8" s="105"/>
      <c r="W8" s="105"/>
    </row>
    <row r="9" spans="1:23" s="102" customFormat="1">
      <c r="A9" s="88" t="s">
        <v>2569</v>
      </c>
      <c r="B9" s="89" t="s">
        <v>637</v>
      </c>
      <c r="C9" s="90">
        <v>2.36</v>
      </c>
      <c r="D9" s="90">
        <v>56.998222222222232</v>
      </c>
      <c r="E9" s="91">
        <f t="shared" si="4"/>
        <v>4.1404800149712262E-2</v>
      </c>
      <c r="F9" s="91">
        <f t="shared" si="0"/>
        <v>4.234524290231273E-2</v>
      </c>
      <c r="G9" s="113">
        <v>4.8000000000000001E-2</v>
      </c>
      <c r="H9" s="91">
        <v>4.8207000000000007E-2</v>
      </c>
      <c r="I9" s="150">
        <v>0.05</v>
      </c>
      <c r="J9" s="150">
        <v>3.5499999999999997E-2</v>
      </c>
      <c r="K9" s="91">
        <f>IFERROR(AVERAGE(G9:J9), "")</f>
        <v>4.5426750000000009E-2</v>
      </c>
      <c r="L9" s="91">
        <f t="shared" si="5"/>
        <v>7.7639735352369649E-2</v>
      </c>
      <c r="M9" s="91">
        <f t="shared" si="2"/>
        <v>8.7771992902312745E-2</v>
      </c>
      <c r="N9" s="91">
        <f t="shared" si="3"/>
        <v>9.2439920153455063E-2</v>
      </c>
      <c r="O9" s="226"/>
      <c r="P9" s="226"/>
      <c r="Q9" s="226"/>
      <c r="R9" s="227"/>
      <c r="S9" s="227"/>
      <c r="T9" s="105"/>
      <c r="U9" s="105"/>
      <c r="V9" s="105"/>
      <c r="W9" s="105"/>
    </row>
    <row r="10" spans="1:23" s="102" customFormat="1">
      <c r="A10" s="88" t="s">
        <v>2570</v>
      </c>
      <c r="B10" s="89" t="s">
        <v>2504</v>
      </c>
      <c r="C10" s="90">
        <v>1.2567999999999999</v>
      </c>
      <c r="D10" s="90">
        <v>42.644888888888886</v>
      </c>
      <c r="E10" s="91">
        <f t="shared" si="4"/>
        <v>2.9471292638951131E-2</v>
      </c>
      <c r="F10" s="91">
        <f>E10*(1+0.5*K10)</f>
        <v>3.0348063594959927E-2</v>
      </c>
      <c r="G10" s="113" t="s">
        <v>16</v>
      </c>
      <c r="H10" s="91">
        <v>6.5000000000000002E-2</v>
      </c>
      <c r="I10" s="150" t="s">
        <v>16</v>
      </c>
      <c r="J10" s="150">
        <v>5.3999999999999999E-2</v>
      </c>
      <c r="K10" s="91">
        <f t="shared" si="1"/>
        <v>5.9499999999999997E-2</v>
      </c>
      <c r="L10" s="91">
        <f t="shared" si="5"/>
        <v>8.4267017540202813E-2</v>
      </c>
      <c r="M10" s="91">
        <f t="shared" si="2"/>
        <v>8.984806359495992E-2</v>
      </c>
      <c r="N10" s="91">
        <f t="shared" si="3"/>
        <v>9.5429109649717042E-2</v>
      </c>
      <c r="O10" s="226"/>
      <c r="P10" s="226"/>
      <c r="Q10" s="226"/>
      <c r="R10" s="227"/>
      <c r="S10" s="227"/>
      <c r="T10" s="105"/>
      <c r="U10" s="105"/>
      <c r="V10" s="105"/>
      <c r="W10" s="105"/>
    </row>
    <row r="11" spans="1:23">
      <c r="A11" s="92" t="s">
        <v>2562</v>
      </c>
      <c r="B11" s="286"/>
      <c r="C11" s="94"/>
      <c r="D11" s="94"/>
      <c r="E11" s="95">
        <f t="shared" ref="E11:L11" si="6">AVERAGE(E5:E10)</f>
        <v>4.900827350654699E-2</v>
      </c>
      <c r="F11" s="95">
        <f t="shared" si="6"/>
        <v>5.0308205286465131E-2</v>
      </c>
      <c r="G11" s="95">
        <f t="shared" si="6"/>
        <v>4.9000000000000002E-2</v>
      </c>
      <c r="H11" s="95">
        <f t="shared" si="6"/>
        <v>5.9276933333333337E-2</v>
      </c>
      <c r="I11" s="95">
        <f t="shared" si="6"/>
        <v>5.6666666666666671E-2</v>
      </c>
      <c r="J11" s="95">
        <f t="shared" si="6"/>
        <v>4.8999999999999995E-2</v>
      </c>
      <c r="K11" s="95">
        <f t="shared" si="6"/>
        <v>5.5332491666666671E-2</v>
      </c>
      <c r="L11" s="95">
        <f t="shared" si="6"/>
        <v>9.7776615917677487E-2</v>
      </c>
      <c r="M11" s="95">
        <f>AVERAGE(M5:M10)</f>
        <v>0.10564069695313179</v>
      </c>
      <c r="N11" s="95">
        <f>AVERAGE(N5:N10)</f>
        <v>0.113690493435313</v>
      </c>
    </row>
    <row r="12" spans="1:23">
      <c r="A12" s="96" t="s">
        <v>2638</v>
      </c>
      <c r="C12" s="90"/>
      <c r="D12" s="90"/>
      <c r="E12" s="91"/>
      <c r="F12" s="91"/>
      <c r="G12" s="91"/>
      <c r="H12" s="91"/>
      <c r="I12" s="91"/>
      <c r="J12" s="91"/>
      <c r="K12" s="91"/>
      <c r="L12" s="97">
        <v>5.0000000000000001E-3</v>
      </c>
      <c r="M12" s="97">
        <v>5.0000000000000001E-3</v>
      </c>
      <c r="N12" s="97">
        <v>5.0000000000000001E-3</v>
      </c>
    </row>
    <row r="13" spans="1:23">
      <c r="A13" s="96"/>
      <c r="C13" s="90"/>
      <c r="D13" s="90"/>
      <c r="E13" s="91"/>
      <c r="F13" s="91"/>
      <c r="G13" s="91"/>
      <c r="H13" s="91"/>
      <c r="I13" s="91"/>
      <c r="J13" s="91"/>
      <c r="K13" s="91"/>
      <c r="L13" s="91">
        <f>L11+L12</f>
        <v>0.10277661591767749</v>
      </c>
      <c r="M13" s="91">
        <f>M11+M12</f>
        <v>0.11064069695313179</v>
      </c>
      <c r="N13" s="91">
        <f t="shared" ref="N13" si="7">N11+N12</f>
        <v>0.118690493435313</v>
      </c>
    </row>
    <row r="14" spans="1:23" s="102" customFormat="1">
      <c r="B14" s="317"/>
      <c r="D14" s="104"/>
      <c r="E14" s="91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23" s="102" customFormat="1">
      <c r="A15" s="100" t="s">
        <v>2505</v>
      </c>
      <c r="B15" s="317"/>
      <c r="D15" s="104"/>
      <c r="E15" s="91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23" s="102" customFormat="1">
      <c r="A16" s="83" t="s">
        <v>2639</v>
      </c>
      <c r="B16" s="317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s="102" customFormat="1">
      <c r="A17" s="83" t="s">
        <v>3918</v>
      </c>
      <c r="B17" s="317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s="102" customFormat="1">
      <c r="A18" s="83" t="s">
        <v>2640</v>
      </c>
      <c r="B18" s="317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 s="102" customFormat="1">
      <c r="A19" s="83" t="s">
        <v>2641</v>
      </c>
      <c r="B19" s="317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s="102" customFormat="1">
      <c r="A20" s="83" t="s">
        <v>3920</v>
      </c>
      <c r="B20" s="317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 s="102" customFormat="1">
      <c r="A21" s="83" t="s">
        <v>3919</v>
      </c>
      <c r="B21" s="317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4" s="102" customFormat="1">
      <c r="A22" s="83" t="s">
        <v>2642</v>
      </c>
      <c r="B22" s="317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4" s="102" customFormat="1">
      <c r="A23" s="83" t="s">
        <v>3921</v>
      </c>
      <c r="B23" s="317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4" s="102" customFormat="1">
      <c r="A24" s="83" t="s">
        <v>2643</v>
      </c>
      <c r="B24" s="317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14" s="102" customFormat="1">
      <c r="A25" s="83" t="s">
        <v>2644</v>
      </c>
      <c r="B25" s="317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s="102" customFormat="1">
      <c r="A26" s="83" t="s">
        <v>2645</v>
      </c>
      <c r="B26" s="317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 s="102" customFormat="1">
      <c r="A27" s="83" t="s">
        <v>2646</v>
      </c>
      <c r="B27" s="317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 s="102" customFormat="1">
      <c r="A28" s="83" t="s">
        <v>2647</v>
      </c>
      <c r="B28" s="103"/>
      <c r="C28" s="8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5"/>
    </row>
    <row r="29" spans="1:14" s="102" customFormat="1">
      <c r="A29" s="83"/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</row>
    <row r="30" spans="1:14" s="102" customFormat="1">
      <c r="A30" s="96"/>
      <c r="B30" s="103"/>
      <c r="C30" s="90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s="102" customFormat="1" ht="17.100000000000001">
      <c r="A31" s="401" t="s">
        <v>2648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</row>
    <row r="32" spans="1:14" s="102" customFormat="1">
      <c r="A32" s="96"/>
      <c r="B32" s="103"/>
      <c r="C32" s="90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23" s="102" customFormat="1" ht="14.1" thickBot="1">
      <c r="A33" s="107"/>
      <c r="B33" s="103"/>
      <c r="C33" s="103" t="s">
        <v>2466</v>
      </c>
      <c r="D33" s="103" t="s">
        <v>2467</v>
      </c>
      <c r="E33" s="103" t="s">
        <v>2468</v>
      </c>
      <c r="F33" s="103" t="s">
        <v>2469</v>
      </c>
      <c r="G33" s="103" t="s">
        <v>2470</v>
      </c>
      <c r="H33" s="103" t="s">
        <v>2471</v>
      </c>
      <c r="I33" s="103" t="s">
        <v>2472</v>
      </c>
      <c r="J33" s="103" t="s">
        <v>2473</v>
      </c>
      <c r="K33" s="103" t="s">
        <v>2474</v>
      </c>
      <c r="L33" s="103" t="s">
        <v>2475</v>
      </c>
      <c r="M33" s="103" t="s">
        <v>2476</v>
      </c>
      <c r="N33" s="103" t="s">
        <v>2477</v>
      </c>
    </row>
    <row r="34" spans="1:23" s="102" customFormat="1" ht="41.4">
      <c r="A34" s="84" t="s">
        <v>2350</v>
      </c>
      <c r="B34" s="84" t="s">
        <v>1</v>
      </c>
      <c r="C34" s="85" t="s">
        <v>2626</v>
      </c>
      <c r="D34" s="85" t="s">
        <v>2627</v>
      </c>
      <c r="E34" s="85" t="s">
        <v>2628</v>
      </c>
      <c r="F34" s="86" t="s">
        <v>2629</v>
      </c>
      <c r="G34" s="87" t="s">
        <v>2630</v>
      </c>
      <c r="H34" s="87" t="s">
        <v>2631</v>
      </c>
      <c r="I34" s="87" t="s">
        <v>2632</v>
      </c>
      <c r="J34" s="87" t="s">
        <v>2633</v>
      </c>
      <c r="K34" s="87" t="s">
        <v>2634</v>
      </c>
      <c r="L34" s="87" t="s">
        <v>2635</v>
      </c>
      <c r="M34" s="87" t="s">
        <v>2636</v>
      </c>
      <c r="N34" s="87" t="s">
        <v>2637</v>
      </c>
    </row>
    <row r="35" spans="1:23" s="102" customFormat="1">
      <c r="A35" s="222" t="s">
        <v>2400</v>
      </c>
      <c r="B35" s="220" t="s">
        <v>2401</v>
      </c>
      <c r="C35" s="398">
        <v>1.92</v>
      </c>
      <c r="D35" s="398">
        <v>54.945222222222206</v>
      </c>
      <c r="E35" s="91">
        <f>C35/D35</f>
        <v>3.4943893615257224E-2</v>
      </c>
      <c r="F35" s="91">
        <f t="shared" ref="F35:F42" si="8">IFERROR(E35*(1+0.5*K35), "")</f>
        <v>3.6145089958281695E-2</v>
      </c>
      <c r="G35" s="399">
        <v>6.8000000000000005E-2</v>
      </c>
      <c r="H35" s="399">
        <v>7.0000000000000007E-2</v>
      </c>
      <c r="I35" s="399">
        <v>0.06</v>
      </c>
      <c r="J35" s="399">
        <v>7.6999999999999999E-2</v>
      </c>
      <c r="K35" s="91">
        <f t="shared" ref="K35:K42" si="9">IFERROR(AVERAGE(G35:J35), "")</f>
        <v>6.8750000000000006E-2</v>
      </c>
      <c r="L35" s="91">
        <f t="shared" ref="L35:L42" si="10">IFERROR(E35*(1+(0.5*MIN(G35:J35)))+MIN(G35:J35), "")</f>
        <v>9.5992210423714946E-2</v>
      </c>
      <c r="M35" s="91">
        <f t="shared" ref="M35" si="11">IFERROR(K35+F35, "")</f>
        <v>0.1048950899582817</v>
      </c>
      <c r="N35" s="91">
        <f t="shared" ref="N35:N42" si="12">IFERROR(E35*(1+(0.5*MAX(G35:J35)))+MAX(G35:J35), "")</f>
        <v>0.11328923351944462</v>
      </c>
    </row>
    <row r="36" spans="1:23" s="102" customFormat="1">
      <c r="A36" s="83" t="s">
        <v>2402</v>
      </c>
      <c r="B36" s="103" t="s">
        <v>1930</v>
      </c>
      <c r="C36" s="398">
        <v>2.68</v>
      </c>
      <c r="D36" s="398">
        <v>77.570666666666668</v>
      </c>
      <c r="E36" s="91">
        <f t="shared" ref="E36:E49" si="13">C36/D36</f>
        <v>3.4549142287462614E-2</v>
      </c>
      <c r="F36" s="91">
        <f t="shared" si="8"/>
        <v>3.5647328234040355E-2</v>
      </c>
      <c r="G36" s="399">
        <v>6.6000000000000003E-2</v>
      </c>
      <c r="H36" s="399">
        <v>6.12896E-2</v>
      </c>
      <c r="I36" s="399">
        <v>6.5000000000000002E-2</v>
      </c>
      <c r="J36" s="399">
        <v>6.2E-2</v>
      </c>
      <c r="K36" s="91">
        <f t="shared" si="9"/>
        <v>6.3572400000000001E-2</v>
      </c>
      <c r="L36" s="91">
        <f t="shared" si="10"/>
        <v>9.689749384303345E-2</v>
      </c>
      <c r="M36" s="91">
        <f t="shared" ref="M36:M49" si="14">IFERROR(K36+F36, "")</f>
        <v>9.921972823404035E-2</v>
      </c>
      <c r="N36" s="91">
        <f t="shared" si="12"/>
        <v>0.10168926398294889</v>
      </c>
      <c r="O36" s="226"/>
      <c r="P36" s="226"/>
      <c r="Q36" s="226"/>
      <c r="R36" s="227"/>
      <c r="S36" s="227"/>
      <c r="T36" s="105"/>
      <c r="U36" s="105"/>
      <c r="V36" s="105"/>
      <c r="W36" s="105"/>
    </row>
    <row r="37" spans="1:23" s="102" customFormat="1">
      <c r="A37" s="83" t="s">
        <v>2403</v>
      </c>
      <c r="B37" s="103" t="s">
        <v>946</v>
      </c>
      <c r="C37" s="398">
        <v>3.52</v>
      </c>
      <c r="D37" s="398">
        <v>94.953777777777802</v>
      </c>
      <c r="E37" s="91">
        <f t="shared" si="13"/>
        <v>3.7070668301770207E-2</v>
      </c>
      <c r="F37" s="91">
        <f t="shared" si="8"/>
        <v>3.826712412120984E-2</v>
      </c>
      <c r="G37" s="399">
        <v>6.2E-2</v>
      </c>
      <c r="H37" s="399">
        <v>6.5000000000000002E-2</v>
      </c>
      <c r="I37" s="399">
        <v>6.5000000000000002E-2</v>
      </c>
      <c r="J37" s="399">
        <v>6.6199999999999995E-2</v>
      </c>
      <c r="K37" s="91">
        <f t="shared" si="9"/>
        <v>6.4549999999999996E-2</v>
      </c>
      <c r="L37" s="91">
        <f t="shared" si="10"/>
        <v>0.10021985901912508</v>
      </c>
      <c r="M37" s="91">
        <f t="shared" ref="M37" si="15">IFERROR(K37+F37, "")</f>
        <v>0.10281712412120983</v>
      </c>
      <c r="N37" s="91">
        <f t="shared" si="12"/>
        <v>0.10449770742255879</v>
      </c>
      <c r="O37" s="226"/>
      <c r="P37" s="226"/>
      <c r="Q37" s="226"/>
      <c r="R37" s="227"/>
      <c r="S37" s="227"/>
      <c r="T37" s="105"/>
      <c r="U37" s="105"/>
      <c r="V37" s="105"/>
      <c r="W37" s="105"/>
    </row>
    <row r="38" spans="1:23" s="102" customFormat="1">
      <c r="A38" s="83" t="s">
        <v>2415</v>
      </c>
      <c r="B38" s="103" t="s">
        <v>763</v>
      </c>
      <c r="C38" s="398">
        <v>4.18</v>
      </c>
      <c r="D38" s="398">
        <v>108.52066666666673</v>
      </c>
      <c r="E38" s="91">
        <f t="shared" si="13"/>
        <v>3.8518008858527693E-2</v>
      </c>
      <c r="F38" s="91">
        <f t="shared" si="8"/>
        <v>3.9661993721625967E-2</v>
      </c>
      <c r="G38" s="399">
        <v>6.0999999999999999E-2</v>
      </c>
      <c r="H38" s="399">
        <v>0.06</v>
      </c>
      <c r="I38" s="399">
        <v>0.05</v>
      </c>
      <c r="J38" s="399">
        <v>6.6600000000000006E-2</v>
      </c>
      <c r="K38" s="91">
        <f t="shared" si="9"/>
        <v>5.9399999999999994E-2</v>
      </c>
      <c r="L38" s="91">
        <f t="shared" si="10"/>
        <v>8.9480959079990888E-2</v>
      </c>
      <c r="M38" s="91">
        <f t="shared" ref="M38:M42" si="16">IFERROR(K38+F38, "")</f>
        <v>9.9061993721625968E-2</v>
      </c>
      <c r="N38" s="91">
        <f t="shared" si="12"/>
        <v>0.10640065855351667</v>
      </c>
      <c r="O38" s="226"/>
      <c r="P38" s="226"/>
      <c r="Q38" s="226"/>
      <c r="R38" s="227"/>
      <c r="S38" s="227"/>
      <c r="T38" s="105"/>
      <c r="U38" s="105"/>
      <c r="V38" s="105"/>
      <c r="W38" s="105"/>
    </row>
    <row r="39" spans="1:23" s="102" customFormat="1">
      <c r="A39" s="83" t="s">
        <v>2420</v>
      </c>
      <c r="B39" s="103" t="s">
        <v>1115</v>
      </c>
      <c r="C39" s="398">
        <v>4.5199999999999996</v>
      </c>
      <c r="D39" s="398">
        <v>115.09377777777779</v>
      </c>
      <c r="E39" s="91">
        <f t="shared" si="13"/>
        <v>3.9272322859426702E-2</v>
      </c>
      <c r="F39" s="91">
        <f t="shared" si="8"/>
        <v>4.0345929985596281E-2</v>
      </c>
      <c r="G39" s="399">
        <v>7.2999999999999995E-2</v>
      </c>
      <c r="H39" s="399">
        <v>7.0000000000000007E-2</v>
      </c>
      <c r="I39" s="399">
        <v>5.0000000000000001E-3</v>
      </c>
      <c r="J39" s="399">
        <v>7.0699999999999999E-2</v>
      </c>
      <c r="K39" s="91">
        <f t="shared" si="9"/>
        <v>5.4675000000000001E-2</v>
      </c>
      <c r="L39" s="91">
        <f t="shared" si="10"/>
        <v>4.4370503666575266E-2</v>
      </c>
      <c r="M39" s="91">
        <f t="shared" si="16"/>
        <v>9.5020929985596275E-2</v>
      </c>
      <c r="N39" s="91">
        <f t="shared" si="12"/>
        <v>0.11370576264379577</v>
      </c>
      <c r="O39" s="226"/>
      <c r="P39" s="226"/>
      <c r="Q39" s="226"/>
      <c r="R39" s="227"/>
      <c r="S39" s="227"/>
      <c r="T39" s="105"/>
      <c r="U39" s="105"/>
      <c r="V39" s="105"/>
      <c r="W39" s="105"/>
    </row>
    <row r="40" spans="1:23" s="102" customFormat="1">
      <c r="A40" s="83" t="s">
        <v>1328</v>
      </c>
      <c r="B40" s="103" t="s">
        <v>764</v>
      </c>
      <c r="C40" s="398">
        <v>2.86</v>
      </c>
      <c r="D40" s="398">
        <v>62.778222222222233</v>
      </c>
      <c r="E40" s="91">
        <f t="shared" si="13"/>
        <v>4.5557199595047101E-2</v>
      </c>
      <c r="F40" s="91">
        <f t="shared" si="8"/>
        <v>4.6804327933961512E-2</v>
      </c>
      <c r="G40" s="399">
        <v>5.7000000000000002E-2</v>
      </c>
      <c r="H40" s="399">
        <v>0.06</v>
      </c>
      <c r="I40" s="399">
        <v>0.06</v>
      </c>
      <c r="J40" s="399">
        <v>4.2000000000000003E-2</v>
      </c>
      <c r="K40" s="91">
        <f t="shared" si="9"/>
        <v>5.475E-2</v>
      </c>
      <c r="L40" s="91">
        <f t="shared" si="10"/>
        <v>8.8513900786543087E-2</v>
      </c>
      <c r="M40" s="91">
        <f t="shared" si="16"/>
        <v>0.10155432793396152</v>
      </c>
      <c r="N40" s="91">
        <f t="shared" si="12"/>
        <v>0.10692391558289852</v>
      </c>
      <c r="O40" s="226"/>
      <c r="P40" s="226"/>
      <c r="Q40" s="226"/>
      <c r="R40" s="227"/>
      <c r="S40" s="227"/>
      <c r="T40" s="105"/>
      <c r="U40" s="105"/>
      <c r="V40" s="105"/>
      <c r="W40" s="105"/>
    </row>
    <row r="41" spans="1:23" s="102" customFormat="1">
      <c r="A41" s="83" t="s">
        <v>2421</v>
      </c>
      <c r="B41" s="103" t="s">
        <v>1366</v>
      </c>
      <c r="C41" s="398">
        <v>1.52</v>
      </c>
      <c r="D41" s="398">
        <v>37.128000000000007</v>
      </c>
      <c r="E41" s="91">
        <f t="shared" si="13"/>
        <v>4.093945270415858E-2</v>
      </c>
      <c r="F41" s="91">
        <f t="shared" si="8"/>
        <v>4.2048229548229545E-2</v>
      </c>
      <c r="G41" s="399">
        <v>5.7000000000000002E-2</v>
      </c>
      <c r="H41" s="399">
        <v>5.7999999999999996E-2</v>
      </c>
      <c r="I41" s="399" t="s">
        <v>2440</v>
      </c>
      <c r="J41" s="399">
        <v>4.7500000000000001E-2</v>
      </c>
      <c r="K41" s="91">
        <f t="shared" si="9"/>
        <v>5.4166666666666662E-2</v>
      </c>
      <c r="L41" s="91">
        <f t="shared" si="10"/>
        <v>8.9411764705882343E-2</v>
      </c>
      <c r="M41" s="91">
        <f t="shared" si="16"/>
        <v>9.6214896214896206E-2</v>
      </c>
      <c r="N41" s="91">
        <f t="shared" si="12"/>
        <v>0.10012669683257917</v>
      </c>
      <c r="O41" s="226"/>
      <c r="P41" s="226"/>
      <c r="Q41" s="226"/>
      <c r="R41" s="227"/>
      <c r="S41" s="227"/>
      <c r="T41" s="105"/>
      <c r="U41" s="105"/>
      <c r="V41" s="105"/>
      <c r="W41" s="105"/>
    </row>
    <row r="42" spans="1:23" s="102" customFormat="1">
      <c r="A42" s="83" t="s">
        <v>2526</v>
      </c>
      <c r="B42" s="103" t="s">
        <v>2527</v>
      </c>
      <c r="C42" s="398">
        <v>2.57</v>
      </c>
      <c r="D42" s="398">
        <v>56.77399999999998</v>
      </c>
      <c r="E42" s="91">
        <f t="shared" si="13"/>
        <v>4.52671997745447E-2</v>
      </c>
      <c r="F42" s="91">
        <f t="shared" si="8"/>
        <v>4.6684628967485133E-2</v>
      </c>
      <c r="G42" s="399">
        <v>5.8000000000000003E-2</v>
      </c>
      <c r="H42" s="399">
        <v>5.4000000000000006E-2</v>
      </c>
      <c r="I42" s="399">
        <v>7.4999999999999997E-2</v>
      </c>
      <c r="J42" s="399">
        <v>6.3500000000000001E-2</v>
      </c>
      <c r="K42" s="91">
        <f t="shared" si="9"/>
        <v>6.2625E-2</v>
      </c>
      <c r="L42" s="91">
        <f t="shared" si="10"/>
        <v>0.10048941416845741</v>
      </c>
      <c r="M42" s="91">
        <f t="shared" si="16"/>
        <v>0.10930962896748514</v>
      </c>
      <c r="N42" s="91">
        <f t="shared" si="12"/>
        <v>0.12196471976609013</v>
      </c>
      <c r="O42" s="226"/>
      <c r="P42" s="226"/>
      <c r="Q42" s="226"/>
      <c r="R42" s="227"/>
      <c r="S42" s="227"/>
      <c r="T42" s="105"/>
      <c r="U42" s="105"/>
      <c r="V42" s="105"/>
      <c r="W42" s="105"/>
    </row>
    <row r="43" spans="1:23" s="102" customFormat="1">
      <c r="A43" s="83" t="s">
        <v>2432</v>
      </c>
      <c r="B43" s="103" t="s">
        <v>1138</v>
      </c>
      <c r="C43" s="398">
        <v>2.06</v>
      </c>
      <c r="D43" s="398">
        <v>77.112333333333325</v>
      </c>
      <c r="E43" s="91">
        <f t="shared" si="13"/>
        <v>2.6714273981248138E-2</v>
      </c>
      <c r="F43" s="91">
        <f t="shared" ref="F43:F49" si="17">IFERROR(E43*(1+0.5*K43), "")</f>
        <v>2.7794532435364859E-2</v>
      </c>
      <c r="G43" s="399">
        <v>8.1000000000000003E-2</v>
      </c>
      <c r="H43" s="399">
        <v>8.0500000000000002E-2</v>
      </c>
      <c r="I43" s="399">
        <v>0.08</v>
      </c>
      <c r="J43" s="399">
        <v>8.2000000000000003E-2</v>
      </c>
      <c r="K43" s="91">
        <f t="shared" ref="K43:K49" si="18">IFERROR(AVERAGE(G43:J43), "")</f>
        <v>8.0875000000000002E-2</v>
      </c>
      <c r="L43" s="91">
        <f t="shared" ref="L43:L49" si="19">IFERROR(E43*(1+(0.5*MIN(G43:J43)))+MIN(G43:J43), "")</f>
        <v>0.10778284494049807</v>
      </c>
      <c r="M43" s="91">
        <f t="shared" si="14"/>
        <v>0.10866953243536487</v>
      </c>
      <c r="N43" s="91">
        <f t="shared" ref="N43:N49" si="20">IFERROR(E43*(1+(0.5*MAX(G43:J43)))+MAX(G43:J43), "")</f>
        <v>0.10980955921447931</v>
      </c>
      <c r="O43" s="226"/>
      <c r="P43" s="226"/>
      <c r="Q43" s="226"/>
      <c r="R43" s="227"/>
      <c r="S43" s="227"/>
      <c r="T43" s="105"/>
      <c r="U43" s="105"/>
      <c r="V43" s="105"/>
      <c r="W43" s="105"/>
    </row>
    <row r="44" spans="1:23" s="102" customFormat="1">
      <c r="A44" s="83" t="s">
        <v>2435</v>
      </c>
      <c r="B44" s="103" t="s">
        <v>766</v>
      </c>
      <c r="C44" s="398">
        <v>1.6728000000000001</v>
      </c>
      <c r="D44" s="398">
        <v>37.87522222222222</v>
      </c>
      <c r="E44" s="91">
        <f t="shared" si="13"/>
        <v>4.4166077500095345E-2</v>
      </c>
      <c r="F44" s="91">
        <f t="shared" si="17"/>
        <v>4.5450212092220943E-2</v>
      </c>
      <c r="G44" s="399">
        <v>5.1999999999999998E-2</v>
      </c>
      <c r="H44" s="399">
        <v>5.7450799999999996E-2</v>
      </c>
      <c r="I44" s="399">
        <v>6.5000000000000002E-2</v>
      </c>
      <c r="J44" s="91" t="s">
        <v>2386</v>
      </c>
      <c r="K44" s="91">
        <f t="shared" si="18"/>
        <v>5.8150266666666665E-2</v>
      </c>
      <c r="L44" s="91">
        <f t="shared" si="19"/>
        <v>9.7314395515097823E-2</v>
      </c>
      <c r="M44" s="91">
        <f t="shared" si="14"/>
        <v>0.10360047875888762</v>
      </c>
      <c r="N44" s="91">
        <f t="shared" si="20"/>
        <v>0.11060147501884846</v>
      </c>
      <c r="O44" s="226"/>
      <c r="P44" s="226"/>
      <c r="Q44" s="226"/>
      <c r="R44" s="227"/>
      <c r="S44" s="227"/>
      <c r="T44" s="105"/>
      <c r="U44" s="105"/>
      <c r="V44" s="105"/>
      <c r="W44" s="105"/>
    </row>
    <row r="45" spans="1:23" s="102" customFormat="1">
      <c r="A45" s="83" t="s">
        <v>2442</v>
      </c>
      <c r="B45" s="103" t="s">
        <v>767</v>
      </c>
      <c r="C45" s="398">
        <v>3.52</v>
      </c>
      <c r="D45" s="398">
        <v>82.783888888888868</v>
      </c>
      <c r="E45" s="91">
        <f t="shared" si="13"/>
        <v>4.252035084658181E-2</v>
      </c>
      <c r="F45" s="91">
        <f t="shared" si="17"/>
        <v>4.3915549858735269E-2</v>
      </c>
      <c r="G45" s="399">
        <v>8.2000000000000003E-2</v>
      </c>
      <c r="H45" s="399">
        <v>6.3500000000000001E-2</v>
      </c>
      <c r="I45" s="399">
        <v>4.4999999999999998E-2</v>
      </c>
      <c r="J45" s="399">
        <v>7.1999999999999995E-2</v>
      </c>
      <c r="K45" s="91">
        <f t="shared" si="18"/>
        <v>6.5625000000000003E-2</v>
      </c>
      <c r="L45" s="91">
        <f t="shared" si="19"/>
        <v>8.8477058740629888E-2</v>
      </c>
      <c r="M45" s="91">
        <f t="shared" si="14"/>
        <v>0.10954054985873526</v>
      </c>
      <c r="N45" s="91">
        <f t="shared" si="20"/>
        <v>0.12626368523129167</v>
      </c>
      <c r="O45" s="226"/>
      <c r="P45" s="226"/>
      <c r="Q45" s="226"/>
      <c r="R45" s="227"/>
      <c r="S45" s="227"/>
      <c r="T45" s="105"/>
      <c r="U45" s="105"/>
      <c r="V45" s="105"/>
      <c r="W45" s="105"/>
    </row>
    <row r="46" spans="1:23" s="102" customFormat="1">
      <c r="A46" s="83" t="s">
        <v>2447</v>
      </c>
      <c r="B46" s="103" t="s">
        <v>31</v>
      </c>
      <c r="C46" s="398">
        <v>1.03</v>
      </c>
      <c r="D46" s="398">
        <v>29.960777777777786</v>
      </c>
      <c r="E46" s="91">
        <f t="shared" si="13"/>
        <v>3.4378279750933619E-2</v>
      </c>
      <c r="F46" s="91">
        <f t="shared" ref="F46" si="21">IFERROR(E46*(1+0.5*K46), "")</f>
        <v>3.5581873638497727E-2</v>
      </c>
      <c r="G46" s="399">
        <v>6.8000000000000005E-2</v>
      </c>
      <c r="H46" s="399">
        <v>6.9082400000000002E-2</v>
      </c>
      <c r="I46" s="399">
        <v>7.4999999999999997E-2</v>
      </c>
      <c r="J46" s="399">
        <v>6.8000000000000005E-2</v>
      </c>
      <c r="K46" s="91">
        <f t="shared" ref="K46" si="22">IFERROR(AVERAGE(G46:J46), "")</f>
        <v>7.0020600000000002E-2</v>
      </c>
      <c r="L46" s="91">
        <f t="shared" ref="L46" si="23">IFERROR(E46*(1+(0.5*MIN(G46:J46)))+MIN(G46:J46), "")</f>
        <v>0.10354714126246536</v>
      </c>
      <c r="M46" s="91">
        <f t="shared" ref="M46" si="24">IFERROR(K46+F46, "")</f>
        <v>0.10560247363849773</v>
      </c>
      <c r="N46" s="91">
        <f t="shared" ref="N46" si="25">IFERROR(E46*(1+(0.5*MAX(G46:J46)))+MAX(G46:J46), "")</f>
        <v>0.11066746524159363</v>
      </c>
      <c r="O46" s="226"/>
      <c r="P46" s="226"/>
      <c r="Q46" s="226"/>
      <c r="R46" s="227"/>
      <c r="S46" s="227"/>
      <c r="T46" s="105"/>
      <c r="U46" s="105"/>
      <c r="V46" s="105"/>
      <c r="W46" s="105"/>
    </row>
    <row r="47" spans="1:23" s="102" customFormat="1">
      <c r="A47" s="83" t="s">
        <v>2445</v>
      </c>
      <c r="B47" s="103" t="s">
        <v>2446</v>
      </c>
      <c r="C47" s="398">
        <v>2</v>
      </c>
      <c r="D47" s="398">
        <v>45.756666666666682</v>
      </c>
      <c r="E47" s="91">
        <f t="shared" si="13"/>
        <v>4.3709477671741812E-2</v>
      </c>
      <c r="F47" s="91">
        <f>IFERROR(E47*(1+0.5*K47), "")</f>
        <v>4.5955052087127544E-2</v>
      </c>
      <c r="G47" s="399">
        <v>0.115</v>
      </c>
      <c r="H47" s="399">
        <v>0.11</v>
      </c>
      <c r="I47" s="399">
        <v>0.06</v>
      </c>
      <c r="J47" s="399">
        <v>0.126</v>
      </c>
      <c r="K47" s="91">
        <f t="shared" si="18"/>
        <v>0.10275000000000001</v>
      </c>
      <c r="L47" s="91">
        <f t="shared" si="19"/>
        <v>0.10502076200189406</v>
      </c>
      <c r="M47" s="91">
        <f t="shared" si="14"/>
        <v>0.14870505208712756</v>
      </c>
      <c r="N47" s="91">
        <f t="shared" si="20"/>
        <v>0.17246317476506154</v>
      </c>
      <c r="O47" s="226"/>
      <c r="P47" s="226"/>
      <c r="Q47" s="226"/>
      <c r="R47" s="227"/>
      <c r="S47" s="227"/>
      <c r="T47" s="105"/>
      <c r="U47" s="105"/>
      <c r="V47" s="105"/>
      <c r="W47" s="105"/>
    </row>
    <row r="48" spans="1:23" s="102" customFormat="1">
      <c r="A48" s="83" t="s">
        <v>2450</v>
      </c>
      <c r="B48" s="103" t="s">
        <v>768</v>
      </c>
      <c r="C48" s="398">
        <v>2.88</v>
      </c>
      <c r="D48" s="398">
        <v>83.422222222222217</v>
      </c>
      <c r="E48" s="91">
        <f t="shared" si="13"/>
        <v>3.4523175279701654E-2</v>
      </c>
      <c r="F48" s="91">
        <f>IFERROR(E48*(1+0.5*K48), "")</f>
        <v>3.5703436334576455E-2</v>
      </c>
      <c r="G48" s="399">
        <v>7.0000000000000007E-2</v>
      </c>
      <c r="H48" s="399">
        <v>6.5500000000000003E-2</v>
      </c>
      <c r="I48" s="399">
        <v>6.5000000000000002E-2</v>
      </c>
      <c r="J48" s="399">
        <v>7.2999999999999995E-2</v>
      </c>
      <c r="K48" s="91">
        <f t="shared" si="18"/>
        <v>6.8375000000000005E-2</v>
      </c>
      <c r="L48" s="91">
        <f t="shared" si="19"/>
        <v>0.10064517847629195</v>
      </c>
      <c r="M48" s="91">
        <f t="shared" si="14"/>
        <v>0.10407843633457646</v>
      </c>
      <c r="N48" s="91">
        <f t="shared" si="20"/>
        <v>0.10878327117741077</v>
      </c>
      <c r="O48" s="226"/>
      <c r="P48" s="226"/>
      <c r="Q48" s="226"/>
      <c r="R48" s="227"/>
      <c r="S48" s="227"/>
      <c r="T48" s="105"/>
      <c r="U48" s="105"/>
      <c r="V48" s="105"/>
      <c r="W48" s="105"/>
    </row>
    <row r="49" spans="1:23" s="102" customFormat="1">
      <c r="A49" s="83" t="s">
        <v>2458</v>
      </c>
      <c r="B49" s="103" t="s">
        <v>2053</v>
      </c>
      <c r="C49" s="398">
        <v>2.19</v>
      </c>
      <c r="D49" s="398">
        <v>57.860166666666665</v>
      </c>
      <c r="E49" s="91">
        <f t="shared" si="13"/>
        <v>3.7849873689728974E-2</v>
      </c>
      <c r="F49" s="91">
        <f t="shared" si="17"/>
        <v>3.9104878984102483E-2</v>
      </c>
      <c r="G49" s="399">
        <v>6.4000000000000001E-2</v>
      </c>
      <c r="H49" s="399">
        <v>6.3959599999999991E-2</v>
      </c>
      <c r="I49" s="399">
        <v>7.0000000000000007E-2</v>
      </c>
      <c r="J49" s="399">
        <v>6.7299999999999999E-2</v>
      </c>
      <c r="K49" s="91">
        <f t="shared" si="18"/>
        <v>6.631490000000001E-2</v>
      </c>
      <c r="L49" s="91">
        <f t="shared" si="19"/>
        <v>0.10301990508035176</v>
      </c>
      <c r="M49" s="91">
        <f t="shared" si="14"/>
        <v>0.10541977898410249</v>
      </c>
      <c r="N49" s="91">
        <f t="shared" si="20"/>
        <v>0.10917461926886948</v>
      </c>
      <c r="O49" s="226"/>
      <c r="P49" s="226"/>
      <c r="Q49" s="226"/>
      <c r="R49" s="227"/>
      <c r="S49" s="227"/>
      <c r="T49" s="105"/>
      <c r="U49" s="105"/>
      <c r="V49" s="105"/>
      <c r="W49" s="105"/>
    </row>
    <row r="50" spans="1:23" s="102" customFormat="1">
      <c r="A50" s="92" t="s">
        <v>2562</v>
      </c>
      <c r="B50" s="286"/>
      <c r="C50" s="94"/>
      <c r="D50" s="94"/>
      <c r="E50" s="95">
        <f t="shared" ref="E50:L50" si="26">AVERAGE(E35:E49)</f>
        <v>3.8665293114415071E-2</v>
      </c>
      <c r="F50" s="95">
        <f t="shared" si="26"/>
        <v>3.9940679193403716E-2</v>
      </c>
      <c r="G50" s="95">
        <f t="shared" si="26"/>
        <v>6.8933333333333333E-2</v>
      </c>
      <c r="H50" s="95">
        <f t="shared" si="26"/>
        <v>6.7218826666666662E-2</v>
      </c>
      <c r="I50" s="95">
        <f t="shared" si="26"/>
        <v>6.0000000000000005E-2</v>
      </c>
      <c r="J50" s="95">
        <f t="shared" si="26"/>
        <v>7.0271428571428554E-2</v>
      </c>
      <c r="K50" s="95">
        <f t="shared" si="26"/>
        <v>6.6306655555555552E-2</v>
      </c>
      <c r="L50" s="95">
        <f t="shared" si="26"/>
        <v>9.407889278070343E-2</v>
      </c>
      <c r="M50" s="95">
        <f>AVERAGE(M35:M49)</f>
        <v>0.10624733474895925</v>
      </c>
      <c r="N50" s="95">
        <f>AVERAGE(N35:N49)</f>
        <v>0.11442408054809249</v>
      </c>
    </row>
    <row r="51" spans="1:23">
      <c r="A51" s="96" t="s">
        <v>2638</v>
      </c>
      <c r="D51" s="98"/>
      <c r="E51" s="91"/>
      <c r="F51" s="91"/>
      <c r="G51" s="91"/>
      <c r="H51" s="91"/>
      <c r="I51" s="91"/>
      <c r="J51" s="91"/>
      <c r="K51" s="91"/>
      <c r="L51" s="97">
        <v>5.0000000000000001E-3</v>
      </c>
      <c r="M51" s="97">
        <v>5.0000000000000001E-3</v>
      </c>
      <c r="N51" s="97">
        <v>5.0000000000000001E-3</v>
      </c>
    </row>
    <row r="52" spans="1:23">
      <c r="A52" s="96"/>
      <c r="D52" s="98"/>
      <c r="E52" s="91"/>
      <c r="F52" s="91"/>
      <c r="G52" s="91"/>
      <c r="H52" s="91"/>
      <c r="I52" s="91"/>
      <c r="J52" s="91"/>
      <c r="K52" s="91"/>
      <c r="L52" s="91">
        <f>L50+L51</f>
        <v>9.9078892780703434E-2</v>
      </c>
      <c r="M52" s="91">
        <f>M50+M51</f>
        <v>0.11124733474895926</v>
      </c>
      <c r="N52" s="91">
        <f>N50+N51</f>
        <v>0.11942408054809249</v>
      </c>
    </row>
    <row r="53" spans="1:23">
      <c r="A53" s="100" t="s">
        <v>2505</v>
      </c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23" s="102" customFormat="1">
      <c r="A54" s="83" t="s">
        <v>2639</v>
      </c>
      <c r="B54" s="103"/>
      <c r="C54" s="83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23" s="102" customFormat="1">
      <c r="A55" s="83" t="str">
        <f>A17</f>
        <v>[2] Source: Bloomberg Professional, 90-day average as of September 30, 2024</v>
      </c>
      <c r="B55" s="103"/>
      <c r="C55" s="83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23" s="102" customFormat="1">
      <c r="A56" s="83" t="s">
        <v>2640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23" s="102" customFormat="1">
      <c r="A57" s="83" t="str">
        <f>A19</f>
        <v>[4] Equals [3] x (1 + 0.5 x [9])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23" s="102" customFormat="1">
      <c r="A58" s="83" t="str">
        <f>A20</f>
        <v>[5] Source: Zacks at September 30, 2024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23" s="102" customFormat="1">
      <c r="A59" s="83" t="str">
        <f>A21</f>
        <v>[6] Source: SNL Financial Median Long-Term EPS Growth Rate as of September 30, 2024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23" s="102" customFormat="1">
      <c r="A60" s="83" t="s">
        <v>2642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23" s="102" customFormat="1">
      <c r="A61" s="83" t="str">
        <f>A23</f>
        <v>[8] Yahoo! Finance as of September 30,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23" s="102" customFormat="1">
      <c r="A62" s="83" t="s">
        <v>2643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23" s="102" customFormat="1">
      <c r="A63" s="83" t="s">
        <v>2644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23" s="102" customFormat="1">
      <c r="A64" s="83" t="s">
        <v>2645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</row>
    <row r="65" spans="1:14" s="102" customFormat="1">
      <c r="A65" s="83" t="s">
        <v>2646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s="102" customFormat="1">
      <c r="A66" s="83" t="str">
        <f>A28</f>
        <v>[13] Most Canadian jurisdictions have approved an adjustment of 50 bps for flotation costs and financial flexibility.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1:14" s="102" customFormat="1">
      <c r="A67" s="83"/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1:14" s="102" customFormat="1">
      <c r="A68" s="83"/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s="102" customFormat="1" ht="17.100000000000001">
      <c r="A69" s="401" t="s">
        <v>2649</v>
      </c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</row>
    <row r="70" spans="1:14" s="102" customFormat="1">
      <c r="A70" s="96"/>
      <c r="B70" s="103"/>
      <c r="C70" s="90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s="102" customFormat="1" ht="14.1" thickBot="1">
      <c r="A71" s="107"/>
      <c r="B71" s="103"/>
      <c r="C71" s="103" t="s">
        <v>2466</v>
      </c>
      <c r="D71" s="103" t="s">
        <v>2467</v>
      </c>
      <c r="E71" s="103" t="s">
        <v>2468</v>
      </c>
      <c r="F71" s="103" t="s">
        <v>2469</v>
      </c>
      <c r="G71" s="103" t="s">
        <v>2470</v>
      </c>
      <c r="H71" s="103" t="s">
        <v>2471</v>
      </c>
      <c r="I71" s="103" t="s">
        <v>2472</v>
      </c>
      <c r="J71" s="103" t="s">
        <v>2473</v>
      </c>
      <c r="K71" s="103" t="s">
        <v>2474</v>
      </c>
      <c r="L71" s="103" t="s">
        <v>2475</v>
      </c>
      <c r="M71" s="103" t="s">
        <v>2476</v>
      </c>
      <c r="N71" s="103" t="s">
        <v>2477</v>
      </c>
    </row>
    <row r="72" spans="1:14" s="102" customFormat="1" ht="41.4">
      <c r="A72" s="84" t="s">
        <v>2350</v>
      </c>
      <c r="B72" s="84" t="s">
        <v>1</v>
      </c>
      <c r="C72" s="85" t="s">
        <v>2626</v>
      </c>
      <c r="D72" s="85" t="s">
        <v>2627</v>
      </c>
      <c r="E72" s="85" t="s">
        <v>2628</v>
      </c>
      <c r="F72" s="86" t="s">
        <v>2629</v>
      </c>
      <c r="G72" s="87" t="s">
        <v>2630</v>
      </c>
      <c r="H72" s="87" t="s">
        <v>2631</v>
      </c>
      <c r="I72" s="87" t="s">
        <v>2632</v>
      </c>
      <c r="J72" s="87" t="s">
        <v>2633</v>
      </c>
      <c r="K72" s="87" t="s">
        <v>2634</v>
      </c>
      <c r="L72" s="87" t="s">
        <v>2635</v>
      </c>
      <c r="M72" s="87" t="s">
        <v>2636</v>
      </c>
      <c r="N72" s="87" t="s">
        <v>2637</v>
      </c>
    </row>
    <row r="73" spans="1:14" s="102" customFormat="1">
      <c r="A73" s="222" t="s">
        <v>2582</v>
      </c>
      <c r="B73" s="220" t="s">
        <v>2380</v>
      </c>
      <c r="C73" s="398">
        <v>3.22</v>
      </c>
      <c r="D73" s="398">
        <v>124.7232222222223</v>
      </c>
      <c r="E73" s="91">
        <f>C73/D73</f>
        <v>2.581716494032563E-2</v>
      </c>
      <c r="F73" s="91">
        <f>IFERROR(E73*(1+0.5*K73), "")</f>
        <v>2.6733674295707194E-2</v>
      </c>
      <c r="G73" s="399">
        <v>7.0000000000000007E-2</v>
      </c>
      <c r="H73" s="399">
        <v>7.0000000000000007E-2</v>
      </c>
      <c r="I73" s="399">
        <v>7.0000000000000007E-2</v>
      </c>
      <c r="J73" s="399">
        <v>7.3999999999999996E-2</v>
      </c>
      <c r="K73" s="91">
        <f>IFERROR(AVERAGE(G73:J73), "")</f>
        <v>7.1000000000000008E-2</v>
      </c>
      <c r="L73" s="91">
        <f>IFERROR(E73*(1+(0.5*MIN(G73:J73)))+MIN(G73:J73), "")</f>
        <v>9.6720765713237039E-2</v>
      </c>
      <c r="M73" s="91">
        <f>IFERROR(K73+F73, "")</f>
        <v>9.7733674295707201E-2</v>
      </c>
      <c r="N73" s="91">
        <f>IFERROR(E73*(1+(0.5*MAX(G73:J73)))+MAX(G73:J73), "")</f>
        <v>0.10077240004311767</v>
      </c>
    </row>
    <row r="74" spans="1:14" s="102" customFormat="1">
      <c r="A74" s="83" t="s">
        <v>2387</v>
      </c>
      <c r="B74" s="103" t="s">
        <v>2388</v>
      </c>
      <c r="C74" s="398">
        <v>1.95</v>
      </c>
      <c r="D74" s="398">
        <v>38.190666666666658</v>
      </c>
      <c r="E74" s="91">
        <f t="shared" ref="E74:E76" si="27">C74/D74</f>
        <v>5.1059595712739596E-2</v>
      </c>
      <c r="F74" s="91">
        <f t="shared" ref="F74:F76" si="28">IFERROR(E74*(1+0.5*K74), "")</f>
        <v>5.2276516077226561E-2</v>
      </c>
      <c r="G74" s="399" t="s">
        <v>16</v>
      </c>
      <c r="H74" s="399">
        <v>0.05</v>
      </c>
      <c r="I74" s="399">
        <v>6.5000000000000002E-2</v>
      </c>
      <c r="J74" s="399">
        <v>2.8000000000000001E-2</v>
      </c>
      <c r="K74" s="91">
        <f>IFERROR(AVERAGE(H74:J74), "")</f>
        <v>4.766666666666667E-2</v>
      </c>
      <c r="L74" s="91">
        <f>IFERROR(E74*(1+(0.5*MIN(H74:J74)))+MIN(H74:J74), "")</f>
        <v>7.9774430052717948E-2</v>
      </c>
      <c r="M74" s="91">
        <f t="shared" ref="M74:M76" si="29">IFERROR(K74+F74, "")</f>
        <v>9.994318274389323E-2</v>
      </c>
      <c r="N74" s="91">
        <f>IFERROR(E74*(1+(0.5*MAX(H74:J74)))+MAX(H74:J74), "")</f>
        <v>0.11771903257340363</v>
      </c>
    </row>
    <row r="75" spans="1:14" s="102" customFormat="1">
      <c r="A75" s="83" t="s">
        <v>2538</v>
      </c>
      <c r="B75" s="103" t="s">
        <v>2539</v>
      </c>
      <c r="C75" s="398">
        <v>2.64</v>
      </c>
      <c r="D75" s="398">
        <v>66.534333333333336</v>
      </c>
      <c r="E75" s="91">
        <f t="shared" si="27"/>
        <v>3.9678762343251357E-2</v>
      </c>
      <c r="F75" s="91">
        <f t="shared" si="28"/>
        <v>4.049713681658091E-2</v>
      </c>
      <c r="G75" s="399">
        <v>0.05</v>
      </c>
      <c r="H75" s="399">
        <v>0.03</v>
      </c>
      <c r="I75" s="399">
        <v>3.5000000000000003E-2</v>
      </c>
      <c r="J75" s="399">
        <v>0.05</v>
      </c>
      <c r="K75" s="91">
        <f t="shared" ref="K75:K76" si="30">IFERROR(AVERAGE(G75:J75), "")</f>
        <v>4.1250000000000002E-2</v>
      </c>
      <c r="L75" s="91">
        <f t="shared" ref="L75:L76" si="31">IFERROR(E75*(1+(0.5*MIN(G75:J75)))+MIN(G75:J75), "")</f>
        <v>7.0273943778400128E-2</v>
      </c>
      <c r="M75" s="91">
        <f t="shared" si="29"/>
        <v>8.1747136816580912E-2</v>
      </c>
      <c r="N75" s="91">
        <f t="shared" ref="N75:N76" si="32">IFERROR(E75*(1+(0.5*MAX(G75:J75)))+MAX(G75:J75), "")</f>
        <v>9.0670731401832641E-2</v>
      </c>
    </row>
    <row r="76" spans="1:14" s="102" customFormat="1">
      <c r="A76" s="100" t="s">
        <v>2540</v>
      </c>
      <c r="B76" s="103" t="s">
        <v>2541</v>
      </c>
      <c r="C76" s="398">
        <v>3.02</v>
      </c>
      <c r="D76" s="398">
        <v>63.409222222222255</v>
      </c>
      <c r="E76" s="91">
        <f t="shared" si="27"/>
        <v>4.7627141512888917E-2</v>
      </c>
      <c r="F76" s="91">
        <f t="shared" si="28"/>
        <v>4.8949985368409409E-2</v>
      </c>
      <c r="G76" s="399">
        <v>0.05</v>
      </c>
      <c r="H76" s="399">
        <v>6.3600000000000004E-2</v>
      </c>
      <c r="I76" s="399">
        <v>4.4999999999999998E-2</v>
      </c>
      <c r="J76" s="399">
        <v>6.3600000000000004E-2</v>
      </c>
      <c r="K76" s="91">
        <f t="shared" si="30"/>
        <v>5.5550000000000002E-2</v>
      </c>
      <c r="L76" s="91">
        <f t="shared" si="31"/>
        <v>9.3698752196928914E-2</v>
      </c>
      <c r="M76" s="91">
        <f t="shared" si="29"/>
        <v>0.1044999853684094</v>
      </c>
      <c r="N76" s="91">
        <f t="shared" si="32"/>
        <v>0.1127416846129988</v>
      </c>
    </row>
    <row r="77" spans="1:14" s="102" customFormat="1">
      <c r="A77" s="96" t="s">
        <v>2562</v>
      </c>
      <c r="B77" s="286"/>
      <c r="C77" s="94"/>
      <c r="D77" s="94"/>
      <c r="E77" s="95">
        <f t="shared" ref="E77:L77" si="33">AVERAGE(E73:E76)</f>
        <v>4.1045666127301372E-2</v>
      </c>
      <c r="F77" s="95">
        <f t="shared" si="33"/>
        <v>4.2114328139481016E-2</v>
      </c>
      <c r="G77" s="95">
        <f t="shared" si="33"/>
        <v>5.6666666666666671E-2</v>
      </c>
      <c r="H77" s="95">
        <f t="shared" si="33"/>
        <v>5.3400000000000003E-2</v>
      </c>
      <c r="I77" s="95">
        <f t="shared" si="33"/>
        <v>5.3750000000000006E-2</v>
      </c>
      <c r="J77" s="95">
        <f t="shared" si="33"/>
        <v>5.3900000000000003E-2</v>
      </c>
      <c r="K77" s="95">
        <f t="shared" si="33"/>
        <v>5.3866666666666674E-2</v>
      </c>
      <c r="L77" s="95">
        <f t="shared" si="33"/>
        <v>8.5116972935321E-2</v>
      </c>
      <c r="M77" s="95">
        <f>AVERAGE(M73:M76)</f>
        <v>9.598099480614769E-2</v>
      </c>
      <c r="N77" s="95">
        <f>AVERAGE(N73:N76)</f>
        <v>0.10547596215783819</v>
      </c>
    </row>
    <row r="78" spans="1:14" s="102" customFormat="1">
      <c r="A78" s="96" t="s">
        <v>2638</v>
      </c>
      <c r="B78" s="103"/>
      <c r="C78" s="83"/>
      <c r="D78" s="98"/>
      <c r="E78" s="91"/>
      <c r="F78" s="91"/>
      <c r="G78" s="91"/>
      <c r="H78" s="91"/>
      <c r="I78" s="91"/>
      <c r="J78" s="91"/>
      <c r="K78" s="91"/>
      <c r="L78" s="97">
        <v>5.0000000000000001E-3</v>
      </c>
      <c r="M78" s="97">
        <v>5.0000000000000001E-3</v>
      </c>
      <c r="N78" s="97">
        <v>5.0000000000000001E-3</v>
      </c>
    </row>
    <row r="79" spans="1:14" s="102" customFormat="1">
      <c r="A79" s="96"/>
      <c r="B79" s="103"/>
      <c r="C79" s="83"/>
      <c r="D79" s="98"/>
      <c r="E79" s="91"/>
      <c r="F79" s="91"/>
      <c r="G79" s="91"/>
      <c r="H79" s="91"/>
      <c r="I79" s="91"/>
      <c r="J79" s="91"/>
      <c r="K79" s="91"/>
      <c r="L79" s="91">
        <f>L77+L78</f>
        <v>9.0116972935321005E-2</v>
      </c>
      <c r="M79" s="91">
        <f>M77+M78</f>
        <v>0.10098099480614769</v>
      </c>
      <c r="N79" s="91">
        <f t="shared" ref="N79" si="34">N77+N78</f>
        <v>0.1104759621578382</v>
      </c>
    </row>
    <row r="80" spans="1:14" s="102" customFormat="1">
      <c r="A80" s="100" t="s">
        <v>2505</v>
      </c>
      <c r="B80" s="103"/>
      <c r="C80" s="83"/>
      <c r="D80" s="98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s="102" customFormat="1">
      <c r="A81" s="83" t="str">
        <f t="shared" ref="A81:A93" si="35">A54</f>
        <v>[1] Source: Bloomberg Professional</v>
      </c>
      <c r="B81" s="103"/>
      <c r="C81" s="83"/>
      <c r="D81" s="98"/>
      <c r="E81" s="99"/>
      <c r="F81" s="99"/>
      <c r="G81" s="99"/>
      <c r="H81" s="99"/>
      <c r="I81" s="99"/>
      <c r="J81" s="99"/>
      <c r="K81" s="99"/>
      <c r="L81" s="99"/>
      <c r="M81" s="99"/>
      <c r="N81" s="99"/>
    </row>
    <row r="82" spans="1:14" s="102" customFormat="1">
      <c r="A82" s="83" t="str">
        <f t="shared" si="35"/>
        <v>[2] Source: Bloomberg Professional, 90-day average as of September 30, 2024</v>
      </c>
      <c r="B82" s="103"/>
      <c r="C82" s="83"/>
      <c r="D82" s="98"/>
      <c r="E82" s="99"/>
      <c r="F82" s="99"/>
      <c r="G82" s="99"/>
      <c r="H82" s="99"/>
      <c r="I82" s="99"/>
      <c r="J82" s="99"/>
      <c r="K82" s="99"/>
      <c r="L82" s="99"/>
      <c r="M82" s="99"/>
      <c r="N82" s="99"/>
    </row>
    <row r="83" spans="1:14" s="102" customFormat="1">
      <c r="A83" s="83" t="str">
        <f t="shared" si="35"/>
        <v>[3] Equals [1] / [2]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s="102" customFormat="1">
      <c r="A84" s="83" t="str">
        <f t="shared" si="35"/>
        <v>[4] Equals [3] x (1 + 0.5 x [9])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</row>
    <row r="85" spans="1:14" s="102" customFormat="1">
      <c r="A85" s="83" t="str">
        <f t="shared" si="35"/>
        <v>[5] Source: Zacks at September 30,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s="102" customFormat="1">
      <c r="A86" s="83" t="str">
        <f t="shared" si="35"/>
        <v>[6] Source: SNL Financial Median Long-Term EPS Growth Rate as of September 30, 2024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s="102" customFormat="1">
      <c r="A87" s="83" t="str">
        <f t="shared" si="35"/>
        <v>[7] Source: Value Line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 s="102" customFormat="1">
      <c r="A88" s="83" t="str">
        <f t="shared" si="35"/>
        <v>[8] Yahoo! Finance as of September 30,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 s="102" customFormat="1">
      <c r="A89" s="83" t="str">
        <f t="shared" si="35"/>
        <v>[9] Equals Average([5], [6], [7], [8])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s="102" customFormat="1">
      <c r="A90" s="83" t="str">
        <f t="shared" si="35"/>
        <v>[10] Equals [3] x (1 + 0.5 x Minimum([5], [6], [7], [8])) + Minimum([5], [6], [7], [8])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 s="102" customFormat="1">
      <c r="A91" s="83" t="str">
        <f t="shared" si="35"/>
        <v>[11] Equals [4] + [9]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 s="102" customFormat="1">
      <c r="A92" s="83" t="str">
        <f t="shared" si="35"/>
        <v>[12] Equals [3] x (1 + 0.5 x Maximum([5], [6], [7], [8])) + Maximum([5],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s="102" customFormat="1">
      <c r="A93" s="83" t="str">
        <f t="shared" si="35"/>
        <v>[13] Most Canadian jurisdictions have approved an adjustment of 50 bps for flotation costs and financial flexibility.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 s="102" customFormat="1">
      <c r="A94" s="83"/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 s="102" customFormat="1">
      <c r="A95" s="83"/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ht="17.100000000000001">
      <c r="A96" s="401" t="s">
        <v>2650</v>
      </c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</row>
    <row r="97" spans="1:23">
      <c r="A97" s="101"/>
      <c r="B97" s="317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1:23" ht="14.1" thickBot="1">
      <c r="C98" s="103" t="s">
        <v>2466</v>
      </c>
      <c r="D98" s="103" t="s">
        <v>2467</v>
      </c>
      <c r="E98" s="103" t="s">
        <v>2468</v>
      </c>
      <c r="F98" s="103" t="s">
        <v>2469</v>
      </c>
      <c r="G98" s="103" t="s">
        <v>2470</v>
      </c>
      <c r="H98" s="103" t="s">
        <v>2471</v>
      </c>
      <c r="I98" s="103" t="s">
        <v>2472</v>
      </c>
      <c r="J98" s="103" t="s">
        <v>2473</v>
      </c>
      <c r="K98" s="103" t="s">
        <v>2474</v>
      </c>
      <c r="L98" s="103" t="s">
        <v>2475</v>
      </c>
      <c r="M98" s="103" t="s">
        <v>2476</v>
      </c>
      <c r="N98" s="103" t="s">
        <v>2477</v>
      </c>
    </row>
    <row r="99" spans="1:23" ht="50.25" customHeight="1">
      <c r="A99" s="84" t="s">
        <v>2350</v>
      </c>
      <c r="B99" s="84" t="s">
        <v>1</v>
      </c>
      <c r="C99" s="85" t="s">
        <v>2626</v>
      </c>
      <c r="D99" s="85" t="s">
        <v>2627</v>
      </c>
      <c r="E99" s="85" t="s">
        <v>2628</v>
      </c>
      <c r="F99" s="86" t="s">
        <v>2629</v>
      </c>
      <c r="G99" s="87" t="s">
        <v>2630</v>
      </c>
      <c r="H99" s="87" t="s">
        <v>2631</v>
      </c>
      <c r="I99" s="87" t="s">
        <v>2632</v>
      </c>
      <c r="J99" s="87" t="s">
        <v>2633</v>
      </c>
      <c r="K99" s="87" t="s">
        <v>2634</v>
      </c>
      <c r="L99" s="87" t="s">
        <v>2635</v>
      </c>
      <c r="M99" s="87" t="s">
        <v>2636</v>
      </c>
      <c r="N99" s="87" t="s">
        <v>2637</v>
      </c>
    </row>
    <row r="100" spans="1:23">
      <c r="A100" s="88" t="s">
        <v>2459</v>
      </c>
      <c r="B100" s="89" t="s">
        <v>610</v>
      </c>
      <c r="C100" s="158">
        <f t="shared" ref="C100:D118" si="36">_xlfn.XLOOKUP($B100, $B$5:$B$76, C$5:C$76)</f>
        <v>1.8124</v>
      </c>
      <c r="D100" s="158">
        <f t="shared" si="36"/>
        <v>32.202333333333321</v>
      </c>
      <c r="E100" s="91">
        <f t="shared" ref="E100:E118" si="37">C100/D100</f>
        <v>5.6281635906300809E-2</v>
      </c>
      <c r="F100" s="91">
        <f t="shared" ref="F100:F118" si="38">IFERROR(E100*(1+0.5*K100), "")</f>
        <v>5.7090684422453887E-2</v>
      </c>
      <c r="G100" s="113" t="str">
        <f t="shared" ref="G100:J118" si="39">_xlfn.XLOOKUP($B100, $B$5:$B$76, G$5:G$76)</f>
        <v>n/a</v>
      </c>
      <c r="H100" s="113">
        <f t="shared" si="39"/>
        <v>3.2500000000000001E-2</v>
      </c>
      <c r="I100" s="113" t="str">
        <f t="shared" si="39"/>
        <v>n/a</v>
      </c>
      <c r="J100" s="113">
        <f t="shared" si="39"/>
        <v>2.5000000000000001E-2</v>
      </c>
      <c r="K100" s="91">
        <f t="shared" ref="K100:K118" si="40">IFERROR(AVERAGE(G100:J100), "")</f>
        <v>2.8750000000000001E-2</v>
      </c>
      <c r="L100" s="91">
        <f t="shared" ref="L100:L118" si="41">IFERROR(E100*(1+(0.5*MIN(G100:J100)))+MIN(G100:J100), "")</f>
        <v>8.1985156355129568E-2</v>
      </c>
      <c r="M100" s="91">
        <f t="shared" ref="M100:M118" si="42">IFERROR(K100+F100, "")</f>
        <v>8.5840684422453892E-2</v>
      </c>
      <c r="N100" s="91">
        <f t="shared" ref="N100:N118" si="43">IFERROR(E100*(1+(0.5*MAX(G100:J100)))+MAX(G100:J100), "")</f>
        <v>8.9696212489778201E-2</v>
      </c>
      <c r="O100" s="226"/>
      <c r="P100" s="226"/>
      <c r="Q100" s="226"/>
      <c r="R100" s="227"/>
      <c r="S100" s="227"/>
      <c r="T100" s="105"/>
      <c r="U100" s="105"/>
      <c r="V100" s="105"/>
      <c r="W100" s="105"/>
    </row>
    <row r="101" spans="1:23">
      <c r="A101" s="88" t="s">
        <v>2460</v>
      </c>
      <c r="B101" s="89" t="s">
        <v>445</v>
      </c>
      <c r="C101" s="158">
        <f t="shared" si="36"/>
        <v>2.87</v>
      </c>
      <c r="D101" s="158">
        <f t="shared" si="36"/>
        <v>48.767222222222223</v>
      </c>
      <c r="E101" s="91">
        <f t="shared" si="37"/>
        <v>5.8851004203643156E-2</v>
      </c>
      <c r="F101" s="91">
        <f t="shared" si="38"/>
        <v>6.0331642503503036E-2</v>
      </c>
      <c r="G101" s="113" t="str">
        <f t="shared" si="39"/>
        <v>n/a</v>
      </c>
      <c r="H101" s="113">
        <f t="shared" si="39"/>
        <v>4.84546E-2</v>
      </c>
      <c r="I101" s="113">
        <f t="shared" si="39"/>
        <v>7.0000000000000007E-2</v>
      </c>
      <c r="J101" s="113">
        <f t="shared" si="39"/>
        <v>3.2500000000000001E-2</v>
      </c>
      <c r="K101" s="91">
        <f t="shared" si="40"/>
        <v>5.03182E-2</v>
      </c>
      <c r="L101" s="91">
        <f t="shared" si="41"/>
        <v>9.2307333021952362E-2</v>
      </c>
      <c r="M101" s="91">
        <f t="shared" si="42"/>
        <v>0.11064984250350304</v>
      </c>
      <c r="N101" s="91">
        <f t="shared" si="43"/>
        <v>0.13091078935077066</v>
      </c>
      <c r="O101" s="226"/>
      <c r="P101" s="226"/>
      <c r="Q101" s="226"/>
      <c r="R101" s="227"/>
      <c r="S101" s="227"/>
      <c r="T101" s="105"/>
      <c r="U101" s="105"/>
      <c r="V101" s="105"/>
      <c r="W101" s="105"/>
    </row>
    <row r="102" spans="1:23">
      <c r="A102" s="88" t="s">
        <v>2569</v>
      </c>
      <c r="B102" s="89" t="s">
        <v>637</v>
      </c>
      <c r="C102" s="158">
        <f t="shared" si="36"/>
        <v>2.36</v>
      </c>
      <c r="D102" s="158">
        <f t="shared" si="36"/>
        <v>56.998222222222232</v>
      </c>
      <c r="E102" s="91">
        <f t="shared" si="37"/>
        <v>4.1404800149712262E-2</v>
      </c>
      <c r="F102" s="91">
        <f t="shared" si="38"/>
        <v>4.234524290231273E-2</v>
      </c>
      <c r="G102" s="113">
        <f t="shared" si="39"/>
        <v>4.8000000000000001E-2</v>
      </c>
      <c r="H102" s="113">
        <f t="shared" si="39"/>
        <v>4.8207000000000007E-2</v>
      </c>
      <c r="I102" s="113">
        <f t="shared" si="39"/>
        <v>0.05</v>
      </c>
      <c r="J102" s="113">
        <f t="shared" si="39"/>
        <v>3.5499999999999997E-2</v>
      </c>
      <c r="K102" s="91">
        <f t="shared" si="40"/>
        <v>4.5426750000000009E-2</v>
      </c>
      <c r="L102" s="91">
        <f t="shared" si="41"/>
        <v>7.7639735352369649E-2</v>
      </c>
      <c r="M102" s="91">
        <f t="shared" si="42"/>
        <v>8.7771992902312745E-2</v>
      </c>
      <c r="N102" s="91">
        <f t="shared" si="43"/>
        <v>9.2439920153455063E-2</v>
      </c>
      <c r="O102" s="226"/>
      <c r="P102" s="226"/>
      <c r="Q102" s="226"/>
      <c r="R102" s="227"/>
      <c r="S102" s="227"/>
      <c r="T102" s="105"/>
      <c r="U102" s="105"/>
      <c r="V102" s="105"/>
      <c r="W102" s="105"/>
    </row>
    <row r="103" spans="1:23">
      <c r="A103" s="88" t="s">
        <v>2570</v>
      </c>
      <c r="B103" s="89" t="s">
        <v>2504</v>
      </c>
      <c r="C103" s="158">
        <f t="shared" si="36"/>
        <v>1.2567999999999999</v>
      </c>
      <c r="D103" s="158">
        <f t="shared" si="36"/>
        <v>42.644888888888886</v>
      </c>
      <c r="E103" s="91">
        <f t="shared" si="37"/>
        <v>2.9471292638951131E-2</v>
      </c>
      <c r="F103" s="91">
        <f t="shared" si="38"/>
        <v>3.0348063594959927E-2</v>
      </c>
      <c r="G103" s="113" t="str">
        <f t="shared" si="39"/>
        <v>n/a</v>
      </c>
      <c r="H103" s="113">
        <f t="shared" si="39"/>
        <v>6.5000000000000002E-2</v>
      </c>
      <c r="I103" s="113" t="str">
        <f t="shared" si="39"/>
        <v>n/a</v>
      </c>
      <c r="J103" s="113">
        <f t="shared" si="39"/>
        <v>5.3999999999999999E-2</v>
      </c>
      <c r="K103" s="91">
        <f t="shared" si="40"/>
        <v>5.9499999999999997E-2</v>
      </c>
      <c r="L103" s="91">
        <f t="shared" si="41"/>
        <v>8.4267017540202813E-2</v>
      </c>
      <c r="M103" s="91">
        <f t="shared" si="42"/>
        <v>8.984806359495992E-2</v>
      </c>
      <c r="N103" s="91">
        <f t="shared" si="43"/>
        <v>9.5429109649717042E-2</v>
      </c>
      <c r="O103" s="226"/>
      <c r="P103" s="226"/>
      <c r="Q103" s="226"/>
      <c r="R103" s="227"/>
      <c r="S103" s="227"/>
      <c r="T103" s="105"/>
      <c r="U103" s="105"/>
      <c r="V103" s="105"/>
      <c r="W103" s="105"/>
    </row>
    <row r="104" spans="1:23">
      <c r="A104" s="88" t="str">
        <f t="shared" ref="A104:B114" si="44">A35</f>
        <v>Alliant Energy Corporation</v>
      </c>
      <c r="B104" s="89" t="str">
        <f t="shared" si="44"/>
        <v>LNT</v>
      </c>
      <c r="C104" s="158">
        <f t="shared" si="36"/>
        <v>1.92</v>
      </c>
      <c r="D104" s="158">
        <f t="shared" si="36"/>
        <v>54.945222222222206</v>
      </c>
      <c r="E104" s="91">
        <f t="shared" si="37"/>
        <v>3.4943893615257224E-2</v>
      </c>
      <c r="F104" s="91">
        <f t="shared" si="38"/>
        <v>3.6145089958281695E-2</v>
      </c>
      <c r="G104" s="113">
        <f t="shared" si="39"/>
        <v>6.8000000000000005E-2</v>
      </c>
      <c r="H104" s="113">
        <f t="shared" si="39"/>
        <v>7.0000000000000007E-2</v>
      </c>
      <c r="I104" s="113">
        <f t="shared" si="39"/>
        <v>0.06</v>
      </c>
      <c r="J104" s="113">
        <f t="shared" si="39"/>
        <v>7.6999999999999999E-2</v>
      </c>
      <c r="K104" s="91">
        <f t="shared" si="40"/>
        <v>6.8750000000000006E-2</v>
      </c>
      <c r="L104" s="91">
        <f t="shared" si="41"/>
        <v>9.5992210423714946E-2</v>
      </c>
      <c r="M104" s="91">
        <f t="shared" si="42"/>
        <v>0.1048950899582817</v>
      </c>
      <c r="N104" s="91">
        <f t="shared" si="43"/>
        <v>0.11328923351944462</v>
      </c>
      <c r="O104" s="226"/>
      <c r="P104" s="226"/>
      <c r="Q104" s="226"/>
      <c r="R104" s="227"/>
      <c r="S104" s="227"/>
      <c r="T104" s="105"/>
      <c r="U104" s="105"/>
      <c r="V104" s="105"/>
      <c r="W104" s="105"/>
    </row>
    <row r="105" spans="1:23">
      <c r="A105" s="88" t="str">
        <f t="shared" si="44"/>
        <v>Ameren Corporation</v>
      </c>
      <c r="B105" s="89" t="str">
        <f t="shared" si="44"/>
        <v>AEE</v>
      </c>
      <c r="C105" s="158">
        <f t="shared" si="36"/>
        <v>2.68</v>
      </c>
      <c r="D105" s="158">
        <f t="shared" si="36"/>
        <v>77.570666666666668</v>
      </c>
      <c r="E105" s="91">
        <f t="shared" si="37"/>
        <v>3.4549142287462614E-2</v>
      </c>
      <c r="F105" s="91">
        <f t="shared" si="38"/>
        <v>3.5647328234040355E-2</v>
      </c>
      <c r="G105" s="113">
        <f t="shared" si="39"/>
        <v>6.6000000000000003E-2</v>
      </c>
      <c r="H105" s="113">
        <f t="shared" si="39"/>
        <v>6.12896E-2</v>
      </c>
      <c r="I105" s="113">
        <f t="shared" si="39"/>
        <v>6.5000000000000002E-2</v>
      </c>
      <c r="J105" s="113">
        <f t="shared" si="39"/>
        <v>6.2E-2</v>
      </c>
      <c r="K105" s="91">
        <f t="shared" si="40"/>
        <v>6.3572400000000001E-2</v>
      </c>
      <c r="L105" s="91">
        <f t="shared" si="41"/>
        <v>9.689749384303345E-2</v>
      </c>
      <c r="M105" s="91">
        <f t="shared" si="42"/>
        <v>9.921972823404035E-2</v>
      </c>
      <c r="N105" s="91">
        <f t="shared" si="43"/>
        <v>0.10168926398294889</v>
      </c>
      <c r="O105" s="226"/>
      <c r="P105" s="226"/>
      <c r="Q105" s="226"/>
      <c r="R105" s="227"/>
      <c r="S105" s="227"/>
      <c r="T105" s="105"/>
      <c r="U105" s="105"/>
      <c r="V105" s="105"/>
      <c r="W105" s="105"/>
    </row>
    <row r="106" spans="1:23">
      <c r="A106" s="88" t="str">
        <f t="shared" si="44"/>
        <v>American Electric Power Company, Inc.</v>
      </c>
      <c r="B106" s="89" t="str">
        <f t="shared" si="44"/>
        <v>AEP</v>
      </c>
      <c r="C106" s="158">
        <f t="shared" si="36"/>
        <v>3.52</v>
      </c>
      <c r="D106" s="158">
        <f t="shared" si="36"/>
        <v>94.953777777777802</v>
      </c>
      <c r="E106" s="91">
        <f t="shared" si="37"/>
        <v>3.7070668301770207E-2</v>
      </c>
      <c r="F106" s="91">
        <f t="shared" si="38"/>
        <v>3.826712412120984E-2</v>
      </c>
      <c r="G106" s="113">
        <f t="shared" si="39"/>
        <v>6.2E-2</v>
      </c>
      <c r="H106" s="113">
        <f t="shared" si="39"/>
        <v>6.5000000000000002E-2</v>
      </c>
      <c r="I106" s="113">
        <f t="shared" si="39"/>
        <v>6.5000000000000002E-2</v>
      </c>
      <c r="J106" s="113">
        <f t="shared" si="39"/>
        <v>6.6199999999999995E-2</v>
      </c>
      <c r="K106" s="91">
        <f t="shared" si="40"/>
        <v>6.4549999999999996E-2</v>
      </c>
      <c r="L106" s="91">
        <f t="shared" si="41"/>
        <v>0.10021985901912508</v>
      </c>
      <c r="M106" s="91">
        <f t="shared" si="42"/>
        <v>0.10281712412120983</v>
      </c>
      <c r="N106" s="91">
        <f t="shared" si="43"/>
        <v>0.10449770742255879</v>
      </c>
      <c r="O106" s="226"/>
      <c r="P106" s="226"/>
      <c r="Q106" s="226"/>
      <c r="R106" s="227"/>
      <c r="S106" s="227"/>
      <c r="T106" s="105"/>
      <c r="U106" s="105"/>
      <c r="V106" s="105"/>
      <c r="W106" s="105"/>
    </row>
    <row r="107" spans="1:23">
      <c r="A107" s="88" t="str">
        <f t="shared" si="44"/>
        <v>Duke Energy Corporation</v>
      </c>
      <c r="B107" s="89" t="str">
        <f t="shared" si="44"/>
        <v>DUK</v>
      </c>
      <c r="C107" s="158">
        <f t="shared" si="36"/>
        <v>4.18</v>
      </c>
      <c r="D107" s="158">
        <f t="shared" si="36"/>
        <v>108.52066666666673</v>
      </c>
      <c r="E107" s="91">
        <f t="shared" si="37"/>
        <v>3.8518008858527693E-2</v>
      </c>
      <c r="F107" s="91">
        <f t="shared" si="38"/>
        <v>3.9661993721625967E-2</v>
      </c>
      <c r="G107" s="113">
        <f t="shared" si="39"/>
        <v>6.0999999999999999E-2</v>
      </c>
      <c r="H107" s="113">
        <f t="shared" si="39"/>
        <v>0.06</v>
      </c>
      <c r="I107" s="113">
        <f t="shared" si="39"/>
        <v>0.05</v>
      </c>
      <c r="J107" s="113">
        <f t="shared" si="39"/>
        <v>6.6600000000000006E-2</v>
      </c>
      <c r="K107" s="91">
        <f t="shared" si="40"/>
        <v>5.9399999999999994E-2</v>
      </c>
      <c r="L107" s="91">
        <f t="shared" si="41"/>
        <v>8.9480959079990888E-2</v>
      </c>
      <c r="M107" s="91">
        <f t="shared" si="42"/>
        <v>9.9061993721625968E-2</v>
      </c>
      <c r="N107" s="91">
        <f t="shared" si="43"/>
        <v>0.10640065855351667</v>
      </c>
      <c r="O107" s="226"/>
      <c r="P107" s="226"/>
      <c r="Q107" s="226"/>
      <c r="R107" s="227"/>
      <c r="S107" s="227"/>
      <c r="T107" s="105"/>
      <c r="U107" s="105"/>
      <c r="V107" s="105"/>
      <c r="W107" s="105"/>
    </row>
    <row r="108" spans="1:23">
      <c r="A108" s="88" t="str">
        <f t="shared" si="44"/>
        <v>Entergy Corporation</v>
      </c>
      <c r="B108" s="89" t="str">
        <f t="shared" si="44"/>
        <v>ETR</v>
      </c>
      <c r="C108" s="158">
        <f t="shared" si="36"/>
        <v>4.5199999999999996</v>
      </c>
      <c r="D108" s="158">
        <f t="shared" si="36"/>
        <v>115.09377777777779</v>
      </c>
      <c r="E108" s="91">
        <f t="shared" si="37"/>
        <v>3.9272322859426702E-2</v>
      </c>
      <c r="F108" s="91">
        <f t="shared" si="38"/>
        <v>4.0345929985596281E-2</v>
      </c>
      <c r="G108" s="113">
        <f t="shared" si="39"/>
        <v>7.2999999999999995E-2</v>
      </c>
      <c r="H108" s="113">
        <f t="shared" si="39"/>
        <v>7.0000000000000007E-2</v>
      </c>
      <c r="I108" s="113">
        <f t="shared" si="39"/>
        <v>5.0000000000000001E-3</v>
      </c>
      <c r="J108" s="113">
        <f t="shared" si="39"/>
        <v>7.0699999999999999E-2</v>
      </c>
      <c r="K108" s="91">
        <f t="shared" si="40"/>
        <v>5.4675000000000001E-2</v>
      </c>
      <c r="L108" s="91">
        <f t="shared" si="41"/>
        <v>4.4370503666575266E-2</v>
      </c>
      <c r="M108" s="91">
        <f t="shared" si="42"/>
        <v>9.5020929985596275E-2</v>
      </c>
      <c r="N108" s="91">
        <f t="shared" si="43"/>
        <v>0.11370576264379577</v>
      </c>
      <c r="O108" s="226"/>
      <c r="P108" s="226"/>
      <c r="Q108" s="226"/>
      <c r="R108" s="227"/>
      <c r="S108" s="227"/>
      <c r="T108" s="105"/>
      <c r="U108" s="105"/>
      <c r="V108" s="105"/>
      <c r="W108" s="105"/>
    </row>
    <row r="109" spans="1:23">
      <c r="A109" s="88" t="str">
        <f t="shared" si="44"/>
        <v>Eversource Energy</v>
      </c>
      <c r="B109" s="89" t="str">
        <f t="shared" si="44"/>
        <v>ES</v>
      </c>
      <c r="C109" s="158">
        <f t="shared" si="36"/>
        <v>2.86</v>
      </c>
      <c r="D109" s="158">
        <f t="shared" si="36"/>
        <v>62.778222222222233</v>
      </c>
      <c r="E109" s="91">
        <f t="shared" si="37"/>
        <v>4.5557199595047101E-2</v>
      </c>
      <c r="F109" s="91">
        <f t="shared" si="38"/>
        <v>4.6804327933961512E-2</v>
      </c>
      <c r="G109" s="113">
        <f t="shared" si="39"/>
        <v>5.7000000000000002E-2</v>
      </c>
      <c r="H109" s="113">
        <f t="shared" si="39"/>
        <v>0.06</v>
      </c>
      <c r="I109" s="113">
        <f t="shared" si="39"/>
        <v>0.06</v>
      </c>
      <c r="J109" s="113">
        <f t="shared" si="39"/>
        <v>4.2000000000000003E-2</v>
      </c>
      <c r="K109" s="91">
        <f t="shared" si="40"/>
        <v>5.475E-2</v>
      </c>
      <c r="L109" s="91">
        <f t="shared" si="41"/>
        <v>8.8513900786543087E-2</v>
      </c>
      <c r="M109" s="91">
        <f t="shared" si="42"/>
        <v>0.10155432793396152</v>
      </c>
      <c r="N109" s="91">
        <f t="shared" si="43"/>
        <v>0.10692391558289852</v>
      </c>
      <c r="O109" s="226"/>
      <c r="P109" s="226"/>
      <c r="Q109" s="226"/>
      <c r="R109" s="227"/>
      <c r="S109" s="227"/>
      <c r="T109" s="105"/>
      <c r="U109" s="105"/>
      <c r="V109" s="105"/>
      <c r="W109" s="105"/>
    </row>
    <row r="110" spans="1:23">
      <c r="A110" s="88" t="str">
        <f t="shared" si="44"/>
        <v>Exelon Corporation</v>
      </c>
      <c r="B110" s="89" t="str">
        <f t="shared" si="44"/>
        <v>EXC</v>
      </c>
      <c r="C110" s="158">
        <f t="shared" si="36"/>
        <v>1.52</v>
      </c>
      <c r="D110" s="158">
        <f t="shared" si="36"/>
        <v>37.128000000000007</v>
      </c>
      <c r="E110" s="91">
        <f t="shared" si="37"/>
        <v>4.093945270415858E-2</v>
      </c>
      <c r="F110" s="91">
        <f t="shared" si="38"/>
        <v>4.2048229548229545E-2</v>
      </c>
      <c r="G110" s="113">
        <f t="shared" si="39"/>
        <v>5.7000000000000002E-2</v>
      </c>
      <c r="H110" s="113">
        <f t="shared" si="39"/>
        <v>5.7999999999999996E-2</v>
      </c>
      <c r="I110" s="113" t="str">
        <f t="shared" si="39"/>
        <v>NMF</v>
      </c>
      <c r="J110" s="113">
        <f t="shared" si="39"/>
        <v>4.7500000000000001E-2</v>
      </c>
      <c r="K110" s="91">
        <f t="shared" si="40"/>
        <v>5.4166666666666662E-2</v>
      </c>
      <c r="L110" s="91">
        <f t="shared" si="41"/>
        <v>8.9411764705882343E-2</v>
      </c>
      <c r="M110" s="91">
        <f t="shared" si="42"/>
        <v>9.6214896214896206E-2</v>
      </c>
      <c r="N110" s="91">
        <f t="shared" si="43"/>
        <v>0.10012669683257917</v>
      </c>
      <c r="O110" s="226"/>
      <c r="P110" s="226"/>
      <c r="Q110" s="226"/>
      <c r="R110" s="227"/>
      <c r="S110" s="227"/>
      <c r="T110" s="105"/>
      <c r="U110" s="105"/>
      <c r="V110" s="105"/>
      <c r="W110" s="105"/>
    </row>
    <row r="111" spans="1:23">
      <c r="A111" s="88" t="str">
        <f t="shared" si="44"/>
        <v>Evergy, Inc.</v>
      </c>
      <c r="B111" s="89" t="str">
        <f t="shared" si="44"/>
        <v>EVRG</v>
      </c>
      <c r="C111" s="158">
        <f t="shared" si="36"/>
        <v>2.57</v>
      </c>
      <c r="D111" s="158">
        <f t="shared" si="36"/>
        <v>56.77399999999998</v>
      </c>
      <c r="E111" s="91">
        <f t="shared" si="37"/>
        <v>4.52671997745447E-2</v>
      </c>
      <c r="F111" s="91">
        <f t="shared" si="38"/>
        <v>4.6684628967485133E-2</v>
      </c>
      <c r="G111" s="113">
        <f t="shared" si="39"/>
        <v>5.8000000000000003E-2</v>
      </c>
      <c r="H111" s="113">
        <f t="shared" si="39"/>
        <v>5.4000000000000006E-2</v>
      </c>
      <c r="I111" s="113">
        <f t="shared" si="39"/>
        <v>7.4999999999999997E-2</v>
      </c>
      <c r="J111" s="113">
        <f t="shared" si="39"/>
        <v>6.3500000000000001E-2</v>
      </c>
      <c r="K111" s="91">
        <f t="shared" si="40"/>
        <v>6.2625E-2</v>
      </c>
      <c r="L111" s="91">
        <f t="shared" si="41"/>
        <v>0.10048941416845741</v>
      </c>
      <c r="M111" s="91">
        <f t="shared" si="42"/>
        <v>0.10930962896748514</v>
      </c>
      <c r="N111" s="91">
        <f t="shared" si="43"/>
        <v>0.12196471976609013</v>
      </c>
      <c r="O111" s="226"/>
      <c r="P111" s="226"/>
      <c r="Q111" s="226"/>
      <c r="R111" s="227"/>
      <c r="S111" s="227"/>
      <c r="T111" s="105"/>
      <c r="U111" s="105"/>
      <c r="V111" s="105"/>
      <c r="W111" s="105"/>
    </row>
    <row r="112" spans="1:23">
      <c r="A112" s="88" t="str">
        <f t="shared" si="44"/>
        <v>NextEra Energy, Inc.</v>
      </c>
      <c r="B112" s="89" t="str">
        <f t="shared" si="44"/>
        <v>NEE</v>
      </c>
      <c r="C112" s="158">
        <f t="shared" si="36"/>
        <v>2.06</v>
      </c>
      <c r="D112" s="158">
        <f t="shared" si="36"/>
        <v>77.112333333333325</v>
      </c>
      <c r="E112" s="91">
        <f t="shared" si="37"/>
        <v>2.6714273981248138E-2</v>
      </c>
      <c r="F112" s="91">
        <f t="shared" si="38"/>
        <v>2.7794532435364859E-2</v>
      </c>
      <c r="G112" s="113">
        <f t="shared" si="39"/>
        <v>8.1000000000000003E-2</v>
      </c>
      <c r="H112" s="113">
        <f t="shared" si="39"/>
        <v>8.0500000000000002E-2</v>
      </c>
      <c r="I112" s="113">
        <f t="shared" si="39"/>
        <v>0.08</v>
      </c>
      <c r="J112" s="113">
        <f t="shared" si="39"/>
        <v>8.2000000000000003E-2</v>
      </c>
      <c r="K112" s="91">
        <f t="shared" si="40"/>
        <v>8.0875000000000002E-2</v>
      </c>
      <c r="L112" s="91">
        <f t="shared" si="41"/>
        <v>0.10778284494049807</v>
      </c>
      <c r="M112" s="91">
        <f t="shared" si="42"/>
        <v>0.10866953243536487</v>
      </c>
      <c r="N112" s="91">
        <f t="shared" si="43"/>
        <v>0.10980955921447931</v>
      </c>
      <c r="O112" s="226"/>
      <c r="P112" s="226"/>
      <c r="Q112" s="226"/>
      <c r="R112" s="227"/>
      <c r="S112" s="227"/>
      <c r="T112" s="105"/>
      <c r="U112" s="105"/>
      <c r="V112" s="105"/>
      <c r="W112" s="105"/>
    </row>
    <row r="113" spans="1:23">
      <c r="A113" s="88" t="str">
        <f t="shared" si="44"/>
        <v>OGE Energy Corporation</v>
      </c>
      <c r="B113" s="89" t="str">
        <f t="shared" si="44"/>
        <v>OGE</v>
      </c>
      <c r="C113" s="158">
        <f t="shared" si="36"/>
        <v>1.6728000000000001</v>
      </c>
      <c r="D113" s="158">
        <f t="shared" si="36"/>
        <v>37.87522222222222</v>
      </c>
      <c r="E113" s="91">
        <f t="shared" si="37"/>
        <v>4.4166077500095345E-2</v>
      </c>
      <c r="F113" s="91">
        <f t="shared" si="38"/>
        <v>4.5450212092220943E-2</v>
      </c>
      <c r="G113" s="113">
        <f t="shared" si="39"/>
        <v>5.1999999999999998E-2</v>
      </c>
      <c r="H113" s="113">
        <f t="shared" si="39"/>
        <v>5.7450799999999996E-2</v>
      </c>
      <c r="I113" s="113">
        <f t="shared" si="39"/>
        <v>6.5000000000000002E-2</v>
      </c>
      <c r="J113" s="113" t="str">
        <f t="shared" si="39"/>
        <v>Negative</v>
      </c>
      <c r="K113" s="91">
        <f t="shared" si="40"/>
        <v>5.8150266666666665E-2</v>
      </c>
      <c r="L113" s="91">
        <f t="shared" si="41"/>
        <v>9.7314395515097823E-2</v>
      </c>
      <c r="M113" s="91">
        <f t="shared" si="42"/>
        <v>0.10360047875888762</v>
      </c>
      <c r="N113" s="91">
        <f t="shared" si="43"/>
        <v>0.11060147501884846</v>
      </c>
      <c r="O113" s="226"/>
      <c r="P113" s="226"/>
      <c r="Q113" s="226"/>
      <c r="R113" s="227"/>
      <c r="S113" s="227"/>
      <c r="T113" s="105"/>
      <c r="U113" s="105"/>
      <c r="V113" s="105"/>
      <c r="W113" s="105"/>
    </row>
    <row r="114" spans="1:23">
      <c r="A114" s="88" t="str">
        <f t="shared" si="44"/>
        <v>Pinnacle West Capital Corporation</v>
      </c>
      <c r="B114" s="89" t="str">
        <f t="shared" si="44"/>
        <v>PNW</v>
      </c>
      <c r="C114" s="158">
        <f t="shared" si="36"/>
        <v>3.52</v>
      </c>
      <c r="D114" s="158">
        <f t="shared" si="36"/>
        <v>82.783888888888868</v>
      </c>
      <c r="E114" s="91">
        <f t="shared" si="37"/>
        <v>4.252035084658181E-2</v>
      </c>
      <c r="F114" s="91">
        <f t="shared" si="38"/>
        <v>4.3915549858735269E-2</v>
      </c>
      <c r="G114" s="113">
        <f t="shared" si="39"/>
        <v>8.2000000000000003E-2</v>
      </c>
      <c r="H114" s="113">
        <f t="shared" si="39"/>
        <v>6.3500000000000001E-2</v>
      </c>
      <c r="I114" s="113">
        <f t="shared" si="39"/>
        <v>4.4999999999999998E-2</v>
      </c>
      <c r="J114" s="113">
        <f t="shared" si="39"/>
        <v>7.1999999999999995E-2</v>
      </c>
      <c r="K114" s="91">
        <f t="shared" si="40"/>
        <v>6.5625000000000003E-2</v>
      </c>
      <c r="L114" s="91">
        <f t="shared" si="41"/>
        <v>8.8477058740629888E-2</v>
      </c>
      <c r="M114" s="91">
        <f t="shared" si="42"/>
        <v>0.10954054985873526</v>
      </c>
      <c r="N114" s="91">
        <f t="shared" si="43"/>
        <v>0.12626368523129167</v>
      </c>
      <c r="O114" s="226"/>
      <c r="P114" s="226"/>
      <c r="Q114" s="226"/>
      <c r="R114" s="227"/>
      <c r="S114" s="227"/>
      <c r="T114" s="105"/>
      <c r="U114" s="105"/>
      <c r="V114" s="105"/>
      <c r="W114" s="105"/>
    </row>
    <row r="115" spans="1:23">
      <c r="A115" s="83" t="s">
        <v>2447</v>
      </c>
      <c r="B115" s="103" t="s">
        <v>31</v>
      </c>
      <c r="C115" s="158">
        <f t="shared" si="36"/>
        <v>1.03</v>
      </c>
      <c r="D115" s="158">
        <f t="shared" si="36"/>
        <v>29.960777777777786</v>
      </c>
      <c r="E115" s="91">
        <f t="shared" ref="E115" si="45">C115/D115</f>
        <v>3.4378279750933619E-2</v>
      </c>
      <c r="F115" s="91">
        <f t="shared" ref="F115" si="46">IFERROR(E115*(1+0.5*K115), "")</f>
        <v>3.5581873638497727E-2</v>
      </c>
      <c r="G115" s="113">
        <f t="shared" si="39"/>
        <v>6.8000000000000005E-2</v>
      </c>
      <c r="H115" s="113">
        <f t="shared" si="39"/>
        <v>6.9082400000000002E-2</v>
      </c>
      <c r="I115" s="113">
        <f t="shared" si="39"/>
        <v>7.4999999999999997E-2</v>
      </c>
      <c r="J115" s="113">
        <f t="shared" si="39"/>
        <v>6.8000000000000005E-2</v>
      </c>
      <c r="K115" s="91">
        <f t="shared" ref="K115" si="47">IFERROR(AVERAGE(G115:J115), "")</f>
        <v>7.0020600000000002E-2</v>
      </c>
      <c r="L115" s="91">
        <f t="shared" ref="L115" si="48">IFERROR(E115*(1+(0.5*MIN(G115:J115)))+MIN(G115:J115), "")</f>
        <v>0.10354714126246536</v>
      </c>
      <c r="M115" s="91">
        <f t="shared" ref="M115" si="49">IFERROR(K115+F115, "")</f>
        <v>0.10560247363849773</v>
      </c>
      <c r="N115" s="91">
        <f t="shared" ref="N115" si="50">IFERROR(E115*(1+(0.5*MAX(G115:J115)))+MAX(G115:J115), "")</f>
        <v>0.11066746524159363</v>
      </c>
      <c r="O115" s="226"/>
      <c r="P115" s="226"/>
      <c r="Q115" s="226"/>
      <c r="R115" s="227"/>
      <c r="S115" s="227"/>
      <c r="T115" s="105"/>
      <c r="U115" s="105"/>
      <c r="V115" s="105"/>
      <c r="W115" s="105"/>
    </row>
    <row r="116" spans="1:23">
      <c r="A116" s="88" t="str">
        <f t="shared" ref="A116:B118" si="51">A47</f>
        <v>Portland General Electric Company</v>
      </c>
      <c r="B116" s="89" t="str">
        <f t="shared" si="51"/>
        <v>POR</v>
      </c>
      <c r="C116" s="158">
        <f t="shared" si="36"/>
        <v>2</v>
      </c>
      <c r="D116" s="158">
        <f t="shared" si="36"/>
        <v>45.756666666666682</v>
      </c>
      <c r="E116" s="91">
        <f t="shared" si="37"/>
        <v>4.3709477671741812E-2</v>
      </c>
      <c r="F116" s="91">
        <f t="shared" si="38"/>
        <v>4.5955052087127544E-2</v>
      </c>
      <c r="G116" s="113">
        <f t="shared" si="39"/>
        <v>0.115</v>
      </c>
      <c r="H116" s="113">
        <f t="shared" si="39"/>
        <v>0.11</v>
      </c>
      <c r="I116" s="113">
        <f t="shared" si="39"/>
        <v>0.06</v>
      </c>
      <c r="J116" s="113">
        <f t="shared" si="39"/>
        <v>0.126</v>
      </c>
      <c r="K116" s="91">
        <f t="shared" si="40"/>
        <v>0.10275000000000001</v>
      </c>
      <c r="L116" s="91">
        <f t="shared" si="41"/>
        <v>0.10502076200189406</v>
      </c>
      <c r="M116" s="91">
        <f t="shared" si="42"/>
        <v>0.14870505208712756</v>
      </c>
      <c r="N116" s="91">
        <f t="shared" si="43"/>
        <v>0.17246317476506154</v>
      </c>
      <c r="O116" s="226"/>
      <c r="P116" s="226"/>
      <c r="Q116" s="226"/>
      <c r="R116" s="227"/>
      <c r="S116" s="227"/>
      <c r="T116" s="105"/>
      <c r="U116" s="105"/>
      <c r="V116" s="105"/>
      <c r="W116" s="105"/>
    </row>
    <row r="117" spans="1:23">
      <c r="A117" s="83" t="str">
        <f t="shared" si="51"/>
        <v>Southern Company</v>
      </c>
      <c r="B117" s="103" t="str">
        <f t="shared" si="51"/>
        <v>SO</v>
      </c>
      <c r="C117" s="158">
        <f t="shared" si="36"/>
        <v>2.88</v>
      </c>
      <c r="D117" s="158">
        <f t="shared" si="36"/>
        <v>83.422222222222217</v>
      </c>
      <c r="E117" s="91">
        <f t="shared" si="37"/>
        <v>3.4523175279701654E-2</v>
      </c>
      <c r="F117" s="91">
        <f t="shared" si="38"/>
        <v>3.5703436334576455E-2</v>
      </c>
      <c r="G117" s="113">
        <f t="shared" si="39"/>
        <v>7.0000000000000007E-2</v>
      </c>
      <c r="H117" s="113">
        <f t="shared" si="39"/>
        <v>6.5500000000000003E-2</v>
      </c>
      <c r="I117" s="113">
        <f t="shared" si="39"/>
        <v>6.5000000000000002E-2</v>
      </c>
      <c r="J117" s="113">
        <f t="shared" si="39"/>
        <v>7.2999999999999995E-2</v>
      </c>
      <c r="K117" s="91">
        <f t="shared" si="40"/>
        <v>6.8375000000000005E-2</v>
      </c>
      <c r="L117" s="91">
        <f t="shared" si="41"/>
        <v>0.10064517847629195</v>
      </c>
      <c r="M117" s="91">
        <f t="shared" si="42"/>
        <v>0.10407843633457646</v>
      </c>
      <c r="N117" s="91">
        <f t="shared" si="43"/>
        <v>0.10878327117741077</v>
      </c>
      <c r="O117" s="226"/>
      <c r="P117" s="226"/>
      <c r="Q117" s="226"/>
      <c r="R117" s="227"/>
      <c r="S117" s="227"/>
      <c r="T117" s="105"/>
      <c r="U117" s="105"/>
      <c r="V117" s="105"/>
      <c r="W117" s="105"/>
    </row>
    <row r="118" spans="1:23">
      <c r="A118" s="83" t="str">
        <f t="shared" si="51"/>
        <v>Xcel Energy Inc.</v>
      </c>
      <c r="B118" s="103" t="str">
        <f t="shared" si="51"/>
        <v>XEL</v>
      </c>
      <c r="C118" s="158">
        <f t="shared" si="36"/>
        <v>2.19</v>
      </c>
      <c r="D118" s="158">
        <f t="shared" si="36"/>
        <v>57.860166666666665</v>
      </c>
      <c r="E118" s="91">
        <f t="shared" si="37"/>
        <v>3.7849873689728974E-2</v>
      </c>
      <c r="F118" s="91">
        <f t="shared" si="38"/>
        <v>3.9104878984102483E-2</v>
      </c>
      <c r="G118" s="113">
        <f t="shared" si="39"/>
        <v>6.4000000000000001E-2</v>
      </c>
      <c r="H118" s="113">
        <f t="shared" si="39"/>
        <v>6.3959599999999991E-2</v>
      </c>
      <c r="I118" s="113">
        <f t="shared" si="39"/>
        <v>7.0000000000000007E-2</v>
      </c>
      <c r="J118" s="113">
        <f t="shared" si="39"/>
        <v>6.7299999999999999E-2</v>
      </c>
      <c r="K118" s="91">
        <f t="shared" si="40"/>
        <v>6.631490000000001E-2</v>
      </c>
      <c r="L118" s="91">
        <f t="shared" si="41"/>
        <v>0.10301990508035176</v>
      </c>
      <c r="M118" s="91">
        <f t="shared" si="42"/>
        <v>0.10541977898410249</v>
      </c>
      <c r="N118" s="91">
        <f t="shared" si="43"/>
        <v>0.10917461926886948</v>
      </c>
      <c r="O118" s="226"/>
      <c r="P118" s="226"/>
      <c r="Q118" s="226"/>
      <c r="R118" s="227"/>
      <c r="S118" s="227"/>
      <c r="T118" s="105"/>
      <c r="U118" s="105"/>
      <c r="V118" s="105"/>
      <c r="W118" s="105"/>
    </row>
    <row r="119" spans="1:23">
      <c r="A119" s="92" t="s">
        <v>2562</v>
      </c>
      <c r="B119" s="286"/>
      <c r="C119" s="94"/>
      <c r="D119" s="94"/>
      <c r="E119" s="95">
        <f t="shared" ref="E119:L119" si="52">AVERAGE(E100:E118)</f>
        <v>4.0315164716570193E-2</v>
      </c>
      <c r="F119" s="95">
        <f t="shared" si="52"/>
        <v>4.1538201122330802E-2</v>
      </c>
      <c r="G119" s="95">
        <f t="shared" si="52"/>
        <v>6.7625000000000005E-2</v>
      </c>
      <c r="H119" s="95">
        <f t="shared" si="52"/>
        <v>6.3286526315789488E-2</v>
      </c>
      <c r="I119" s="95">
        <f t="shared" si="52"/>
        <v>0.06</v>
      </c>
      <c r="J119" s="95">
        <f t="shared" si="52"/>
        <v>6.282222222222221E-2</v>
      </c>
      <c r="K119" s="95">
        <f t="shared" si="52"/>
        <v>6.2031304385964929E-2</v>
      </c>
      <c r="L119" s="95">
        <f t="shared" si="52"/>
        <v>9.1967507051589778E-2</v>
      </c>
      <c r="M119" s="95">
        <f>AVERAGE(M100:M118)</f>
        <v>0.10356950550829569</v>
      </c>
      <c r="N119" s="95">
        <f>AVERAGE(N100:N118)</f>
        <v>0.11183353894026885</v>
      </c>
    </row>
    <row r="120" spans="1:23">
      <c r="A120" s="96" t="s">
        <v>2638</v>
      </c>
      <c r="C120" s="90"/>
      <c r="D120" s="90"/>
      <c r="E120" s="91"/>
      <c r="F120" s="91"/>
      <c r="G120" s="91"/>
      <c r="H120" s="91"/>
      <c r="I120" s="91"/>
      <c r="J120" s="91"/>
      <c r="K120" s="91"/>
      <c r="L120" s="97">
        <v>5.0000000000000001E-3</v>
      </c>
      <c r="M120" s="97">
        <v>5.0000000000000001E-3</v>
      </c>
      <c r="N120" s="97">
        <v>5.0000000000000001E-3</v>
      </c>
    </row>
    <row r="121" spans="1:23">
      <c r="A121" s="96"/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9.6967507051589782E-2</v>
      </c>
      <c r="M121" s="91">
        <f>M119+M120</f>
        <v>0.10856950550829569</v>
      </c>
      <c r="N121" s="91">
        <f t="shared" ref="N121" si="53">N119+N120</f>
        <v>0.11683353894026885</v>
      </c>
    </row>
    <row r="122" spans="1:23">
      <c r="A122" s="96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23">
      <c r="A123" s="100" t="s">
        <v>2505</v>
      </c>
      <c r="B123" s="317"/>
      <c r="C123" s="102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23">
      <c r="A124" s="83" t="s">
        <v>2639</v>
      </c>
      <c r="B124" s="317"/>
      <c r="C124" s="102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23">
      <c r="A125" s="83" t="str">
        <f>A17</f>
        <v>[2] Source: Bloomberg Professional, 90-day average as of September 30, 2024</v>
      </c>
      <c r="B125" s="317"/>
      <c r="C125" s="102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23">
      <c r="A126" s="83" t="s">
        <v>2640</v>
      </c>
      <c r="B126" s="317"/>
      <c r="C126" s="102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23">
      <c r="A127" s="83" t="str">
        <f>A19</f>
        <v>[4] Equals [3] x (1 + 0.5 x [9])</v>
      </c>
      <c r="B127" s="317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3">
      <c r="A128" s="83" t="str">
        <f>A20</f>
        <v>[5] Source: Zacks at September 30, 2024</v>
      </c>
      <c r="B128" s="317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23">
      <c r="A129" s="83" t="str">
        <f>A21</f>
        <v>[6] Source: SNL Financial Median Long-Term EPS Growth Rate as of September 30, 2024</v>
      </c>
      <c r="B129" s="317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23">
      <c r="A130" s="83" t="s">
        <v>2642</v>
      </c>
      <c r="B130" s="317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23">
      <c r="A131" s="83" t="str">
        <f>A23</f>
        <v>[8] Yahoo! Finance as of September 30, 2024</v>
      </c>
      <c r="B131" s="317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23">
      <c r="A132" s="83" t="s">
        <v>2643</v>
      </c>
      <c r="B132" s="317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23">
      <c r="A133" s="83" t="s">
        <v>2644</v>
      </c>
      <c r="B133" s="317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23">
      <c r="A134" s="83" t="s">
        <v>2645</v>
      </c>
      <c r="B134" s="317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23">
      <c r="A135" s="83" t="s">
        <v>2646</v>
      </c>
      <c r="B135" s="317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23">
      <c r="A136" s="83" t="str">
        <f>A28</f>
        <v>[13] Most Canadian jurisdictions have approved an adjustment of 50 bps for flotation costs and financial flexibility.</v>
      </c>
      <c r="B136" s="317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23">
      <c r="A137" s="102"/>
      <c r="B137" s="317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9" spans="1:23" ht="17.100000000000001">
      <c r="A139" s="401" t="s">
        <v>2651</v>
      </c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</row>
    <row r="140" spans="1:23">
      <c r="A140" s="101"/>
      <c r="B140" s="317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spans="1:23" ht="14.1" thickBot="1">
      <c r="C141" s="103" t="s">
        <v>2466</v>
      </c>
      <c r="D141" s="103" t="s">
        <v>2467</v>
      </c>
      <c r="E141" s="103" t="s">
        <v>2468</v>
      </c>
      <c r="F141" s="103" t="s">
        <v>2469</v>
      </c>
      <c r="G141" s="103" t="s">
        <v>2470</v>
      </c>
      <c r="H141" s="103" t="s">
        <v>2471</v>
      </c>
      <c r="I141" s="103" t="s">
        <v>2472</v>
      </c>
      <c r="J141" s="103" t="s">
        <v>2473</v>
      </c>
      <c r="K141" s="103" t="s">
        <v>2474</v>
      </c>
      <c r="L141" s="103" t="s">
        <v>2475</v>
      </c>
      <c r="M141" s="103" t="s">
        <v>2476</v>
      </c>
      <c r="N141" s="103" t="s">
        <v>2477</v>
      </c>
    </row>
    <row r="142" spans="1:23" ht="50.25" customHeight="1">
      <c r="A142" s="84" t="s">
        <v>2350</v>
      </c>
      <c r="B142" s="84" t="s">
        <v>1</v>
      </c>
      <c r="C142" s="85" t="s">
        <v>2626</v>
      </c>
      <c r="D142" s="85" t="s">
        <v>2627</v>
      </c>
      <c r="E142" s="85" t="s">
        <v>2628</v>
      </c>
      <c r="F142" s="86" t="s">
        <v>2629</v>
      </c>
      <c r="G142" s="87" t="s">
        <v>2630</v>
      </c>
      <c r="H142" s="87" t="s">
        <v>2631</v>
      </c>
      <c r="I142" s="87" t="s">
        <v>2632</v>
      </c>
      <c r="J142" s="87" t="s">
        <v>2633</v>
      </c>
      <c r="K142" s="87" t="s">
        <v>2634</v>
      </c>
      <c r="L142" s="87" t="s">
        <v>2635</v>
      </c>
      <c r="M142" s="87" t="s">
        <v>2636</v>
      </c>
      <c r="N142" s="87" t="s">
        <v>2637</v>
      </c>
    </row>
    <row r="143" spans="1:23">
      <c r="A143" s="88" t="str">
        <f>A5</f>
        <v>AltaGas Limited</v>
      </c>
      <c r="B143" s="89" t="str">
        <f>B5</f>
        <v>ALA</v>
      </c>
      <c r="C143" s="158">
        <f t="shared" ref="C143:D150" si="54">_xlfn.XLOOKUP($B143, $B$5:$B$76, C$5:C$76)</f>
        <v>1.19</v>
      </c>
      <c r="D143" s="158">
        <f t="shared" si="54"/>
        <v>32.295444444444435</v>
      </c>
      <c r="E143" s="91">
        <f t="shared" ref="E143" si="55">C143/D143</f>
        <v>3.6847302165080052E-2</v>
      </c>
      <c r="F143" s="91">
        <f t="shared" ref="F143" si="56">IFERROR(E143*(1+0.5*K143), "")</f>
        <v>3.8537672151903103E-2</v>
      </c>
      <c r="G143" s="113" t="str">
        <f t="shared" ref="G143:J150" si="57">_xlfn.XLOOKUP($B143, $B$5:$B$76, G$5:G$76)</f>
        <v>n/a</v>
      </c>
      <c r="H143" s="113">
        <f t="shared" si="57"/>
        <v>9.4499999999999987E-2</v>
      </c>
      <c r="I143" s="113" t="str">
        <f t="shared" si="57"/>
        <v>n/a</v>
      </c>
      <c r="J143" s="113">
        <f t="shared" si="57"/>
        <v>8.8999999999999996E-2</v>
      </c>
      <c r="K143" s="91">
        <f t="shared" ref="K143" si="58">IFERROR(AVERAGE(G143:J143), "")</f>
        <v>9.1749999999999998E-2</v>
      </c>
      <c r="L143" s="91">
        <f t="shared" ref="L143" si="59">IFERROR(E143*(1+(0.5*MIN(G143:J143)))+MIN(G143:J143), "")</f>
        <v>0.1274870071114261</v>
      </c>
      <c r="M143" s="91">
        <f t="shared" ref="M143" si="60">IFERROR(K143+F143, "")</f>
        <v>0.13028767215190309</v>
      </c>
      <c r="N143" s="91">
        <f t="shared" ref="N143" si="61">IFERROR(E143*(1+(0.5*MAX(G143:J143)))+MAX(G143:J143), "")</f>
        <v>0.13308833719238006</v>
      </c>
      <c r="O143" s="226"/>
      <c r="P143" s="226"/>
      <c r="Q143" s="226"/>
      <c r="R143" s="227"/>
      <c r="S143" s="227"/>
      <c r="T143" s="105"/>
      <c r="U143" s="105"/>
      <c r="V143" s="105"/>
      <c r="W143" s="105"/>
    </row>
    <row r="144" spans="1:23">
      <c r="A144" s="88" t="str">
        <f>A6</f>
        <v>Canadian Utilities Limited</v>
      </c>
      <c r="B144" s="89" t="str">
        <f>B6</f>
        <v>CU</v>
      </c>
      <c r="C144" s="158">
        <f t="shared" si="54"/>
        <v>1.8124</v>
      </c>
      <c r="D144" s="158">
        <f t="shared" si="54"/>
        <v>32.202333333333321</v>
      </c>
      <c r="E144" s="91">
        <f t="shared" ref="E144:E150" si="62">C144/D144</f>
        <v>5.6281635906300809E-2</v>
      </c>
      <c r="F144" s="91">
        <f t="shared" ref="F144:F150" si="63">IFERROR(E144*(1+0.5*K144), "")</f>
        <v>5.7090684422453887E-2</v>
      </c>
      <c r="G144" s="113" t="str">
        <f t="shared" si="57"/>
        <v>n/a</v>
      </c>
      <c r="H144" s="91">
        <f t="shared" si="57"/>
        <v>3.2500000000000001E-2</v>
      </c>
      <c r="I144" s="150" t="str">
        <f t="shared" si="57"/>
        <v>n/a</v>
      </c>
      <c r="J144" s="150">
        <f t="shared" si="57"/>
        <v>2.5000000000000001E-2</v>
      </c>
      <c r="K144" s="91">
        <f t="shared" ref="K144:K150" si="64">IFERROR(AVERAGE(G144:J144), "")</f>
        <v>2.8750000000000001E-2</v>
      </c>
      <c r="L144" s="91">
        <f t="shared" ref="L144:L150" si="65">IFERROR(E144*(1+(0.5*MIN(G144:J144)))+MIN(G144:J144), "")</f>
        <v>8.1985156355129568E-2</v>
      </c>
      <c r="M144" s="91">
        <f t="shared" ref="M144:M150" si="66">IFERROR(K144+F144, "")</f>
        <v>8.5840684422453892E-2</v>
      </c>
      <c r="N144" s="91">
        <f t="shared" ref="N144:N150" si="67">IFERROR(E144*(1+(0.5*MAX(G144:J144)))+MAX(G144:J144), "")</f>
        <v>8.9696212489778201E-2</v>
      </c>
      <c r="O144" s="226"/>
      <c r="P144" s="226"/>
      <c r="Q144" s="226"/>
      <c r="R144" s="227"/>
      <c r="S144" s="227"/>
      <c r="T144" s="105"/>
      <c r="U144" s="105"/>
      <c r="V144" s="105"/>
      <c r="W144" s="105"/>
    </row>
    <row r="145" spans="1:23">
      <c r="A145" s="88" t="str">
        <f>A8</f>
        <v>Enbridge Inc.</v>
      </c>
      <c r="B145" s="89" t="str">
        <f>B8</f>
        <v>ENB</v>
      </c>
      <c r="C145" s="158">
        <f t="shared" si="54"/>
        <v>3.66</v>
      </c>
      <c r="D145" s="158">
        <f t="shared" si="54"/>
        <v>51.409111111111095</v>
      </c>
      <c r="E145" s="91">
        <f t="shared" si="62"/>
        <v>7.1193605975594487E-2</v>
      </c>
      <c r="F145" s="91">
        <f t="shared" si="63"/>
        <v>7.319592614365808E-2</v>
      </c>
      <c r="G145" s="113">
        <f t="shared" si="57"/>
        <v>0.05</v>
      </c>
      <c r="H145" s="91">
        <f t="shared" si="57"/>
        <v>6.7000000000000004E-2</v>
      </c>
      <c r="I145" s="150">
        <f t="shared" si="57"/>
        <v>0.05</v>
      </c>
      <c r="J145" s="150">
        <f t="shared" si="57"/>
        <v>5.8000000000000003E-2</v>
      </c>
      <c r="K145" s="91">
        <f t="shared" si="64"/>
        <v>5.6250000000000001E-2</v>
      </c>
      <c r="L145" s="91">
        <f t="shared" si="65"/>
        <v>0.12297344612498434</v>
      </c>
      <c r="M145" s="91">
        <f t="shared" si="66"/>
        <v>0.12944592614365807</v>
      </c>
      <c r="N145" s="91">
        <f t="shared" si="67"/>
        <v>0.14057859177577692</v>
      </c>
      <c r="O145" s="226"/>
      <c r="P145" s="226"/>
      <c r="Q145" s="226"/>
      <c r="R145" s="227"/>
      <c r="S145" s="227"/>
      <c r="T145" s="105"/>
      <c r="U145" s="105"/>
      <c r="V145" s="105"/>
      <c r="W145" s="105"/>
    </row>
    <row r="146" spans="1:23">
      <c r="A146" s="88" t="str">
        <f>A9</f>
        <v>Fortis, Inc.</v>
      </c>
      <c r="B146" s="89" t="str">
        <f>B9</f>
        <v>FTS</v>
      </c>
      <c r="C146" s="158">
        <f t="shared" si="54"/>
        <v>2.36</v>
      </c>
      <c r="D146" s="158">
        <f t="shared" si="54"/>
        <v>56.998222222222232</v>
      </c>
      <c r="E146" s="91">
        <f t="shared" si="62"/>
        <v>4.1404800149712262E-2</v>
      </c>
      <c r="F146" s="91">
        <f t="shared" si="63"/>
        <v>4.234524290231273E-2</v>
      </c>
      <c r="G146" s="113">
        <f t="shared" si="57"/>
        <v>4.8000000000000001E-2</v>
      </c>
      <c r="H146" s="91">
        <f t="shared" si="57"/>
        <v>4.8207000000000007E-2</v>
      </c>
      <c r="I146" s="150">
        <f t="shared" si="57"/>
        <v>0.05</v>
      </c>
      <c r="J146" s="150">
        <f t="shared" si="57"/>
        <v>3.5499999999999997E-2</v>
      </c>
      <c r="K146" s="91">
        <f t="shared" si="64"/>
        <v>4.5426750000000009E-2</v>
      </c>
      <c r="L146" s="91">
        <f t="shared" si="65"/>
        <v>7.7639735352369649E-2</v>
      </c>
      <c r="M146" s="91">
        <f t="shared" si="66"/>
        <v>8.7771992902312745E-2</v>
      </c>
      <c r="N146" s="91">
        <f t="shared" si="67"/>
        <v>9.2439920153455063E-2</v>
      </c>
      <c r="O146" s="226"/>
      <c r="P146" s="226"/>
      <c r="Q146" s="226"/>
      <c r="R146" s="227"/>
      <c r="S146" s="227"/>
      <c r="T146" s="105"/>
      <c r="U146" s="105"/>
      <c r="V146" s="105"/>
      <c r="W146" s="105"/>
    </row>
    <row r="147" spans="1:23">
      <c r="A147" s="88" t="str">
        <f t="shared" ref="A147:B150" si="68">A73</f>
        <v>Atmos Energy Corp.</v>
      </c>
      <c r="B147" s="89" t="str">
        <f t="shared" si="68"/>
        <v>ATO</v>
      </c>
      <c r="C147" s="158">
        <f t="shared" si="54"/>
        <v>3.22</v>
      </c>
      <c r="D147" s="158">
        <f t="shared" si="54"/>
        <v>124.7232222222223</v>
      </c>
      <c r="E147" s="91">
        <f t="shared" si="62"/>
        <v>2.581716494032563E-2</v>
      </c>
      <c r="F147" s="91">
        <f t="shared" si="63"/>
        <v>2.6733674295707194E-2</v>
      </c>
      <c r="G147" s="113">
        <f t="shared" si="57"/>
        <v>7.0000000000000007E-2</v>
      </c>
      <c r="H147" s="91">
        <f t="shared" si="57"/>
        <v>7.0000000000000007E-2</v>
      </c>
      <c r="I147" s="150">
        <f t="shared" si="57"/>
        <v>7.0000000000000007E-2</v>
      </c>
      <c r="J147" s="150">
        <f t="shared" si="57"/>
        <v>7.3999999999999996E-2</v>
      </c>
      <c r="K147" s="91">
        <f t="shared" si="64"/>
        <v>7.1000000000000008E-2</v>
      </c>
      <c r="L147" s="91">
        <f t="shared" si="65"/>
        <v>9.6720765713237039E-2</v>
      </c>
      <c r="M147" s="91">
        <f t="shared" si="66"/>
        <v>9.7733674295707201E-2</v>
      </c>
      <c r="N147" s="91">
        <f t="shared" si="67"/>
        <v>0.10077240004311767</v>
      </c>
      <c r="O147" s="226"/>
      <c r="P147" s="226"/>
      <c r="Q147" s="226"/>
      <c r="R147" s="227"/>
      <c r="S147" s="227"/>
      <c r="T147" s="105"/>
      <c r="U147" s="105"/>
      <c r="V147" s="105"/>
      <c r="W147" s="105"/>
    </row>
    <row r="148" spans="1:23">
      <c r="A148" s="88" t="str">
        <f t="shared" si="68"/>
        <v>Northwest Natural Gas Company</v>
      </c>
      <c r="B148" s="89" t="str">
        <f t="shared" si="68"/>
        <v>NWN</v>
      </c>
      <c r="C148" s="158">
        <f t="shared" si="54"/>
        <v>1.95</v>
      </c>
      <c r="D148" s="158">
        <f t="shared" si="54"/>
        <v>38.190666666666658</v>
      </c>
      <c r="E148" s="91">
        <f t="shared" si="62"/>
        <v>5.1059595712739596E-2</v>
      </c>
      <c r="F148" s="91">
        <f t="shared" si="63"/>
        <v>5.2276516077226561E-2</v>
      </c>
      <c r="G148" s="113" t="str">
        <f t="shared" si="57"/>
        <v>n/a</v>
      </c>
      <c r="H148" s="91">
        <f t="shared" si="57"/>
        <v>0.05</v>
      </c>
      <c r="I148" s="150">
        <f t="shared" si="57"/>
        <v>6.5000000000000002E-2</v>
      </c>
      <c r="J148" s="150">
        <f t="shared" si="57"/>
        <v>2.8000000000000001E-2</v>
      </c>
      <c r="K148" s="91">
        <f t="shared" si="64"/>
        <v>4.766666666666667E-2</v>
      </c>
      <c r="L148" s="91">
        <f t="shared" si="65"/>
        <v>7.9774430052717948E-2</v>
      </c>
      <c r="M148" s="91">
        <f t="shared" si="66"/>
        <v>9.994318274389323E-2</v>
      </c>
      <c r="N148" s="91">
        <f t="shared" si="67"/>
        <v>0.11771903257340363</v>
      </c>
      <c r="O148" s="226"/>
      <c r="P148" s="226"/>
      <c r="Q148" s="226"/>
      <c r="R148" s="227"/>
      <c r="S148" s="227"/>
      <c r="T148" s="105"/>
      <c r="U148" s="105"/>
      <c r="V148" s="105"/>
      <c r="W148" s="105"/>
    </row>
    <row r="149" spans="1:23">
      <c r="A149" s="88" t="str">
        <f t="shared" si="68"/>
        <v>ONE Gas, Inc.</v>
      </c>
      <c r="B149" s="89" t="str">
        <f t="shared" si="68"/>
        <v>OGS</v>
      </c>
      <c r="C149" s="158">
        <f t="shared" si="54"/>
        <v>2.64</v>
      </c>
      <c r="D149" s="158">
        <f t="shared" si="54"/>
        <v>66.534333333333336</v>
      </c>
      <c r="E149" s="91">
        <f t="shared" si="62"/>
        <v>3.9678762343251357E-2</v>
      </c>
      <c r="F149" s="91">
        <f t="shared" si="63"/>
        <v>4.049713681658091E-2</v>
      </c>
      <c r="G149" s="113">
        <f t="shared" si="57"/>
        <v>0.05</v>
      </c>
      <c r="H149" s="91">
        <f t="shared" si="57"/>
        <v>0.03</v>
      </c>
      <c r="I149" s="150">
        <f t="shared" si="57"/>
        <v>3.5000000000000003E-2</v>
      </c>
      <c r="J149" s="150">
        <f t="shared" si="57"/>
        <v>0.05</v>
      </c>
      <c r="K149" s="91">
        <f t="shared" si="64"/>
        <v>4.1250000000000002E-2</v>
      </c>
      <c r="L149" s="91">
        <f t="shared" si="65"/>
        <v>7.0273943778400128E-2</v>
      </c>
      <c r="M149" s="91">
        <f t="shared" si="66"/>
        <v>8.1747136816580912E-2</v>
      </c>
      <c r="N149" s="91">
        <f t="shared" si="67"/>
        <v>9.0670731401832641E-2</v>
      </c>
      <c r="O149" s="226"/>
      <c r="P149" s="226"/>
      <c r="Q149" s="226"/>
      <c r="R149" s="227"/>
      <c r="S149" s="227"/>
      <c r="T149" s="105"/>
      <c r="U149" s="105"/>
      <c r="V149" s="105"/>
      <c r="W149" s="105"/>
    </row>
    <row r="150" spans="1:23">
      <c r="A150" s="88" t="str">
        <f t="shared" si="68"/>
        <v>Spire, Inc.</v>
      </c>
      <c r="B150" s="89" t="str">
        <f t="shared" si="68"/>
        <v>SR</v>
      </c>
      <c r="C150" s="158">
        <f t="shared" si="54"/>
        <v>3.02</v>
      </c>
      <c r="D150" s="158">
        <f t="shared" si="54"/>
        <v>63.409222222222255</v>
      </c>
      <c r="E150" s="91">
        <f t="shared" si="62"/>
        <v>4.7627141512888917E-2</v>
      </c>
      <c r="F150" s="91">
        <f t="shared" si="63"/>
        <v>4.8949985368409409E-2</v>
      </c>
      <c r="G150" s="113">
        <f t="shared" si="57"/>
        <v>0.05</v>
      </c>
      <c r="H150" s="91">
        <f t="shared" si="57"/>
        <v>6.3600000000000004E-2</v>
      </c>
      <c r="I150" s="150">
        <f t="shared" si="57"/>
        <v>4.4999999999999998E-2</v>
      </c>
      <c r="J150" s="150">
        <f t="shared" si="57"/>
        <v>6.3600000000000004E-2</v>
      </c>
      <c r="K150" s="91">
        <f t="shared" si="64"/>
        <v>5.5550000000000002E-2</v>
      </c>
      <c r="L150" s="91">
        <f t="shared" si="65"/>
        <v>9.3698752196928914E-2</v>
      </c>
      <c r="M150" s="91">
        <f t="shared" si="66"/>
        <v>0.1044999853684094</v>
      </c>
      <c r="N150" s="91">
        <f t="shared" si="67"/>
        <v>0.1127416846129988</v>
      </c>
      <c r="O150" s="226"/>
      <c r="P150" s="226"/>
      <c r="Q150" s="226"/>
      <c r="R150" s="227"/>
      <c r="S150" s="227"/>
      <c r="T150" s="105"/>
      <c r="U150" s="105"/>
      <c r="V150" s="105"/>
      <c r="W150" s="105"/>
    </row>
    <row r="151" spans="1:23">
      <c r="A151" s="92" t="s">
        <v>2562</v>
      </c>
      <c r="B151" s="286"/>
      <c r="C151" s="94"/>
      <c r="D151" s="94"/>
      <c r="E151" s="95">
        <f t="shared" ref="E151:L151" si="69">AVERAGE(E143:E150)</f>
        <v>4.6238751088236642E-2</v>
      </c>
      <c r="F151" s="95">
        <f t="shared" si="69"/>
        <v>4.7453354772281485E-2</v>
      </c>
      <c r="G151" s="95">
        <f t="shared" si="69"/>
        <v>5.3600000000000002E-2</v>
      </c>
      <c r="H151" s="95">
        <f t="shared" si="69"/>
        <v>5.6975874999999995E-2</v>
      </c>
      <c r="I151" s="95">
        <f t="shared" si="69"/>
        <v>5.2499999999999998E-2</v>
      </c>
      <c r="J151" s="95">
        <f t="shared" si="69"/>
        <v>5.2887499999999997E-2</v>
      </c>
      <c r="K151" s="95">
        <f t="shared" si="69"/>
        <v>5.4705427083333334E-2</v>
      </c>
      <c r="L151" s="95">
        <f t="shared" si="69"/>
        <v>9.3819154585649225E-2</v>
      </c>
      <c r="M151" s="95">
        <f>AVERAGE(M143:M150)</f>
        <v>0.10215878185561483</v>
      </c>
      <c r="N151" s="95">
        <f>AVERAGE(N143:N150)</f>
        <v>0.1097133637803429</v>
      </c>
    </row>
    <row r="152" spans="1:23">
      <c r="A152" s="96" t="s">
        <v>2638</v>
      </c>
      <c r="C152" s="90"/>
      <c r="D152" s="90"/>
      <c r="E152" s="91"/>
      <c r="F152" s="91"/>
      <c r="G152" s="91"/>
      <c r="H152" s="91"/>
      <c r="I152" s="91"/>
      <c r="J152" s="91"/>
      <c r="K152" s="91"/>
      <c r="L152" s="97">
        <v>5.0000000000000001E-3</v>
      </c>
      <c r="M152" s="97">
        <v>5.0000000000000001E-3</v>
      </c>
      <c r="N152" s="97">
        <v>5.0000000000000001E-3</v>
      </c>
    </row>
    <row r="153" spans="1:23">
      <c r="A153" s="96"/>
      <c r="C153" s="90"/>
      <c r="D153" s="90"/>
      <c r="E153" s="91"/>
      <c r="F153" s="91"/>
      <c r="G153" s="91"/>
      <c r="H153" s="91"/>
      <c r="I153" s="91"/>
      <c r="J153" s="91"/>
      <c r="K153" s="91"/>
      <c r="L153" s="91">
        <f>L151+L152</f>
        <v>9.881915458564923E-2</v>
      </c>
      <c r="M153" s="91">
        <f>M151+M152</f>
        <v>0.10715878185561484</v>
      </c>
      <c r="N153" s="91">
        <f t="shared" ref="N153" si="70">N151+N152</f>
        <v>0.1147133637803429</v>
      </c>
    </row>
    <row r="154" spans="1:23">
      <c r="A154" s="96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23">
      <c r="A155" s="100" t="s">
        <v>2505</v>
      </c>
      <c r="B155" s="317"/>
      <c r="C155" s="102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23">
      <c r="A156" s="83" t="str">
        <f t="shared" ref="A156:A168" si="71">A81</f>
        <v>[1] Source: Bloomberg Professional</v>
      </c>
      <c r="B156" s="317"/>
      <c r="C156" s="102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1:23">
      <c r="A157" s="83" t="str">
        <f t="shared" si="71"/>
        <v>[2] Source: Bloomberg Professional, 90-day average as of September 30, 2024</v>
      </c>
      <c r="B157" s="317"/>
      <c r="C157" s="102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1:23">
      <c r="A158" s="83" t="str">
        <f t="shared" si="71"/>
        <v>[3] Equals [1] / [2]</v>
      </c>
      <c r="B158" s="317"/>
      <c r="C158" s="102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1:23">
      <c r="A159" s="83" t="str">
        <f t="shared" si="71"/>
        <v>[4] Equals [3] x (1 + 0.5 x [9])</v>
      </c>
      <c r="B159" s="317"/>
      <c r="C159" s="102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1:23">
      <c r="A160" s="83" t="str">
        <f t="shared" si="71"/>
        <v>[5] Source: Zacks at September 30, 2024</v>
      </c>
      <c r="B160" s="317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4">
      <c r="A161" s="83" t="str">
        <f t="shared" si="71"/>
        <v>[6] Source: SNL Financial Median Long-Term EPS Growth Rate as of September 30, 2024</v>
      </c>
      <c r="B161" s="317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4">
      <c r="A162" s="83" t="str">
        <f t="shared" si="71"/>
        <v>[7] Source: Value Line</v>
      </c>
      <c r="B162" s="317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4">
      <c r="A163" s="83" t="str">
        <f t="shared" si="71"/>
        <v>[8] Yahoo! Finance as of September 30, 2024</v>
      </c>
      <c r="B163" s="317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4">
      <c r="A164" s="83" t="str">
        <f t="shared" si="71"/>
        <v>[9] Equals Average([5], [6], [7], [8])</v>
      </c>
      <c r="B164" s="317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4">
      <c r="A165" s="83" t="str">
        <f t="shared" si="71"/>
        <v>[10] Equals [3] x (1 + 0.5 x Minimum([5], [6], [7], [8])) + Minimum([5], [6], [7], [8])</v>
      </c>
      <c r="B165" s="317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4">
      <c r="A166" s="83" t="str">
        <f t="shared" si="71"/>
        <v>[11] Equals [4] + [9]</v>
      </c>
      <c r="B166" s="317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4">
      <c r="A167" s="83" t="str">
        <f t="shared" si="71"/>
        <v>[12] Equals [3] x (1 + 0.5 x Maximum([5], [6], [7], [8])) + Maximum([5], [6], [7], [8])</v>
      </c>
      <c r="B167" s="317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4">
      <c r="A168" s="83" t="str">
        <f t="shared" si="71"/>
        <v>[13] Most Canadian jurisdictions have approved an adjustment of 50 bps for flotation costs and financial flexibility.</v>
      </c>
      <c r="B168" s="317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>
      <c r="A169" s="102"/>
      <c r="B169" s="317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2" spans="1:14" ht="17.100000000000001">
      <c r="A172" s="401" t="s">
        <v>2652</v>
      </c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  <c r="L172" s="401"/>
      <c r="M172" s="401"/>
      <c r="N172" s="401"/>
    </row>
    <row r="173" spans="1:14">
      <c r="A173" s="101"/>
      <c r="B173" s="317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spans="1:14" ht="14.1" thickBot="1">
      <c r="C174" s="103" t="s">
        <v>2466</v>
      </c>
      <c r="D174" s="103" t="s">
        <v>2467</v>
      </c>
      <c r="E174" s="103" t="s">
        <v>2468</v>
      </c>
      <c r="F174" s="103" t="s">
        <v>2469</v>
      </c>
      <c r="G174" s="103" t="s">
        <v>2470</v>
      </c>
      <c r="H174" s="103" t="s">
        <v>2471</v>
      </c>
      <c r="I174" s="103" t="s">
        <v>2472</v>
      </c>
      <c r="J174" s="103" t="s">
        <v>2473</v>
      </c>
      <c r="K174" s="103" t="s">
        <v>2474</v>
      </c>
      <c r="L174" s="103" t="s">
        <v>2475</v>
      </c>
      <c r="M174" s="103" t="s">
        <v>2476</v>
      </c>
      <c r="N174" s="103" t="s">
        <v>2477</v>
      </c>
    </row>
    <row r="175" spans="1:14" ht="41.4">
      <c r="A175" s="84" t="s">
        <v>2350</v>
      </c>
      <c r="B175" s="84" t="s">
        <v>1</v>
      </c>
      <c r="C175" s="85" t="s">
        <v>2626</v>
      </c>
      <c r="D175" s="85" t="s">
        <v>2627</v>
      </c>
      <c r="E175" s="85" t="s">
        <v>2628</v>
      </c>
      <c r="F175" s="86" t="s">
        <v>2629</v>
      </c>
      <c r="G175" s="87" t="s">
        <v>2630</v>
      </c>
      <c r="H175" s="87" t="s">
        <v>2631</v>
      </c>
      <c r="I175" s="87" t="s">
        <v>2632</v>
      </c>
      <c r="J175" s="87" t="s">
        <v>2633</v>
      </c>
      <c r="K175" s="87" t="s">
        <v>2634</v>
      </c>
      <c r="L175" s="87" t="s">
        <v>2635</v>
      </c>
      <c r="M175" s="87" t="s">
        <v>2636</v>
      </c>
      <c r="N175" s="87" t="s">
        <v>2637</v>
      </c>
    </row>
    <row r="176" spans="1:14">
      <c r="A176" s="83" t="str">
        <f t="shared" ref="A176:N176" si="72">A5</f>
        <v>AltaGas Limited</v>
      </c>
      <c r="B176" s="103" t="str">
        <f t="shared" si="72"/>
        <v>ALA</v>
      </c>
      <c r="C176" s="90">
        <f t="shared" si="72"/>
        <v>1.19</v>
      </c>
      <c r="D176" s="90">
        <f t="shared" si="72"/>
        <v>32.295444444444435</v>
      </c>
      <c r="E176" s="91">
        <f t="shared" si="72"/>
        <v>3.6847302165080052E-2</v>
      </c>
      <c r="F176" s="91">
        <f t="shared" si="72"/>
        <v>3.8537672151903103E-2</v>
      </c>
      <c r="G176" s="91" t="str">
        <f t="shared" si="72"/>
        <v>n/a</v>
      </c>
      <c r="H176" s="91">
        <f t="shared" si="72"/>
        <v>9.4499999999999987E-2</v>
      </c>
      <c r="I176" s="91" t="str">
        <f t="shared" si="72"/>
        <v>n/a</v>
      </c>
      <c r="J176" s="91">
        <f t="shared" si="72"/>
        <v>8.8999999999999996E-2</v>
      </c>
      <c r="K176" s="91">
        <f t="shared" si="72"/>
        <v>9.1749999999999998E-2</v>
      </c>
      <c r="L176" s="91">
        <f t="shared" si="72"/>
        <v>0.1274870071114261</v>
      </c>
      <c r="M176" s="91">
        <f t="shared" si="72"/>
        <v>0.13028767215190309</v>
      </c>
      <c r="N176" s="91">
        <f t="shared" si="72"/>
        <v>0.13308833719238006</v>
      </c>
    </row>
    <row r="177" spans="1:14">
      <c r="A177" s="83" t="str">
        <f t="shared" ref="A177:N177" si="73">A6</f>
        <v>Canadian Utilities Limited</v>
      </c>
      <c r="B177" s="103" t="str">
        <f t="shared" si="73"/>
        <v>CU</v>
      </c>
      <c r="C177" s="90">
        <f t="shared" si="73"/>
        <v>1.8124</v>
      </c>
      <c r="D177" s="90">
        <f t="shared" si="73"/>
        <v>32.202333333333321</v>
      </c>
      <c r="E177" s="91">
        <f t="shared" si="73"/>
        <v>5.6281635906300809E-2</v>
      </c>
      <c r="F177" s="91">
        <f t="shared" si="73"/>
        <v>5.7090684422453887E-2</v>
      </c>
      <c r="G177" s="91" t="str">
        <f t="shared" si="73"/>
        <v>n/a</v>
      </c>
      <c r="H177" s="91">
        <f t="shared" si="73"/>
        <v>3.2500000000000001E-2</v>
      </c>
      <c r="I177" s="91" t="str">
        <f t="shared" si="73"/>
        <v>n/a</v>
      </c>
      <c r="J177" s="91">
        <f t="shared" si="73"/>
        <v>2.5000000000000001E-2</v>
      </c>
      <c r="K177" s="91">
        <f t="shared" si="73"/>
        <v>2.8750000000000001E-2</v>
      </c>
      <c r="L177" s="91">
        <f t="shared" si="73"/>
        <v>8.1985156355129568E-2</v>
      </c>
      <c r="M177" s="91">
        <f t="shared" si="73"/>
        <v>8.5840684422453892E-2</v>
      </c>
      <c r="N177" s="91">
        <f t="shared" si="73"/>
        <v>8.9696212489778201E-2</v>
      </c>
    </row>
    <row r="178" spans="1:14">
      <c r="A178" s="83" t="str">
        <f t="shared" ref="A178:N178" si="74">A7</f>
        <v>Emera Inc.</v>
      </c>
      <c r="B178" s="103" t="str">
        <f t="shared" si="74"/>
        <v>EMA</v>
      </c>
      <c r="C178" s="90">
        <f t="shared" si="74"/>
        <v>2.87</v>
      </c>
      <c r="D178" s="90">
        <f t="shared" si="74"/>
        <v>48.767222222222223</v>
      </c>
      <c r="E178" s="91">
        <f t="shared" si="74"/>
        <v>5.8851004203643156E-2</v>
      </c>
      <c r="F178" s="91">
        <f t="shared" si="74"/>
        <v>6.0331642503503036E-2</v>
      </c>
      <c r="G178" s="91" t="str">
        <f t="shared" si="74"/>
        <v>n/a</v>
      </c>
      <c r="H178" s="91">
        <f t="shared" si="74"/>
        <v>4.84546E-2</v>
      </c>
      <c r="I178" s="91">
        <f t="shared" si="74"/>
        <v>7.0000000000000007E-2</v>
      </c>
      <c r="J178" s="91">
        <f t="shared" si="74"/>
        <v>3.2500000000000001E-2</v>
      </c>
      <c r="K178" s="91">
        <f t="shared" si="74"/>
        <v>5.03182E-2</v>
      </c>
      <c r="L178" s="91">
        <f t="shared" si="74"/>
        <v>9.2307333021952362E-2</v>
      </c>
      <c r="M178" s="91">
        <f t="shared" si="74"/>
        <v>0.11064984250350304</v>
      </c>
      <c r="N178" s="91">
        <f t="shared" si="74"/>
        <v>0.13091078935077066</v>
      </c>
    </row>
    <row r="179" spans="1:14">
      <c r="A179" s="83" t="str">
        <f t="shared" ref="A179:N179" si="75">A8</f>
        <v>Enbridge Inc.</v>
      </c>
      <c r="B179" s="103" t="str">
        <f t="shared" si="75"/>
        <v>ENB</v>
      </c>
      <c r="C179" s="90">
        <f t="shared" si="75"/>
        <v>3.66</v>
      </c>
      <c r="D179" s="90">
        <f t="shared" si="75"/>
        <v>51.409111111111095</v>
      </c>
      <c r="E179" s="91">
        <f t="shared" si="75"/>
        <v>7.1193605975594487E-2</v>
      </c>
      <c r="F179" s="91">
        <f t="shared" si="75"/>
        <v>7.319592614365808E-2</v>
      </c>
      <c r="G179" s="91">
        <f t="shared" si="75"/>
        <v>0.05</v>
      </c>
      <c r="H179" s="91">
        <f t="shared" si="75"/>
        <v>6.7000000000000004E-2</v>
      </c>
      <c r="I179" s="91">
        <f t="shared" si="75"/>
        <v>0.05</v>
      </c>
      <c r="J179" s="91">
        <f t="shared" si="75"/>
        <v>5.8000000000000003E-2</v>
      </c>
      <c r="K179" s="91">
        <f t="shared" si="75"/>
        <v>5.6250000000000001E-2</v>
      </c>
      <c r="L179" s="91">
        <f t="shared" si="75"/>
        <v>0.12297344612498434</v>
      </c>
      <c r="M179" s="91">
        <f t="shared" si="75"/>
        <v>0.12944592614365807</v>
      </c>
      <c r="N179" s="91">
        <f t="shared" si="75"/>
        <v>0.14057859177577692</v>
      </c>
    </row>
    <row r="180" spans="1:14">
      <c r="A180" s="83" t="str">
        <f t="shared" ref="A180:N180" si="76">A9</f>
        <v>Fortis, Inc.</v>
      </c>
      <c r="B180" s="103" t="str">
        <f t="shared" si="76"/>
        <v>FTS</v>
      </c>
      <c r="C180" s="90">
        <f t="shared" si="76"/>
        <v>2.36</v>
      </c>
      <c r="D180" s="90">
        <f t="shared" si="76"/>
        <v>56.998222222222232</v>
      </c>
      <c r="E180" s="91">
        <f t="shared" si="76"/>
        <v>4.1404800149712262E-2</v>
      </c>
      <c r="F180" s="91">
        <f t="shared" si="76"/>
        <v>4.234524290231273E-2</v>
      </c>
      <c r="G180" s="91">
        <f t="shared" si="76"/>
        <v>4.8000000000000001E-2</v>
      </c>
      <c r="H180" s="91">
        <f t="shared" si="76"/>
        <v>4.8207000000000007E-2</v>
      </c>
      <c r="I180" s="91">
        <f t="shared" si="76"/>
        <v>0.05</v>
      </c>
      <c r="J180" s="91">
        <f t="shared" si="76"/>
        <v>3.5499999999999997E-2</v>
      </c>
      <c r="K180" s="91">
        <f t="shared" si="76"/>
        <v>4.5426750000000009E-2</v>
      </c>
      <c r="L180" s="91">
        <f t="shared" si="76"/>
        <v>7.7639735352369649E-2</v>
      </c>
      <c r="M180" s="91">
        <f t="shared" si="76"/>
        <v>8.7771992902312745E-2</v>
      </c>
      <c r="N180" s="91">
        <f t="shared" si="76"/>
        <v>9.2439920153455063E-2</v>
      </c>
    </row>
    <row r="181" spans="1:14">
      <c r="A181" s="83" t="str">
        <f t="shared" ref="A181:N181" si="77">A10</f>
        <v>Hydro One, Ltd.</v>
      </c>
      <c r="B181" s="103" t="str">
        <f t="shared" si="77"/>
        <v>H</v>
      </c>
      <c r="C181" s="90">
        <f t="shared" si="77"/>
        <v>1.2567999999999999</v>
      </c>
      <c r="D181" s="90">
        <f t="shared" si="77"/>
        <v>42.644888888888886</v>
      </c>
      <c r="E181" s="91">
        <f t="shared" si="77"/>
        <v>2.9471292638951131E-2</v>
      </c>
      <c r="F181" s="91">
        <f t="shared" si="77"/>
        <v>3.0348063594959927E-2</v>
      </c>
      <c r="G181" s="91" t="str">
        <f t="shared" si="77"/>
        <v>n/a</v>
      </c>
      <c r="H181" s="91">
        <f t="shared" si="77"/>
        <v>6.5000000000000002E-2</v>
      </c>
      <c r="I181" s="91" t="str">
        <f t="shared" si="77"/>
        <v>n/a</v>
      </c>
      <c r="J181" s="91">
        <f t="shared" si="77"/>
        <v>5.3999999999999999E-2</v>
      </c>
      <c r="K181" s="91">
        <f t="shared" si="77"/>
        <v>5.9499999999999997E-2</v>
      </c>
      <c r="L181" s="91">
        <f t="shared" si="77"/>
        <v>8.4267017540202813E-2</v>
      </c>
      <c r="M181" s="91">
        <f t="shared" si="77"/>
        <v>8.984806359495992E-2</v>
      </c>
      <c r="N181" s="91">
        <f t="shared" si="77"/>
        <v>9.5429109649717042E-2</v>
      </c>
    </row>
    <row r="182" spans="1:14">
      <c r="A182" s="83" t="str">
        <f t="shared" ref="A182:N182" si="78">A35</f>
        <v>Alliant Energy Corporation</v>
      </c>
      <c r="B182" s="103" t="str">
        <f t="shared" si="78"/>
        <v>LNT</v>
      </c>
      <c r="C182" s="90">
        <f t="shared" si="78"/>
        <v>1.92</v>
      </c>
      <c r="D182" s="90">
        <f t="shared" si="78"/>
        <v>54.945222222222206</v>
      </c>
      <c r="E182" s="91">
        <f t="shared" si="78"/>
        <v>3.4943893615257224E-2</v>
      </c>
      <c r="F182" s="91">
        <f t="shared" si="78"/>
        <v>3.6145089958281695E-2</v>
      </c>
      <c r="G182" s="91">
        <f t="shared" si="78"/>
        <v>6.8000000000000005E-2</v>
      </c>
      <c r="H182" s="91">
        <f t="shared" si="78"/>
        <v>7.0000000000000007E-2</v>
      </c>
      <c r="I182" s="91">
        <f t="shared" si="78"/>
        <v>0.06</v>
      </c>
      <c r="J182" s="91">
        <f t="shared" si="78"/>
        <v>7.6999999999999999E-2</v>
      </c>
      <c r="K182" s="91">
        <f t="shared" si="78"/>
        <v>6.8750000000000006E-2</v>
      </c>
      <c r="L182" s="91">
        <f t="shared" si="78"/>
        <v>9.5992210423714946E-2</v>
      </c>
      <c r="M182" s="91">
        <f t="shared" si="78"/>
        <v>0.1048950899582817</v>
      </c>
      <c r="N182" s="91">
        <f t="shared" si="78"/>
        <v>0.11328923351944462</v>
      </c>
    </row>
    <row r="183" spans="1:14">
      <c r="A183" s="83" t="str">
        <f t="shared" ref="A183:N183" si="79">A36</f>
        <v>Ameren Corporation</v>
      </c>
      <c r="B183" s="103" t="str">
        <f t="shared" si="79"/>
        <v>AEE</v>
      </c>
      <c r="C183" s="90">
        <f t="shared" si="79"/>
        <v>2.68</v>
      </c>
      <c r="D183" s="90">
        <f t="shared" si="79"/>
        <v>77.570666666666668</v>
      </c>
      <c r="E183" s="91">
        <f t="shared" si="79"/>
        <v>3.4549142287462614E-2</v>
      </c>
      <c r="F183" s="91">
        <f t="shared" si="79"/>
        <v>3.5647328234040355E-2</v>
      </c>
      <c r="G183" s="91">
        <f t="shared" si="79"/>
        <v>6.6000000000000003E-2</v>
      </c>
      <c r="H183" s="91">
        <f t="shared" si="79"/>
        <v>6.12896E-2</v>
      </c>
      <c r="I183" s="91">
        <f t="shared" si="79"/>
        <v>6.5000000000000002E-2</v>
      </c>
      <c r="J183" s="91">
        <f t="shared" si="79"/>
        <v>6.2E-2</v>
      </c>
      <c r="K183" s="91">
        <f t="shared" si="79"/>
        <v>6.3572400000000001E-2</v>
      </c>
      <c r="L183" s="91">
        <f t="shared" si="79"/>
        <v>9.689749384303345E-2</v>
      </c>
      <c r="M183" s="91">
        <f t="shared" si="79"/>
        <v>9.921972823404035E-2</v>
      </c>
      <c r="N183" s="91">
        <f t="shared" si="79"/>
        <v>0.10168926398294889</v>
      </c>
    </row>
    <row r="184" spans="1:14">
      <c r="A184" s="83" t="str">
        <f t="shared" ref="A184:N184" si="80">A37</f>
        <v>American Electric Power Company, Inc.</v>
      </c>
      <c r="B184" s="103" t="str">
        <f t="shared" si="80"/>
        <v>AEP</v>
      </c>
      <c r="C184" s="90">
        <f t="shared" si="80"/>
        <v>3.52</v>
      </c>
      <c r="D184" s="90">
        <f t="shared" si="80"/>
        <v>94.953777777777802</v>
      </c>
      <c r="E184" s="91">
        <f t="shared" si="80"/>
        <v>3.7070668301770207E-2</v>
      </c>
      <c r="F184" s="91">
        <f t="shared" si="80"/>
        <v>3.826712412120984E-2</v>
      </c>
      <c r="G184" s="91">
        <f t="shared" si="80"/>
        <v>6.2E-2</v>
      </c>
      <c r="H184" s="91">
        <f t="shared" si="80"/>
        <v>6.5000000000000002E-2</v>
      </c>
      <c r="I184" s="91">
        <f t="shared" si="80"/>
        <v>6.5000000000000002E-2</v>
      </c>
      <c r="J184" s="91">
        <f t="shared" si="80"/>
        <v>6.6199999999999995E-2</v>
      </c>
      <c r="K184" s="91">
        <f t="shared" si="80"/>
        <v>6.4549999999999996E-2</v>
      </c>
      <c r="L184" s="91">
        <f t="shared" si="80"/>
        <v>0.10021985901912508</v>
      </c>
      <c r="M184" s="91">
        <f t="shared" si="80"/>
        <v>0.10281712412120983</v>
      </c>
      <c r="N184" s="91">
        <f t="shared" si="80"/>
        <v>0.10449770742255879</v>
      </c>
    </row>
    <row r="185" spans="1:14">
      <c r="A185" s="83" t="str">
        <f t="shared" ref="A185:N185" si="81">A38</f>
        <v>Duke Energy Corporation</v>
      </c>
      <c r="B185" s="103" t="str">
        <f t="shared" si="81"/>
        <v>DUK</v>
      </c>
      <c r="C185" s="90">
        <f t="shared" si="81"/>
        <v>4.18</v>
      </c>
      <c r="D185" s="90">
        <f t="shared" si="81"/>
        <v>108.52066666666673</v>
      </c>
      <c r="E185" s="91">
        <f t="shared" si="81"/>
        <v>3.8518008858527693E-2</v>
      </c>
      <c r="F185" s="91">
        <f t="shared" si="81"/>
        <v>3.9661993721625967E-2</v>
      </c>
      <c r="G185" s="91">
        <f t="shared" si="81"/>
        <v>6.0999999999999999E-2</v>
      </c>
      <c r="H185" s="91">
        <f t="shared" si="81"/>
        <v>0.06</v>
      </c>
      <c r="I185" s="91">
        <f t="shared" si="81"/>
        <v>0.05</v>
      </c>
      <c r="J185" s="91">
        <f t="shared" si="81"/>
        <v>6.6600000000000006E-2</v>
      </c>
      <c r="K185" s="91">
        <f t="shared" si="81"/>
        <v>5.9399999999999994E-2</v>
      </c>
      <c r="L185" s="91">
        <f t="shared" si="81"/>
        <v>8.9480959079990888E-2</v>
      </c>
      <c r="M185" s="91">
        <f t="shared" si="81"/>
        <v>9.9061993721625968E-2</v>
      </c>
      <c r="N185" s="91">
        <f t="shared" si="81"/>
        <v>0.10640065855351667</v>
      </c>
    </row>
    <row r="186" spans="1:14">
      <c r="A186" s="83" t="str">
        <f t="shared" ref="A186:N186" si="82">A39</f>
        <v>Entergy Corporation</v>
      </c>
      <c r="B186" s="103" t="str">
        <f t="shared" si="82"/>
        <v>ETR</v>
      </c>
      <c r="C186" s="90">
        <f t="shared" si="82"/>
        <v>4.5199999999999996</v>
      </c>
      <c r="D186" s="90">
        <f t="shared" si="82"/>
        <v>115.09377777777779</v>
      </c>
      <c r="E186" s="91">
        <f t="shared" si="82"/>
        <v>3.9272322859426702E-2</v>
      </c>
      <c r="F186" s="91">
        <f t="shared" si="82"/>
        <v>4.0345929985596281E-2</v>
      </c>
      <c r="G186" s="91">
        <f t="shared" si="82"/>
        <v>7.2999999999999995E-2</v>
      </c>
      <c r="H186" s="91">
        <f t="shared" si="82"/>
        <v>7.0000000000000007E-2</v>
      </c>
      <c r="I186" s="91">
        <f t="shared" si="82"/>
        <v>5.0000000000000001E-3</v>
      </c>
      <c r="J186" s="91">
        <f t="shared" si="82"/>
        <v>7.0699999999999999E-2</v>
      </c>
      <c r="K186" s="91">
        <f t="shared" si="82"/>
        <v>5.4675000000000001E-2</v>
      </c>
      <c r="L186" s="91">
        <f t="shared" si="82"/>
        <v>4.4370503666575266E-2</v>
      </c>
      <c r="M186" s="91">
        <f t="shared" si="82"/>
        <v>9.5020929985596275E-2</v>
      </c>
      <c r="N186" s="91">
        <f t="shared" si="82"/>
        <v>0.11370576264379577</v>
      </c>
    </row>
    <row r="187" spans="1:14">
      <c r="A187" s="83" t="str">
        <f t="shared" ref="A187:N187" si="83">A40</f>
        <v>Eversource Energy</v>
      </c>
      <c r="B187" s="103" t="str">
        <f t="shared" si="83"/>
        <v>ES</v>
      </c>
      <c r="C187" s="90">
        <f t="shared" si="83"/>
        <v>2.86</v>
      </c>
      <c r="D187" s="90">
        <f t="shared" si="83"/>
        <v>62.778222222222233</v>
      </c>
      <c r="E187" s="91">
        <f t="shared" si="83"/>
        <v>4.5557199595047101E-2</v>
      </c>
      <c r="F187" s="91">
        <f t="shared" si="83"/>
        <v>4.6804327933961512E-2</v>
      </c>
      <c r="G187" s="91">
        <f t="shared" si="83"/>
        <v>5.7000000000000002E-2</v>
      </c>
      <c r="H187" s="91">
        <f t="shared" si="83"/>
        <v>0.06</v>
      </c>
      <c r="I187" s="91">
        <f t="shared" si="83"/>
        <v>0.06</v>
      </c>
      <c r="J187" s="91">
        <f t="shared" si="83"/>
        <v>4.2000000000000003E-2</v>
      </c>
      <c r="K187" s="91">
        <f t="shared" si="83"/>
        <v>5.475E-2</v>
      </c>
      <c r="L187" s="91">
        <f t="shared" si="83"/>
        <v>8.8513900786543087E-2</v>
      </c>
      <c r="M187" s="91">
        <f t="shared" si="83"/>
        <v>0.10155432793396152</v>
      </c>
      <c r="N187" s="91">
        <f t="shared" si="83"/>
        <v>0.10692391558289852</v>
      </c>
    </row>
    <row r="188" spans="1:14">
      <c r="A188" s="83" t="str">
        <f t="shared" ref="A188:N188" si="84">A41</f>
        <v>Exelon Corporation</v>
      </c>
      <c r="B188" s="103" t="str">
        <f t="shared" si="84"/>
        <v>EXC</v>
      </c>
      <c r="C188" s="90">
        <f t="shared" si="84"/>
        <v>1.52</v>
      </c>
      <c r="D188" s="90">
        <f t="shared" si="84"/>
        <v>37.128000000000007</v>
      </c>
      <c r="E188" s="91">
        <f t="shared" si="84"/>
        <v>4.093945270415858E-2</v>
      </c>
      <c r="F188" s="91">
        <f t="shared" si="84"/>
        <v>4.2048229548229545E-2</v>
      </c>
      <c r="G188" s="91">
        <f t="shared" si="84"/>
        <v>5.7000000000000002E-2</v>
      </c>
      <c r="H188" s="91">
        <f t="shared" si="84"/>
        <v>5.7999999999999996E-2</v>
      </c>
      <c r="I188" s="91" t="str">
        <f t="shared" si="84"/>
        <v>NMF</v>
      </c>
      <c r="J188" s="91">
        <f t="shared" si="84"/>
        <v>4.7500000000000001E-2</v>
      </c>
      <c r="K188" s="91">
        <f t="shared" si="84"/>
        <v>5.4166666666666662E-2</v>
      </c>
      <c r="L188" s="91">
        <f t="shared" si="84"/>
        <v>8.9411764705882343E-2</v>
      </c>
      <c r="M188" s="91">
        <f t="shared" si="84"/>
        <v>9.6214896214896206E-2</v>
      </c>
      <c r="N188" s="91">
        <f t="shared" si="84"/>
        <v>0.10012669683257917</v>
      </c>
    </row>
    <row r="189" spans="1:14">
      <c r="A189" s="83" t="str">
        <f t="shared" ref="A189:N189" si="85">A42</f>
        <v>Evergy, Inc.</v>
      </c>
      <c r="B189" s="103" t="str">
        <f t="shared" si="85"/>
        <v>EVRG</v>
      </c>
      <c r="C189" s="90">
        <f t="shared" si="85"/>
        <v>2.57</v>
      </c>
      <c r="D189" s="90">
        <f t="shared" si="85"/>
        <v>56.77399999999998</v>
      </c>
      <c r="E189" s="91">
        <f t="shared" si="85"/>
        <v>4.52671997745447E-2</v>
      </c>
      <c r="F189" s="91">
        <f t="shared" si="85"/>
        <v>4.6684628967485133E-2</v>
      </c>
      <c r="G189" s="91">
        <f t="shared" si="85"/>
        <v>5.8000000000000003E-2</v>
      </c>
      <c r="H189" s="91">
        <f t="shared" si="85"/>
        <v>5.4000000000000006E-2</v>
      </c>
      <c r="I189" s="91">
        <f t="shared" si="85"/>
        <v>7.4999999999999997E-2</v>
      </c>
      <c r="J189" s="91">
        <f t="shared" si="85"/>
        <v>6.3500000000000001E-2</v>
      </c>
      <c r="K189" s="91">
        <f t="shared" si="85"/>
        <v>6.2625E-2</v>
      </c>
      <c r="L189" s="91">
        <f t="shared" si="85"/>
        <v>0.10048941416845741</v>
      </c>
      <c r="M189" s="91">
        <f t="shared" si="85"/>
        <v>0.10930962896748514</v>
      </c>
      <c r="N189" s="91">
        <f t="shared" si="85"/>
        <v>0.12196471976609013</v>
      </c>
    </row>
    <row r="190" spans="1:14">
      <c r="A190" s="83" t="str">
        <f t="shared" ref="A190:N190" si="86">A43</f>
        <v>NextEra Energy, Inc.</v>
      </c>
      <c r="B190" s="103" t="str">
        <f t="shared" si="86"/>
        <v>NEE</v>
      </c>
      <c r="C190" s="90">
        <f t="shared" si="86"/>
        <v>2.06</v>
      </c>
      <c r="D190" s="90">
        <f t="shared" si="86"/>
        <v>77.112333333333325</v>
      </c>
      <c r="E190" s="91">
        <f t="shared" si="86"/>
        <v>2.6714273981248138E-2</v>
      </c>
      <c r="F190" s="91">
        <f t="shared" si="86"/>
        <v>2.7794532435364859E-2</v>
      </c>
      <c r="G190" s="91">
        <f t="shared" si="86"/>
        <v>8.1000000000000003E-2</v>
      </c>
      <c r="H190" s="91">
        <f t="shared" si="86"/>
        <v>8.0500000000000002E-2</v>
      </c>
      <c r="I190" s="91">
        <f t="shared" si="86"/>
        <v>0.08</v>
      </c>
      <c r="J190" s="91">
        <f t="shared" si="86"/>
        <v>8.2000000000000003E-2</v>
      </c>
      <c r="K190" s="91">
        <f t="shared" si="86"/>
        <v>8.0875000000000002E-2</v>
      </c>
      <c r="L190" s="91">
        <f t="shared" si="86"/>
        <v>0.10778284494049807</v>
      </c>
      <c r="M190" s="91">
        <f t="shared" si="86"/>
        <v>0.10866953243536487</v>
      </c>
      <c r="N190" s="91">
        <f t="shared" si="86"/>
        <v>0.10980955921447931</v>
      </c>
    </row>
    <row r="191" spans="1:14">
      <c r="A191" s="83" t="str">
        <f t="shared" ref="A191:N191" si="87">A44</f>
        <v>OGE Energy Corporation</v>
      </c>
      <c r="B191" s="103" t="str">
        <f t="shared" si="87"/>
        <v>OGE</v>
      </c>
      <c r="C191" s="90">
        <f t="shared" si="87"/>
        <v>1.6728000000000001</v>
      </c>
      <c r="D191" s="90">
        <f t="shared" si="87"/>
        <v>37.87522222222222</v>
      </c>
      <c r="E191" s="91">
        <f t="shared" si="87"/>
        <v>4.4166077500095345E-2</v>
      </c>
      <c r="F191" s="91">
        <f t="shared" si="87"/>
        <v>4.5450212092220943E-2</v>
      </c>
      <c r="G191" s="91">
        <f t="shared" si="87"/>
        <v>5.1999999999999998E-2</v>
      </c>
      <c r="H191" s="91">
        <f t="shared" si="87"/>
        <v>5.7450799999999996E-2</v>
      </c>
      <c r="I191" s="91">
        <f t="shared" si="87"/>
        <v>6.5000000000000002E-2</v>
      </c>
      <c r="J191" s="91" t="str">
        <f t="shared" si="87"/>
        <v>Negative</v>
      </c>
      <c r="K191" s="91">
        <f t="shared" si="87"/>
        <v>5.8150266666666665E-2</v>
      </c>
      <c r="L191" s="91">
        <f t="shared" si="87"/>
        <v>9.7314395515097823E-2</v>
      </c>
      <c r="M191" s="91">
        <f t="shared" si="87"/>
        <v>0.10360047875888762</v>
      </c>
      <c r="N191" s="91">
        <f t="shared" si="87"/>
        <v>0.11060147501884846</v>
      </c>
    </row>
    <row r="192" spans="1:14">
      <c r="A192" s="83" t="str">
        <f t="shared" ref="A192:N192" si="88">A45</f>
        <v>Pinnacle West Capital Corporation</v>
      </c>
      <c r="B192" s="103" t="str">
        <f t="shared" si="88"/>
        <v>PNW</v>
      </c>
      <c r="C192" s="90">
        <f t="shared" si="88"/>
        <v>3.52</v>
      </c>
      <c r="D192" s="90">
        <f t="shared" si="88"/>
        <v>82.783888888888868</v>
      </c>
      <c r="E192" s="91">
        <f t="shared" si="88"/>
        <v>4.252035084658181E-2</v>
      </c>
      <c r="F192" s="91">
        <f t="shared" si="88"/>
        <v>4.3915549858735269E-2</v>
      </c>
      <c r="G192" s="91">
        <f t="shared" si="88"/>
        <v>8.2000000000000003E-2</v>
      </c>
      <c r="H192" s="91">
        <f t="shared" si="88"/>
        <v>6.3500000000000001E-2</v>
      </c>
      <c r="I192" s="91">
        <f t="shared" si="88"/>
        <v>4.4999999999999998E-2</v>
      </c>
      <c r="J192" s="91">
        <f t="shared" si="88"/>
        <v>7.1999999999999995E-2</v>
      </c>
      <c r="K192" s="91">
        <f t="shared" si="88"/>
        <v>6.5625000000000003E-2</v>
      </c>
      <c r="L192" s="91">
        <f t="shared" si="88"/>
        <v>8.8477058740629888E-2</v>
      </c>
      <c r="M192" s="91">
        <f t="shared" si="88"/>
        <v>0.10954054985873526</v>
      </c>
      <c r="N192" s="91">
        <f t="shared" si="88"/>
        <v>0.12626368523129167</v>
      </c>
    </row>
    <row r="193" spans="1:14">
      <c r="A193" s="83" t="str">
        <f t="shared" ref="A193:N193" si="89">A46</f>
        <v>PPL Corporation</v>
      </c>
      <c r="B193" s="103" t="str">
        <f t="shared" si="89"/>
        <v>PPL</v>
      </c>
      <c r="C193" s="90">
        <f t="shared" si="89"/>
        <v>1.03</v>
      </c>
      <c r="D193" s="90">
        <f t="shared" si="89"/>
        <v>29.960777777777786</v>
      </c>
      <c r="E193" s="91">
        <f t="shared" si="89"/>
        <v>3.4378279750933619E-2</v>
      </c>
      <c r="F193" s="91">
        <f t="shared" si="89"/>
        <v>3.5581873638497727E-2</v>
      </c>
      <c r="G193" s="91">
        <f t="shared" si="89"/>
        <v>6.8000000000000005E-2</v>
      </c>
      <c r="H193" s="91">
        <f t="shared" si="89"/>
        <v>6.9082400000000002E-2</v>
      </c>
      <c r="I193" s="91">
        <f t="shared" si="89"/>
        <v>7.4999999999999997E-2</v>
      </c>
      <c r="J193" s="91">
        <f t="shared" si="89"/>
        <v>6.8000000000000005E-2</v>
      </c>
      <c r="K193" s="91">
        <f t="shared" si="89"/>
        <v>7.0020600000000002E-2</v>
      </c>
      <c r="L193" s="91">
        <f t="shared" si="89"/>
        <v>0.10354714126246536</v>
      </c>
      <c r="M193" s="91">
        <f t="shared" si="89"/>
        <v>0.10560247363849773</v>
      </c>
      <c r="N193" s="91">
        <f t="shared" si="89"/>
        <v>0.11066746524159363</v>
      </c>
    </row>
    <row r="194" spans="1:14">
      <c r="A194" s="83" t="str">
        <f t="shared" ref="A194:N194" si="90">A47</f>
        <v>Portland General Electric Company</v>
      </c>
      <c r="B194" s="103" t="str">
        <f t="shared" si="90"/>
        <v>POR</v>
      </c>
      <c r="C194" s="90">
        <f t="shared" si="90"/>
        <v>2</v>
      </c>
      <c r="D194" s="90">
        <f t="shared" si="90"/>
        <v>45.756666666666682</v>
      </c>
      <c r="E194" s="91">
        <f t="shared" si="90"/>
        <v>4.3709477671741812E-2</v>
      </c>
      <c r="F194" s="91">
        <f t="shared" si="90"/>
        <v>4.5955052087127544E-2</v>
      </c>
      <c r="G194" s="91">
        <f t="shared" si="90"/>
        <v>0.115</v>
      </c>
      <c r="H194" s="91">
        <f t="shared" si="90"/>
        <v>0.11</v>
      </c>
      <c r="I194" s="91">
        <f t="shared" si="90"/>
        <v>0.06</v>
      </c>
      <c r="J194" s="91">
        <f t="shared" si="90"/>
        <v>0.126</v>
      </c>
      <c r="K194" s="91">
        <f t="shared" si="90"/>
        <v>0.10275000000000001</v>
      </c>
      <c r="L194" s="91">
        <f t="shared" si="90"/>
        <v>0.10502076200189406</v>
      </c>
      <c r="M194" s="91">
        <f t="shared" si="90"/>
        <v>0.14870505208712756</v>
      </c>
      <c r="N194" s="91">
        <f t="shared" si="90"/>
        <v>0.17246317476506154</v>
      </c>
    </row>
    <row r="195" spans="1:14">
      <c r="A195" s="83" t="str">
        <f t="shared" ref="A195:N195" si="91">A48</f>
        <v>Southern Company</v>
      </c>
      <c r="B195" s="103" t="str">
        <f t="shared" si="91"/>
        <v>SO</v>
      </c>
      <c r="C195" s="90">
        <f t="shared" si="91"/>
        <v>2.88</v>
      </c>
      <c r="D195" s="90">
        <f t="shared" si="91"/>
        <v>83.422222222222217</v>
      </c>
      <c r="E195" s="91">
        <f t="shared" si="91"/>
        <v>3.4523175279701654E-2</v>
      </c>
      <c r="F195" s="91">
        <f t="shared" si="91"/>
        <v>3.5703436334576455E-2</v>
      </c>
      <c r="G195" s="91">
        <f t="shared" si="91"/>
        <v>7.0000000000000007E-2</v>
      </c>
      <c r="H195" s="91">
        <f t="shared" si="91"/>
        <v>6.5500000000000003E-2</v>
      </c>
      <c r="I195" s="91">
        <f t="shared" si="91"/>
        <v>6.5000000000000002E-2</v>
      </c>
      <c r="J195" s="91">
        <f t="shared" si="91"/>
        <v>7.2999999999999995E-2</v>
      </c>
      <c r="K195" s="91">
        <f t="shared" si="91"/>
        <v>6.8375000000000005E-2</v>
      </c>
      <c r="L195" s="91">
        <f t="shared" si="91"/>
        <v>0.10064517847629195</v>
      </c>
      <c r="M195" s="91">
        <f t="shared" si="91"/>
        <v>0.10407843633457646</v>
      </c>
      <c r="N195" s="91">
        <f t="shared" si="91"/>
        <v>0.10878327117741077</v>
      </c>
    </row>
    <row r="196" spans="1:14">
      <c r="A196" s="83" t="str">
        <f t="shared" ref="A196:N196" si="92">A49</f>
        <v>Xcel Energy Inc.</v>
      </c>
      <c r="B196" s="103" t="str">
        <f t="shared" si="92"/>
        <v>XEL</v>
      </c>
      <c r="C196" s="90">
        <f t="shared" si="92"/>
        <v>2.19</v>
      </c>
      <c r="D196" s="90">
        <f t="shared" si="92"/>
        <v>57.860166666666665</v>
      </c>
      <c r="E196" s="91">
        <f t="shared" si="92"/>
        <v>3.7849873689728974E-2</v>
      </c>
      <c r="F196" s="91">
        <f t="shared" si="92"/>
        <v>3.9104878984102483E-2</v>
      </c>
      <c r="G196" s="91">
        <f t="shared" si="92"/>
        <v>6.4000000000000001E-2</v>
      </c>
      <c r="H196" s="91">
        <f t="shared" si="92"/>
        <v>6.3959599999999991E-2</v>
      </c>
      <c r="I196" s="91">
        <f t="shared" si="92"/>
        <v>7.0000000000000007E-2</v>
      </c>
      <c r="J196" s="91">
        <f t="shared" si="92"/>
        <v>6.7299999999999999E-2</v>
      </c>
      <c r="K196" s="91">
        <f t="shared" si="92"/>
        <v>6.631490000000001E-2</v>
      </c>
      <c r="L196" s="91">
        <f t="shared" si="92"/>
        <v>0.10301990508035176</v>
      </c>
      <c r="M196" s="91">
        <f t="shared" si="92"/>
        <v>0.10541977898410249</v>
      </c>
      <c r="N196" s="91">
        <f t="shared" si="92"/>
        <v>0.10917461926886948</v>
      </c>
    </row>
    <row r="197" spans="1:14">
      <c r="A197" s="83" t="str">
        <f t="shared" ref="A197:N197" si="93">A73</f>
        <v>Atmos Energy Corp.</v>
      </c>
      <c r="B197" s="103" t="str">
        <f t="shared" si="93"/>
        <v>ATO</v>
      </c>
      <c r="C197" s="90">
        <f t="shared" si="93"/>
        <v>3.22</v>
      </c>
      <c r="D197" s="90">
        <f t="shared" si="93"/>
        <v>124.7232222222223</v>
      </c>
      <c r="E197" s="91">
        <f t="shared" si="93"/>
        <v>2.581716494032563E-2</v>
      </c>
      <c r="F197" s="91">
        <f t="shared" si="93"/>
        <v>2.6733674295707194E-2</v>
      </c>
      <c r="G197" s="91">
        <f t="shared" si="93"/>
        <v>7.0000000000000007E-2</v>
      </c>
      <c r="H197" s="91">
        <f t="shared" si="93"/>
        <v>7.0000000000000007E-2</v>
      </c>
      <c r="I197" s="91">
        <f t="shared" si="93"/>
        <v>7.0000000000000007E-2</v>
      </c>
      <c r="J197" s="91">
        <f t="shared" si="93"/>
        <v>7.3999999999999996E-2</v>
      </c>
      <c r="K197" s="91">
        <f t="shared" si="93"/>
        <v>7.1000000000000008E-2</v>
      </c>
      <c r="L197" s="91">
        <f t="shared" si="93"/>
        <v>9.6720765713237039E-2</v>
      </c>
      <c r="M197" s="91">
        <f t="shared" si="93"/>
        <v>9.7733674295707201E-2</v>
      </c>
      <c r="N197" s="91">
        <f t="shared" si="93"/>
        <v>0.10077240004311767</v>
      </c>
    </row>
    <row r="198" spans="1:14">
      <c r="A198" s="83" t="str">
        <f t="shared" ref="A198:N198" si="94">A74</f>
        <v>Northwest Natural Gas Company</v>
      </c>
      <c r="B198" s="103" t="str">
        <f t="shared" si="94"/>
        <v>NWN</v>
      </c>
      <c r="C198" s="90">
        <f t="shared" si="94"/>
        <v>1.95</v>
      </c>
      <c r="D198" s="90">
        <f t="shared" si="94"/>
        <v>38.190666666666658</v>
      </c>
      <c r="E198" s="91">
        <f t="shared" si="94"/>
        <v>5.1059595712739596E-2</v>
      </c>
      <c r="F198" s="91">
        <f t="shared" si="94"/>
        <v>5.2276516077226561E-2</v>
      </c>
      <c r="G198" s="91" t="str">
        <f t="shared" si="94"/>
        <v>n/a</v>
      </c>
      <c r="H198" s="91">
        <f t="shared" si="94"/>
        <v>0.05</v>
      </c>
      <c r="I198" s="91">
        <f t="shared" si="94"/>
        <v>6.5000000000000002E-2</v>
      </c>
      <c r="J198" s="91">
        <f t="shared" si="94"/>
        <v>2.8000000000000001E-2</v>
      </c>
      <c r="K198" s="91">
        <f t="shared" si="94"/>
        <v>4.766666666666667E-2</v>
      </c>
      <c r="L198" s="91">
        <f t="shared" si="94"/>
        <v>7.9774430052717948E-2</v>
      </c>
      <c r="M198" s="91">
        <f t="shared" si="94"/>
        <v>9.994318274389323E-2</v>
      </c>
      <c r="N198" s="91">
        <f t="shared" si="94"/>
        <v>0.11771903257340363</v>
      </c>
    </row>
    <row r="199" spans="1:14">
      <c r="A199" s="83" t="str">
        <f t="shared" ref="A199:N199" si="95">A75</f>
        <v>ONE Gas, Inc.</v>
      </c>
      <c r="B199" s="103" t="str">
        <f t="shared" si="95"/>
        <v>OGS</v>
      </c>
      <c r="C199" s="90">
        <f t="shared" si="95"/>
        <v>2.64</v>
      </c>
      <c r="D199" s="90">
        <f t="shared" si="95"/>
        <v>66.534333333333336</v>
      </c>
      <c r="E199" s="91">
        <f t="shared" si="95"/>
        <v>3.9678762343251357E-2</v>
      </c>
      <c r="F199" s="91">
        <f t="shared" si="95"/>
        <v>4.049713681658091E-2</v>
      </c>
      <c r="G199" s="91">
        <f t="shared" si="95"/>
        <v>0.05</v>
      </c>
      <c r="H199" s="91">
        <f t="shared" si="95"/>
        <v>0.03</v>
      </c>
      <c r="I199" s="91">
        <f t="shared" si="95"/>
        <v>3.5000000000000003E-2</v>
      </c>
      <c r="J199" s="91">
        <f t="shared" si="95"/>
        <v>0.05</v>
      </c>
      <c r="K199" s="91">
        <f t="shared" si="95"/>
        <v>4.1250000000000002E-2</v>
      </c>
      <c r="L199" s="91">
        <f t="shared" si="95"/>
        <v>7.0273943778400128E-2</v>
      </c>
      <c r="M199" s="91">
        <f t="shared" si="95"/>
        <v>8.1747136816580912E-2</v>
      </c>
      <c r="N199" s="91">
        <f t="shared" si="95"/>
        <v>9.0670731401832641E-2</v>
      </c>
    </row>
    <row r="200" spans="1:14">
      <c r="A200" s="83" t="str">
        <f t="shared" ref="A200:N200" si="96">A76</f>
        <v>Spire, Inc.</v>
      </c>
      <c r="B200" s="103" t="str">
        <f t="shared" si="96"/>
        <v>SR</v>
      </c>
      <c r="C200" s="90">
        <f t="shared" si="96"/>
        <v>3.02</v>
      </c>
      <c r="D200" s="90">
        <f t="shared" si="96"/>
        <v>63.409222222222255</v>
      </c>
      <c r="E200" s="91">
        <f t="shared" si="96"/>
        <v>4.7627141512888917E-2</v>
      </c>
      <c r="F200" s="91">
        <f t="shared" si="96"/>
        <v>4.8949985368409409E-2</v>
      </c>
      <c r="G200" s="91">
        <f t="shared" si="96"/>
        <v>0.05</v>
      </c>
      <c r="H200" s="91">
        <f t="shared" si="96"/>
        <v>6.3600000000000004E-2</v>
      </c>
      <c r="I200" s="91">
        <f t="shared" si="96"/>
        <v>4.4999999999999998E-2</v>
      </c>
      <c r="J200" s="91">
        <f t="shared" si="96"/>
        <v>6.3600000000000004E-2</v>
      </c>
      <c r="K200" s="91">
        <f t="shared" si="96"/>
        <v>5.5550000000000002E-2</v>
      </c>
      <c r="L200" s="91">
        <f t="shared" si="96"/>
        <v>9.3698752196928914E-2</v>
      </c>
      <c r="M200" s="91">
        <f t="shared" si="96"/>
        <v>0.1044999853684094</v>
      </c>
      <c r="N200" s="91">
        <f t="shared" si="96"/>
        <v>0.1127416846129988</v>
      </c>
    </row>
    <row r="201" spans="1:14">
      <c r="A201" s="92" t="s">
        <v>2562</v>
      </c>
      <c r="B201" s="286"/>
      <c r="C201" s="94"/>
      <c r="D201" s="94"/>
      <c r="E201" s="95">
        <f t="shared" ref="E201:L201" si="97">AVERAGE(E176:E200)</f>
        <v>4.1528468090588549E-2</v>
      </c>
      <c r="F201" s="95">
        <f t="shared" si="97"/>
        <v>4.2776669287110831E-2</v>
      </c>
      <c r="G201" s="95">
        <f t="shared" si="97"/>
        <v>6.5100000000000019E-2</v>
      </c>
      <c r="H201" s="95">
        <f t="shared" si="97"/>
        <v>6.3101760000000034E-2</v>
      </c>
      <c r="I201" s="95">
        <f t="shared" si="97"/>
        <v>5.8333333333333327E-2</v>
      </c>
      <c r="J201" s="95">
        <f t="shared" si="97"/>
        <v>6.2224999999999996E-2</v>
      </c>
      <c r="K201" s="95">
        <f t="shared" si="97"/>
        <v>6.1682458000000023E-2</v>
      </c>
      <c r="L201" s="95">
        <f t="shared" si="97"/>
        <v>9.3532439158316036E-2</v>
      </c>
      <c r="M201" s="95">
        <f>AVERAGE(M176:M200)</f>
        <v>0.10445912728711076</v>
      </c>
      <c r="N201" s="95">
        <f>AVERAGE(N176:N200)</f>
        <v>0.11281632069858473</v>
      </c>
    </row>
    <row r="202" spans="1:14">
      <c r="A202" s="96" t="s">
        <v>2638</v>
      </c>
      <c r="C202" s="90"/>
      <c r="D202" s="90"/>
      <c r="E202" s="91"/>
      <c r="F202" s="91"/>
      <c r="G202" s="91"/>
      <c r="H202" s="91"/>
      <c r="I202" s="91"/>
      <c r="J202" s="91"/>
      <c r="K202" s="91"/>
      <c r="L202" s="97">
        <v>5.0000000000000001E-3</v>
      </c>
      <c r="M202" s="97">
        <v>5.0000000000000001E-3</v>
      </c>
      <c r="N202" s="97">
        <v>5.0000000000000001E-3</v>
      </c>
    </row>
    <row r="203" spans="1:14">
      <c r="A203" s="96"/>
      <c r="C203" s="90"/>
      <c r="D203" s="90"/>
      <c r="E203" s="91"/>
      <c r="F203" s="91"/>
      <c r="G203" s="91"/>
      <c r="H203" s="91"/>
      <c r="I203" s="91"/>
      <c r="J203" s="91"/>
      <c r="K203" s="91"/>
      <c r="L203" s="91">
        <f>L201+L202</f>
        <v>9.853243915831604E-2</v>
      </c>
      <c r="M203" s="91">
        <f>M201+M202</f>
        <v>0.10945912728711077</v>
      </c>
      <c r="N203" s="91">
        <f>N201+N202</f>
        <v>0.11781632069858473</v>
      </c>
    </row>
    <row r="205" spans="1:14">
      <c r="A205" s="100" t="s">
        <v>2505</v>
      </c>
      <c r="B205" s="317"/>
      <c r="C205" s="102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1:14">
      <c r="A206" s="83" t="str">
        <f>A156</f>
        <v>[1] Source: Bloomberg Professional</v>
      </c>
      <c r="B206" s="317"/>
      <c r="C206" s="102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1:14">
      <c r="A207" s="83" t="str">
        <f t="shared" ref="A207:A218" si="98">A157</f>
        <v>[2] Source: Bloomberg Professional, 90-day average as of September 30, 2024</v>
      </c>
      <c r="B207" s="317"/>
      <c r="C207" s="102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1:14">
      <c r="A208" s="83" t="str">
        <f t="shared" si="98"/>
        <v>[3] Equals [1] / [2]</v>
      </c>
      <c r="B208" s="317"/>
      <c r="C208" s="102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1:14">
      <c r="A209" s="83" t="str">
        <f t="shared" si="98"/>
        <v>[4] Equals [3] x (1 + 0.5 x [9])</v>
      </c>
      <c r="B209" s="317"/>
      <c r="C209" s="102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1:14">
      <c r="A210" s="83" t="str">
        <f t="shared" si="98"/>
        <v>[5] Source: Zacks at September 30, 2024</v>
      </c>
      <c r="B210" s="317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1:14">
      <c r="A211" s="83" t="str">
        <f t="shared" si="98"/>
        <v>[6] Source: SNL Financial Median Long-Term EPS Growth Rate as of September 30, 2024</v>
      </c>
      <c r="B211" s="317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si="98"/>
        <v>[7] Source: Value Line</v>
      </c>
      <c r="B212" s="317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98"/>
        <v>[8] Yahoo! Finance as of September 30, 2024</v>
      </c>
      <c r="B213" s="317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98"/>
        <v>[9] Equals Average([5], [6], [7], [8])</v>
      </c>
      <c r="B214" s="317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98"/>
        <v>[10] Equals [3] x (1 + 0.5 x Minimum([5], [6], [7], [8])) + Minimum([5], [6], [7], [8])</v>
      </c>
      <c r="B215" s="317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98"/>
        <v>[11] Equals [4] + [9]</v>
      </c>
      <c r="B216" s="317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98"/>
        <v>[12] Equals [3] x (1 + 0.5 x Maximum([5], [6], [7], [8])) + Maximum([5], [6], [7], [8])</v>
      </c>
      <c r="B217" s="317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98"/>
        <v>[13] Most Canadian jurisdictions have approved an adjustment of 50 bps for flotation costs and financial flexibility.</v>
      </c>
      <c r="B218" s="317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</sheetData>
  <mergeCells count="6">
    <mergeCell ref="A172:N172"/>
    <mergeCell ref="A31:N31"/>
    <mergeCell ref="A69:N69"/>
    <mergeCell ref="A1:N1"/>
    <mergeCell ref="A96:N96"/>
    <mergeCell ref="A139:N139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29" max="13" man="1"/>
    <brk id="67" max="13" man="1"/>
    <brk id="94" max="13" man="1"/>
    <brk id="137" max="13" man="1"/>
    <brk id="169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2D050"/>
    <pageSetUpPr fitToPage="1"/>
  </sheetPr>
  <dimension ref="A1:HF214"/>
  <sheetViews>
    <sheetView zoomScale="90" zoomScaleNormal="90" zoomScaleSheetLayoutView="70" zoomScalePageLayoutView="70" workbookViewId="0">
      <selection sqref="A1:L1"/>
    </sheetView>
  </sheetViews>
  <sheetFormatPr defaultColWidth="9" defaultRowHeight="13.8"/>
  <cols>
    <col min="1" max="1" width="38.25" style="88" customWidth="1"/>
    <col min="2" max="2" width="13.09765625" style="89" customWidth="1"/>
    <col min="3" max="12" width="13.09765625" style="88" customWidth="1"/>
    <col min="13" max="13" width="11.84765625" style="88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476562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.3">
      <c r="A1" s="401" t="s">
        <v>2653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115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4.1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410" t="s">
        <v>2350</v>
      </c>
      <c r="B4" s="410" t="s">
        <v>1</v>
      </c>
      <c r="C4" s="408" t="s">
        <v>2626</v>
      </c>
      <c r="D4" s="408" t="s">
        <v>2627</v>
      </c>
      <c r="E4" s="408" t="s">
        <v>2654</v>
      </c>
      <c r="F4" s="408" t="s">
        <v>2655</v>
      </c>
      <c r="G4" s="408" t="s">
        <v>2656</v>
      </c>
      <c r="H4" s="408" t="s">
        <v>2657</v>
      </c>
      <c r="I4" s="408" t="s">
        <v>2658</v>
      </c>
      <c r="J4" s="408" t="s">
        <v>2659</v>
      </c>
      <c r="K4" s="408" t="s">
        <v>2660</v>
      </c>
      <c r="L4" s="408" t="s">
        <v>2661</v>
      </c>
      <c r="N4" s="108" t="s">
        <v>2627</v>
      </c>
      <c r="O4" s="89" t="s">
        <v>2662</v>
      </c>
      <c r="P4" s="89" t="s">
        <v>2663</v>
      </c>
      <c r="Q4" s="89" t="s">
        <v>2664</v>
      </c>
      <c r="R4" s="89" t="s">
        <v>2665</v>
      </c>
      <c r="S4" s="89" t="s">
        <v>2666</v>
      </c>
      <c r="T4" s="89" t="s">
        <v>2655</v>
      </c>
      <c r="U4" s="89" t="s">
        <v>2656</v>
      </c>
      <c r="V4" s="89" t="s">
        <v>2657</v>
      </c>
      <c r="W4" s="89" t="s">
        <v>2658</v>
      </c>
      <c r="X4" s="89" t="s">
        <v>2659</v>
      </c>
      <c r="Y4" s="89" t="s">
        <v>2667</v>
      </c>
      <c r="Z4" s="89" t="s">
        <v>2668</v>
      </c>
      <c r="AA4" s="89" t="s">
        <v>2669</v>
      </c>
      <c r="AB4" s="89" t="s">
        <v>2670</v>
      </c>
      <c r="AC4" s="89" t="s">
        <v>2671</v>
      </c>
      <c r="AD4" s="89" t="s">
        <v>2672</v>
      </c>
      <c r="AE4" s="89" t="s">
        <v>2673</v>
      </c>
      <c r="AF4" s="89" t="s">
        <v>2674</v>
      </c>
      <c r="AG4" s="89" t="s">
        <v>2675</v>
      </c>
      <c r="AH4" s="89" t="s">
        <v>2676</v>
      </c>
      <c r="AI4" s="89" t="s">
        <v>2677</v>
      </c>
      <c r="AJ4" s="89" t="s">
        <v>2678</v>
      </c>
      <c r="AK4" s="89" t="s">
        <v>2679</v>
      </c>
      <c r="AL4" s="89" t="s">
        <v>2680</v>
      </c>
      <c r="AM4" s="89" t="s">
        <v>2681</v>
      </c>
      <c r="AN4" s="89" t="s">
        <v>2682</v>
      </c>
      <c r="AO4" s="89" t="s">
        <v>2683</v>
      </c>
      <c r="AP4" s="89" t="s">
        <v>2684</v>
      </c>
      <c r="AQ4" s="89" t="s">
        <v>2685</v>
      </c>
      <c r="AR4" s="89" t="s">
        <v>2686</v>
      </c>
      <c r="AS4" s="89" t="s">
        <v>2687</v>
      </c>
      <c r="AT4" s="89" t="s">
        <v>2688</v>
      </c>
      <c r="AU4" s="89" t="s">
        <v>2689</v>
      </c>
      <c r="AV4" s="89" t="s">
        <v>2690</v>
      </c>
      <c r="AW4" s="89" t="s">
        <v>2691</v>
      </c>
      <c r="AX4" s="89" t="s">
        <v>2692</v>
      </c>
      <c r="AY4" s="89" t="s">
        <v>2693</v>
      </c>
      <c r="AZ4" s="89" t="s">
        <v>2694</v>
      </c>
      <c r="BA4" s="89" t="s">
        <v>2695</v>
      </c>
      <c r="BB4" s="89" t="s">
        <v>2696</v>
      </c>
      <c r="BC4" s="89" t="s">
        <v>2697</v>
      </c>
      <c r="BD4" s="89" t="s">
        <v>2698</v>
      </c>
      <c r="BE4" s="89" t="s">
        <v>2699</v>
      </c>
      <c r="BF4" s="89" t="s">
        <v>2700</v>
      </c>
      <c r="BG4" s="89" t="s">
        <v>2701</v>
      </c>
      <c r="BH4" s="89" t="s">
        <v>2702</v>
      </c>
      <c r="BI4" s="89" t="s">
        <v>2703</v>
      </c>
      <c r="BJ4" s="89" t="s">
        <v>2704</v>
      </c>
      <c r="BK4" s="89" t="s">
        <v>2705</v>
      </c>
      <c r="BL4" s="89" t="s">
        <v>2706</v>
      </c>
      <c r="BM4" s="89" t="s">
        <v>2707</v>
      </c>
      <c r="BN4" s="89" t="s">
        <v>2708</v>
      </c>
      <c r="BO4" s="89" t="s">
        <v>2709</v>
      </c>
      <c r="BP4" s="89" t="s">
        <v>2710</v>
      </c>
      <c r="BQ4" s="89" t="s">
        <v>2711</v>
      </c>
      <c r="BR4" s="89" t="s">
        <v>2712</v>
      </c>
      <c r="BS4" s="89" t="s">
        <v>2713</v>
      </c>
      <c r="BT4" s="89" t="s">
        <v>2714</v>
      </c>
      <c r="BU4" s="89" t="s">
        <v>2715</v>
      </c>
      <c r="BV4" s="89" t="s">
        <v>2716</v>
      </c>
      <c r="BW4" s="89" t="s">
        <v>2717</v>
      </c>
      <c r="BX4" s="89" t="s">
        <v>2718</v>
      </c>
      <c r="BY4" s="89" t="s">
        <v>2719</v>
      </c>
      <c r="BZ4" s="89" t="s">
        <v>2720</v>
      </c>
      <c r="CA4" s="89" t="s">
        <v>2721</v>
      </c>
      <c r="CB4" s="89" t="s">
        <v>2722</v>
      </c>
      <c r="CC4" s="89" t="s">
        <v>2723</v>
      </c>
      <c r="CD4" s="89" t="s">
        <v>2724</v>
      </c>
      <c r="CE4" s="89" t="s">
        <v>2725</v>
      </c>
      <c r="CF4" s="89" t="s">
        <v>2726</v>
      </c>
      <c r="CG4" s="89" t="s">
        <v>2727</v>
      </c>
      <c r="CH4" s="89" t="s">
        <v>2728</v>
      </c>
      <c r="CI4" s="89" t="s">
        <v>2729</v>
      </c>
      <c r="CJ4" s="89" t="s">
        <v>2730</v>
      </c>
      <c r="CK4" s="89" t="s">
        <v>2731</v>
      </c>
      <c r="CL4" s="89" t="s">
        <v>2732</v>
      </c>
      <c r="CM4" s="89" t="s">
        <v>2733</v>
      </c>
      <c r="CN4" s="89" t="s">
        <v>2734</v>
      </c>
      <c r="CO4" s="89" t="s">
        <v>2735</v>
      </c>
      <c r="CP4" s="89" t="s">
        <v>2736</v>
      </c>
      <c r="CQ4" s="89" t="s">
        <v>2737</v>
      </c>
      <c r="CR4" s="89" t="s">
        <v>2738</v>
      </c>
      <c r="CS4" s="89" t="s">
        <v>2739</v>
      </c>
      <c r="CT4" s="89" t="s">
        <v>2740</v>
      </c>
      <c r="CU4" s="89" t="s">
        <v>2741</v>
      </c>
      <c r="CV4" s="89" t="s">
        <v>2742</v>
      </c>
      <c r="CW4" s="89" t="s">
        <v>2743</v>
      </c>
      <c r="CX4" s="89" t="s">
        <v>2744</v>
      </c>
      <c r="CY4" s="89" t="s">
        <v>2745</v>
      </c>
      <c r="CZ4" s="89" t="s">
        <v>2746</v>
      </c>
      <c r="DA4" s="89" t="s">
        <v>2747</v>
      </c>
      <c r="DB4" s="89" t="s">
        <v>2748</v>
      </c>
      <c r="DC4" s="89" t="s">
        <v>2749</v>
      </c>
      <c r="DD4" s="89" t="s">
        <v>2750</v>
      </c>
      <c r="DE4" s="89" t="s">
        <v>2751</v>
      </c>
      <c r="DF4" s="89" t="s">
        <v>2752</v>
      </c>
      <c r="DG4" s="89" t="s">
        <v>2753</v>
      </c>
      <c r="DH4" s="89" t="s">
        <v>2754</v>
      </c>
      <c r="DI4" s="89" t="s">
        <v>2755</v>
      </c>
      <c r="DJ4" s="89" t="s">
        <v>2756</v>
      </c>
      <c r="DK4" s="89" t="s">
        <v>2757</v>
      </c>
      <c r="DL4" s="89" t="s">
        <v>2758</v>
      </c>
      <c r="DM4" s="89" t="s">
        <v>2759</v>
      </c>
      <c r="DN4" s="89" t="s">
        <v>2760</v>
      </c>
      <c r="DO4" s="89" t="s">
        <v>2761</v>
      </c>
      <c r="DP4" s="89" t="s">
        <v>2762</v>
      </c>
      <c r="DQ4" s="89" t="s">
        <v>2763</v>
      </c>
      <c r="DR4" s="89" t="s">
        <v>2764</v>
      </c>
      <c r="DS4" s="89" t="s">
        <v>2765</v>
      </c>
      <c r="DT4" s="89" t="s">
        <v>2766</v>
      </c>
      <c r="DU4" s="89" t="s">
        <v>2767</v>
      </c>
      <c r="DV4" s="89" t="s">
        <v>2768</v>
      </c>
      <c r="DW4" s="89" t="s">
        <v>2769</v>
      </c>
      <c r="DX4" s="89" t="s">
        <v>2770</v>
      </c>
      <c r="DY4" s="89" t="s">
        <v>2771</v>
      </c>
      <c r="DZ4" s="89" t="s">
        <v>2772</v>
      </c>
      <c r="EA4" s="89" t="s">
        <v>2773</v>
      </c>
      <c r="EB4" s="89" t="s">
        <v>2774</v>
      </c>
      <c r="EC4" s="89" t="s">
        <v>2775</v>
      </c>
      <c r="ED4" s="89" t="s">
        <v>2776</v>
      </c>
      <c r="EE4" s="89" t="s">
        <v>2777</v>
      </c>
      <c r="EF4" s="89" t="s">
        <v>2778</v>
      </c>
      <c r="EG4" s="89" t="s">
        <v>2779</v>
      </c>
      <c r="EH4" s="89" t="s">
        <v>2780</v>
      </c>
      <c r="EI4" s="89" t="s">
        <v>2781</v>
      </c>
      <c r="EJ4" s="89" t="s">
        <v>2782</v>
      </c>
      <c r="EK4" s="89" t="s">
        <v>2783</v>
      </c>
      <c r="EL4" s="89" t="s">
        <v>2784</v>
      </c>
      <c r="EM4" s="89" t="s">
        <v>2785</v>
      </c>
      <c r="EN4" s="89" t="s">
        <v>2786</v>
      </c>
      <c r="EO4" s="89" t="s">
        <v>2787</v>
      </c>
      <c r="EP4" s="89" t="s">
        <v>2788</v>
      </c>
      <c r="EQ4" s="89" t="s">
        <v>2789</v>
      </c>
      <c r="ER4" s="89" t="s">
        <v>2790</v>
      </c>
      <c r="ES4" s="89" t="s">
        <v>2791</v>
      </c>
      <c r="ET4" s="89" t="s">
        <v>2792</v>
      </c>
      <c r="EU4" s="89" t="s">
        <v>2793</v>
      </c>
      <c r="EV4" s="89" t="s">
        <v>2794</v>
      </c>
      <c r="EW4" s="89" t="s">
        <v>2795</v>
      </c>
      <c r="EX4" s="89" t="s">
        <v>2796</v>
      </c>
      <c r="EY4" s="89" t="s">
        <v>2797</v>
      </c>
      <c r="EZ4" s="89" t="s">
        <v>2798</v>
      </c>
      <c r="FA4" s="89" t="s">
        <v>2799</v>
      </c>
      <c r="FB4" s="89" t="s">
        <v>2800</v>
      </c>
      <c r="FC4" s="89" t="s">
        <v>2801</v>
      </c>
      <c r="FD4" s="89" t="s">
        <v>2802</v>
      </c>
      <c r="FE4" s="89" t="s">
        <v>2803</v>
      </c>
      <c r="FF4" s="89" t="s">
        <v>2804</v>
      </c>
      <c r="FG4" s="89" t="s">
        <v>2805</v>
      </c>
      <c r="FH4" s="89" t="s">
        <v>2806</v>
      </c>
      <c r="FI4" s="89" t="s">
        <v>2807</v>
      </c>
      <c r="FJ4" s="89" t="s">
        <v>2808</v>
      </c>
      <c r="FK4" s="89" t="s">
        <v>2809</v>
      </c>
      <c r="FL4" s="89" t="s">
        <v>2810</v>
      </c>
      <c r="FM4" s="89" t="s">
        <v>2811</v>
      </c>
      <c r="FN4" s="89" t="s">
        <v>2812</v>
      </c>
      <c r="FO4" s="89" t="s">
        <v>2813</v>
      </c>
      <c r="FP4" s="89" t="s">
        <v>2814</v>
      </c>
      <c r="FQ4" s="89" t="s">
        <v>2815</v>
      </c>
      <c r="FR4" s="89" t="s">
        <v>2816</v>
      </c>
      <c r="FS4" s="89" t="s">
        <v>2817</v>
      </c>
      <c r="FT4" s="89" t="s">
        <v>2818</v>
      </c>
      <c r="FU4" s="89" t="s">
        <v>2819</v>
      </c>
      <c r="FV4" s="89" t="s">
        <v>2820</v>
      </c>
      <c r="FW4" s="89" t="s">
        <v>2821</v>
      </c>
      <c r="FX4" s="89" t="s">
        <v>2822</v>
      </c>
      <c r="FY4" s="89" t="s">
        <v>2823</v>
      </c>
      <c r="FZ4" s="89" t="s">
        <v>2824</v>
      </c>
      <c r="GA4" s="89" t="s">
        <v>2825</v>
      </c>
      <c r="GB4" s="89" t="s">
        <v>2826</v>
      </c>
      <c r="GC4" s="89" t="s">
        <v>2827</v>
      </c>
      <c r="GD4" s="89" t="s">
        <v>2828</v>
      </c>
      <c r="GE4" s="89" t="s">
        <v>2829</v>
      </c>
      <c r="GF4" s="89" t="s">
        <v>2830</v>
      </c>
      <c r="GG4" s="89" t="s">
        <v>2831</v>
      </c>
      <c r="GH4" s="89" t="s">
        <v>2832</v>
      </c>
      <c r="GI4" s="89" t="s">
        <v>2833</v>
      </c>
      <c r="GJ4" s="89" t="s">
        <v>2834</v>
      </c>
      <c r="GK4" s="89" t="s">
        <v>2835</v>
      </c>
      <c r="GL4" s="89" t="s">
        <v>2836</v>
      </c>
      <c r="GM4" s="89" t="s">
        <v>2837</v>
      </c>
      <c r="GN4" s="89" t="s">
        <v>2838</v>
      </c>
      <c r="GO4" s="89" t="s">
        <v>2839</v>
      </c>
      <c r="GP4" s="89" t="s">
        <v>2840</v>
      </c>
      <c r="GQ4" s="89" t="s">
        <v>2841</v>
      </c>
      <c r="GR4" s="89" t="s">
        <v>2842</v>
      </c>
      <c r="GS4" s="89" t="s">
        <v>2843</v>
      </c>
      <c r="GT4" s="89" t="s">
        <v>2844</v>
      </c>
      <c r="GU4" s="89" t="s">
        <v>2845</v>
      </c>
      <c r="GV4" s="89" t="s">
        <v>2846</v>
      </c>
      <c r="GW4" s="89" t="s">
        <v>2847</v>
      </c>
      <c r="GX4" s="89" t="s">
        <v>2848</v>
      </c>
      <c r="GY4" s="89" t="s">
        <v>2849</v>
      </c>
      <c r="GZ4" s="89" t="s">
        <v>2850</v>
      </c>
      <c r="HA4" s="89" t="s">
        <v>2851</v>
      </c>
      <c r="HB4" s="89" t="s">
        <v>2852</v>
      </c>
      <c r="HC4" s="89" t="s">
        <v>2853</v>
      </c>
      <c r="HD4" s="89" t="s">
        <v>2854</v>
      </c>
      <c r="HE4" s="89" t="s">
        <v>2855</v>
      </c>
      <c r="HF4" s="89" t="s">
        <v>2856</v>
      </c>
    </row>
    <row r="5" spans="1:214">
      <c r="A5" s="411"/>
      <c r="B5" s="411"/>
      <c r="C5" s="409"/>
      <c r="D5" s="409"/>
      <c r="E5" s="409"/>
      <c r="F5" s="409"/>
      <c r="G5" s="409"/>
      <c r="H5" s="409"/>
      <c r="I5" s="409"/>
      <c r="J5" s="409"/>
      <c r="K5" s="409"/>
      <c r="L5" s="409"/>
      <c r="N5" s="109">
        <v>45565</v>
      </c>
      <c r="O5" s="110">
        <f>DATE(YEAR(N5),MONTH(N5)+6,DAY(EOMONTH(N5,6)))</f>
        <v>45747</v>
      </c>
      <c r="P5" s="110">
        <f t="shared" ref="P5" si="0">DATE(YEAR(O5)+1,MONTH(O5),DAY(O5))</f>
        <v>46112</v>
      </c>
      <c r="Q5" s="110">
        <f t="shared" ref="Q5" si="1">DATE(YEAR(P5)+1,MONTH(P5),DAY(P5))</f>
        <v>46477</v>
      </c>
      <c r="R5" s="110">
        <f t="shared" ref="R5" si="2">DATE(YEAR(Q5)+1,MONTH(Q5),DAY(Q5))</f>
        <v>46843</v>
      </c>
      <c r="S5" s="110">
        <f t="shared" ref="S5" si="3">DATE(YEAR(R5)+1,MONTH(R5),DAY(R5))</f>
        <v>47208</v>
      </c>
      <c r="T5" s="110">
        <f t="shared" ref="T5" si="4">DATE(YEAR(S5)+1,MONTH(S5),DAY(S5))</f>
        <v>47573</v>
      </c>
      <c r="U5" s="110">
        <f t="shared" ref="U5" si="5">DATE(YEAR(T5)+1,MONTH(T5),DAY(T5))</f>
        <v>47938</v>
      </c>
      <c r="V5" s="110">
        <f t="shared" ref="V5" si="6">DATE(YEAR(U5)+1,MONTH(U5),DAY(U5))</f>
        <v>48304</v>
      </c>
      <c r="W5" s="110">
        <f t="shared" ref="W5" si="7">DATE(YEAR(V5)+1,MONTH(V5),DAY(V5))</f>
        <v>48669</v>
      </c>
      <c r="X5" s="110">
        <f t="shared" ref="X5" si="8">DATE(YEAR(W5)+1,MONTH(W5),DAY(W5))</f>
        <v>49034</v>
      </c>
      <c r="Y5" s="110">
        <f t="shared" ref="Y5" si="9">DATE(YEAR(X5)+1,MONTH(X5),DAY(X5))</f>
        <v>49399</v>
      </c>
      <c r="Z5" s="110">
        <f t="shared" ref="Z5" si="10">DATE(YEAR(Y5)+1,MONTH(Y5),DAY(Y5))</f>
        <v>49765</v>
      </c>
      <c r="AA5" s="110">
        <f t="shared" ref="AA5" si="11">DATE(YEAR(Z5)+1,MONTH(Z5),DAY(Z5))</f>
        <v>50130</v>
      </c>
      <c r="AB5" s="110">
        <f t="shared" ref="AB5" si="12">DATE(YEAR(AA5)+1,MONTH(AA5),DAY(AA5))</f>
        <v>50495</v>
      </c>
      <c r="AC5" s="110">
        <f t="shared" ref="AC5" si="13">DATE(YEAR(AB5)+1,MONTH(AB5),DAY(AB5))</f>
        <v>50860</v>
      </c>
      <c r="AD5" s="110">
        <f t="shared" ref="AD5" si="14">DATE(YEAR(AC5)+1,MONTH(AC5),DAY(AC5))</f>
        <v>51226</v>
      </c>
      <c r="AE5" s="110">
        <f t="shared" ref="AE5" si="15">DATE(YEAR(AD5)+1,MONTH(AD5),DAY(AD5))</f>
        <v>51591</v>
      </c>
      <c r="AF5" s="110">
        <f t="shared" ref="AF5" si="16">DATE(YEAR(AE5)+1,MONTH(AE5),DAY(AE5))</f>
        <v>51956</v>
      </c>
      <c r="AG5" s="110">
        <f t="shared" ref="AG5" si="17">DATE(YEAR(AF5)+1,MONTH(AF5),DAY(AF5))</f>
        <v>52321</v>
      </c>
      <c r="AH5" s="110">
        <f t="shared" ref="AH5" si="18">DATE(YEAR(AG5)+1,MONTH(AG5),DAY(AG5))</f>
        <v>52687</v>
      </c>
      <c r="AI5" s="110">
        <f t="shared" ref="AI5" si="19">DATE(YEAR(AH5)+1,MONTH(AH5),DAY(AH5))</f>
        <v>53052</v>
      </c>
      <c r="AJ5" s="110">
        <f t="shared" ref="AJ5" si="20">DATE(YEAR(AI5)+1,MONTH(AI5),DAY(AI5))</f>
        <v>53417</v>
      </c>
      <c r="AK5" s="110">
        <f t="shared" ref="AK5" si="21">DATE(YEAR(AJ5)+1,MONTH(AJ5),DAY(AJ5))</f>
        <v>53782</v>
      </c>
      <c r="AL5" s="110">
        <f t="shared" ref="AL5" si="22">DATE(YEAR(AK5)+1,MONTH(AK5),DAY(AK5))</f>
        <v>54148</v>
      </c>
      <c r="AM5" s="110">
        <f t="shared" ref="AM5" si="23">DATE(YEAR(AL5)+1,MONTH(AL5),DAY(AL5))</f>
        <v>54513</v>
      </c>
      <c r="AN5" s="110">
        <f t="shared" ref="AN5" si="24">DATE(YEAR(AM5)+1,MONTH(AM5),DAY(AM5))</f>
        <v>54878</v>
      </c>
      <c r="AO5" s="110">
        <f t="shared" ref="AO5" si="25">DATE(YEAR(AN5)+1,MONTH(AN5),DAY(AN5))</f>
        <v>55243</v>
      </c>
      <c r="AP5" s="110">
        <f t="shared" ref="AP5" si="26">DATE(YEAR(AO5)+1,MONTH(AO5),DAY(AO5))</f>
        <v>55609</v>
      </c>
      <c r="AQ5" s="110">
        <f t="shared" ref="AQ5" si="27">DATE(YEAR(AP5)+1,MONTH(AP5),DAY(AP5))</f>
        <v>55974</v>
      </c>
      <c r="AR5" s="110">
        <f t="shared" ref="AR5" si="28">DATE(YEAR(AQ5)+1,MONTH(AQ5),DAY(AQ5))</f>
        <v>56339</v>
      </c>
      <c r="AS5" s="110">
        <f t="shared" ref="AS5" si="29">DATE(YEAR(AR5)+1,MONTH(AR5),DAY(AR5))</f>
        <v>56704</v>
      </c>
      <c r="AT5" s="110">
        <f t="shared" ref="AT5" si="30">DATE(YEAR(AS5)+1,MONTH(AS5),DAY(AS5))</f>
        <v>57070</v>
      </c>
      <c r="AU5" s="110">
        <f t="shared" ref="AU5" si="31">DATE(YEAR(AT5)+1,MONTH(AT5),DAY(AT5))</f>
        <v>57435</v>
      </c>
      <c r="AV5" s="110">
        <f t="shared" ref="AV5" si="32">DATE(YEAR(AU5)+1,MONTH(AU5),DAY(AU5))</f>
        <v>57800</v>
      </c>
      <c r="AW5" s="110">
        <f t="shared" ref="AW5" si="33">DATE(YEAR(AV5)+1,MONTH(AV5),DAY(AV5))</f>
        <v>58165</v>
      </c>
      <c r="AX5" s="110">
        <f t="shared" ref="AX5" si="34">DATE(YEAR(AW5)+1,MONTH(AW5),DAY(AW5))</f>
        <v>58531</v>
      </c>
      <c r="AY5" s="110">
        <f t="shared" ref="AY5" si="35">DATE(YEAR(AX5)+1,MONTH(AX5),DAY(AX5))</f>
        <v>58896</v>
      </c>
      <c r="AZ5" s="110">
        <f t="shared" ref="AZ5" si="36">DATE(YEAR(AY5)+1,MONTH(AY5),DAY(AY5))</f>
        <v>59261</v>
      </c>
      <c r="BA5" s="110">
        <f t="shared" ref="BA5" si="37">DATE(YEAR(AZ5)+1,MONTH(AZ5),DAY(AZ5))</f>
        <v>59626</v>
      </c>
      <c r="BB5" s="110">
        <f t="shared" ref="BB5" si="38">DATE(YEAR(BA5)+1,MONTH(BA5),DAY(BA5))</f>
        <v>59992</v>
      </c>
      <c r="BC5" s="110">
        <f t="shared" ref="BC5" si="39">DATE(YEAR(BB5)+1,MONTH(BB5),DAY(BB5))</f>
        <v>60357</v>
      </c>
      <c r="BD5" s="110">
        <f t="shared" ref="BD5" si="40">DATE(YEAR(BC5)+1,MONTH(BC5),DAY(BC5))</f>
        <v>60722</v>
      </c>
      <c r="BE5" s="110">
        <f t="shared" ref="BE5" si="41">DATE(YEAR(BD5)+1,MONTH(BD5),DAY(BD5))</f>
        <v>61087</v>
      </c>
      <c r="BF5" s="110">
        <f t="shared" ref="BF5" si="42">DATE(YEAR(BE5)+1,MONTH(BE5),DAY(BE5))</f>
        <v>61453</v>
      </c>
      <c r="BG5" s="110">
        <f t="shared" ref="BG5" si="43">DATE(YEAR(BF5)+1,MONTH(BF5),DAY(BF5))</f>
        <v>61818</v>
      </c>
      <c r="BH5" s="110">
        <f t="shared" ref="BH5" si="44">DATE(YEAR(BG5)+1,MONTH(BG5),DAY(BG5))</f>
        <v>62183</v>
      </c>
      <c r="BI5" s="110">
        <f t="shared" ref="BI5" si="45">DATE(YEAR(BH5)+1,MONTH(BH5),DAY(BH5))</f>
        <v>62548</v>
      </c>
      <c r="BJ5" s="110">
        <f t="shared" ref="BJ5" si="46">DATE(YEAR(BI5)+1,MONTH(BI5),DAY(BI5))</f>
        <v>62914</v>
      </c>
      <c r="BK5" s="110">
        <f t="shared" ref="BK5" si="47">DATE(YEAR(BJ5)+1,MONTH(BJ5),DAY(BJ5))</f>
        <v>63279</v>
      </c>
      <c r="BL5" s="110">
        <f t="shared" ref="BL5" si="48">DATE(YEAR(BK5)+1,MONTH(BK5),DAY(BK5))</f>
        <v>63644</v>
      </c>
      <c r="BM5" s="110">
        <f t="shared" ref="BM5" si="49">DATE(YEAR(BL5)+1,MONTH(BL5),DAY(BL5))</f>
        <v>64009</v>
      </c>
      <c r="BN5" s="110">
        <f t="shared" ref="BN5" si="50">DATE(YEAR(BM5)+1,MONTH(BM5),DAY(BM5))</f>
        <v>64375</v>
      </c>
      <c r="BO5" s="110">
        <f t="shared" ref="BO5" si="51">DATE(YEAR(BN5)+1,MONTH(BN5),DAY(BN5))</f>
        <v>64740</v>
      </c>
      <c r="BP5" s="110">
        <f t="shared" ref="BP5" si="52">DATE(YEAR(BO5)+1,MONTH(BO5),DAY(BO5))</f>
        <v>65105</v>
      </c>
      <c r="BQ5" s="110">
        <f t="shared" ref="BQ5" si="53">DATE(YEAR(BP5)+1,MONTH(BP5),DAY(BP5))</f>
        <v>65470</v>
      </c>
      <c r="BR5" s="110">
        <f t="shared" ref="BR5" si="54">DATE(YEAR(BQ5)+1,MONTH(BQ5),DAY(BQ5))</f>
        <v>65836</v>
      </c>
      <c r="BS5" s="110">
        <f t="shared" ref="BS5" si="55">DATE(YEAR(BR5)+1,MONTH(BR5),DAY(BR5))</f>
        <v>66201</v>
      </c>
      <c r="BT5" s="110">
        <f t="shared" ref="BT5" si="56">DATE(YEAR(BS5)+1,MONTH(BS5),DAY(BS5))</f>
        <v>66566</v>
      </c>
      <c r="BU5" s="110">
        <f t="shared" ref="BU5" si="57">DATE(YEAR(BT5)+1,MONTH(BT5),DAY(BT5))</f>
        <v>66931</v>
      </c>
      <c r="BV5" s="110">
        <f t="shared" ref="BV5" si="58">DATE(YEAR(BU5)+1,MONTH(BU5),DAY(BU5))</f>
        <v>67297</v>
      </c>
      <c r="BW5" s="110">
        <f t="shared" ref="BW5" si="59">DATE(YEAR(BV5)+1,MONTH(BV5),DAY(BV5))</f>
        <v>67662</v>
      </c>
      <c r="BX5" s="110">
        <f t="shared" ref="BX5" si="60">DATE(YEAR(BW5)+1,MONTH(BW5),DAY(BW5))</f>
        <v>68027</v>
      </c>
      <c r="BY5" s="110">
        <f t="shared" ref="BY5" si="61">DATE(YEAR(BX5)+1,MONTH(BX5),DAY(BX5))</f>
        <v>68392</v>
      </c>
      <c r="BZ5" s="110">
        <f t="shared" ref="BZ5" si="62">DATE(YEAR(BY5)+1,MONTH(BY5),DAY(BY5))</f>
        <v>68758</v>
      </c>
      <c r="CA5" s="110">
        <f t="shared" ref="CA5" si="63">DATE(YEAR(BZ5)+1,MONTH(BZ5),DAY(BZ5))</f>
        <v>69123</v>
      </c>
      <c r="CB5" s="110">
        <f t="shared" ref="CB5" si="64">DATE(YEAR(CA5)+1,MONTH(CA5),DAY(CA5))</f>
        <v>69488</v>
      </c>
      <c r="CC5" s="110">
        <f t="shared" ref="CC5" si="65">DATE(YEAR(CB5)+1,MONTH(CB5),DAY(CB5))</f>
        <v>69853</v>
      </c>
      <c r="CD5" s="110">
        <f t="shared" ref="CD5" si="66">DATE(YEAR(CC5)+1,MONTH(CC5),DAY(CC5))</f>
        <v>70219</v>
      </c>
      <c r="CE5" s="110">
        <f t="shared" ref="CE5" si="67">DATE(YEAR(CD5)+1,MONTH(CD5),DAY(CD5))</f>
        <v>70584</v>
      </c>
      <c r="CF5" s="110">
        <f t="shared" ref="CF5" si="68">DATE(YEAR(CE5)+1,MONTH(CE5),DAY(CE5))</f>
        <v>70949</v>
      </c>
      <c r="CG5" s="110">
        <f t="shared" ref="CG5" si="69">DATE(YEAR(CF5)+1,MONTH(CF5),DAY(CF5))</f>
        <v>71314</v>
      </c>
      <c r="CH5" s="110">
        <f t="shared" ref="CH5" si="70">DATE(YEAR(CG5)+1,MONTH(CG5),DAY(CG5))</f>
        <v>71680</v>
      </c>
      <c r="CI5" s="110">
        <f t="shared" ref="CI5" si="71">DATE(YEAR(CH5)+1,MONTH(CH5),DAY(CH5))</f>
        <v>72045</v>
      </c>
      <c r="CJ5" s="110">
        <f t="shared" ref="CJ5" si="72">DATE(YEAR(CI5)+1,MONTH(CI5),DAY(CI5))</f>
        <v>72410</v>
      </c>
      <c r="CK5" s="110">
        <f t="shared" ref="CK5" si="73">DATE(YEAR(CJ5)+1,MONTH(CJ5),DAY(CJ5))</f>
        <v>72775</v>
      </c>
      <c r="CL5" s="110">
        <f t="shared" ref="CL5" si="74">DATE(YEAR(CK5)+1,MONTH(CK5),DAY(CK5))</f>
        <v>73140</v>
      </c>
      <c r="CM5" s="110">
        <f t="shared" ref="CM5" si="75">DATE(YEAR(CL5)+1,MONTH(CL5),DAY(CL5))</f>
        <v>73505</v>
      </c>
      <c r="CN5" s="110">
        <f t="shared" ref="CN5" si="76">DATE(YEAR(CM5)+1,MONTH(CM5),DAY(CM5))</f>
        <v>73870</v>
      </c>
      <c r="CO5" s="110">
        <f t="shared" ref="CO5" si="77">DATE(YEAR(CN5)+1,MONTH(CN5),DAY(CN5))</f>
        <v>74235</v>
      </c>
      <c r="CP5" s="110">
        <f t="shared" ref="CP5" si="78">DATE(YEAR(CO5)+1,MONTH(CO5),DAY(CO5))</f>
        <v>74601</v>
      </c>
      <c r="CQ5" s="110">
        <f t="shared" ref="CQ5" si="79">DATE(YEAR(CP5)+1,MONTH(CP5),DAY(CP5))</f>
        <v>74966</v>
      </c>
      <c r="CR5" s="110">
        <f t="shared" ref="CR5" si="80">DATE(YEAR(CQ5)+1,MONTH(CQ5),DAY(CQ5))</f>
        <v>75331</v>
      </c>
      <c r="CS5" s="110">
        <f t="shared" ref="CS5" si="81">DATE(YEAR(CR5)+1,MONTH(CR5),DAY(CR5))</f>
        <v>75696</v>
      </c>
      <c r="CT5" s="110">
        <f t="shared" ref="CT5" si="82">DATE(YEAR(CS5)+1,MONTH(CS5),DAY(CS5))</f>
        <v>76062</v>
      </c>
      <c r="CU5" s="110">
        <f t="shared" ref="CU5" si="83">DATE(YEAR(CT5)+1,MONTH(CT5),DAY(CT5))</f>
        <v>76427</v>
      </c>
      <c r="CV5" s="110">
        <f t="shared" ref="CV5" si="84">DATE(YEAR(CU5)+1,MONTH(CU5),DAY(CU5))</f>
        <v>76792</v>
      </c>
      <c r="CW5" s="110">
        <f t="shared" ref="CW5" si="85">DATE(YEAR(CV5)+1,MONTH(CV5),DAY(CV5))</f>
        <v>77157</v>
      </c>
      <c r="CX5" s="110">
        <f t="shared" ref="CX5" si="86">DATE(YEAR(CW5)+1,MONTH(CW5),DAY(CW5))</f>
        <v>77523</v>
      </c>
      <c r="CY5" s="110">
        <f t="shared" ref="CY5" si="87">DATE(YEAR(CX5)+1,MONTH(CX5),DAY(CX5))</f>
        <v>77888</v>
      </c>
      <c r="CZ5" s="110">
        <f t="shared" ref="CZ5" si="88">DATE(YEAR(CY5)+1,MONTH(CY5),DAY(CY5))</f>
        <v>78253</v>
      </c>
      <c r="DA5" s="110">
        <f t="shared" ref="DA5" si="89">DATE(YEAR(CZ5)+1,MONTH(CZ5),DAY(CZ5))</f>
        <v>78618</v>
      </c>
      <c r="DB5" s="110">
        <f t="shared" ref="DB5" si="90">DATE(YEAR(DA5)+1,MONTH(DA5),DAY(DA5))</f>
        <v>78984</v>
      </c>
      <c r="DC5" s="110">
        <f t="shared" ref="DC5" si="91">DATE(YEAR(DB5)+1,MONTH(DB5),DAY(DB5))</f>
        <v>79349</v>
      </c>
      <c r="DD5" s="110">
        <f t="shared" ref="DD5" si="92">DATE(YEAR(DC5)+1,MONTH(DC5),DAY(DC5))</f>
        <v>79714</v>
      </c>
      <c r="DE5" s="110">
        <f t="shared" ref="DE5" si="93">DATE(YEAR(DD5)+1,MONTH(DD5),DAY(DD5))</f>
        <v>80079</v>
      </c>
      <c r="DF5" s="110">
        <f t="shared" ref="DF5" si="94">DATE(YEAR(DE5)+1,MONTH(DE5),DAY(DE5))</f>
        <v>80445</v>
      </c>
      <c r="DG5" s="110">
        <f t="shared" ref="DG5" si="95">DATE(YEAR(DF5)+1,MONTH(DF5),DAY(DF5))</f>
        <v>80810</v>
      </c>
      <c r="DH5" s="110">
        <f t="shared" ref="DH5" si="96">DATE(YEAR(DG5)+1,MONTH(DG5),DAY(DG5))</f>
        <v>81175</v>
      </c>
      <c r="DI5" s="110">
        <f t="shared" ref="DI5" si="97">DATE(YEAR(DH5)+1,MONTH(DH5),DAY(DH5))</f>
        <v>81540</v>
      </c>
      <c r="DJ5" s="110">
        <f t="shared" ref="DJ5" si="98">DATE(YEAR(DI5)+1,MONTH(DI5),DAY(DI5))</f>
        <v>81906</v>
      </c>
      <c r="DK5" s="110">
        <f t="shared" ref="DK5" si="99">DATE(YEAR(DJ5)+1,MONTH(DJ5),DAY(DJ5))</f>
        <v>82271</v>
      </c>
      <c r="DL5" s="110">
        <f t="shared" ref="DL5" si="100">DATE(YEAR(DK5)+1,MONTH(DK5),DAY(DK5))</f>
        <v>82636</v>
      </c>
      <c r="DM5" s="110">
        <f t="shared" ref="DM5" si="101">DATE(YEAR(DL5)+1,MONTH(DL5),DAY(DL5))</f>
        <v>83001</v>
      </c>
      <c r="DN5" s="110">
        <f t="shared" ref="DN5" si="102">DATE(YEAR(DM5)+1,MONTH(DM5),DAY(DM5))</f>
        <v>83367</v>
      </c>
      <c r="DO5" s="110">
        <f t="shared" ref="DO5" si="103">DATE(YEAR(DN5)+1,MONTH(DN5),DAY(DN5))</f>
        <v>83732</v>
      </c>
      <c r="DP5" s="110">
        <f t="shared" ref="DP5" si="104">DATE(YEAR(DO5)+1,MONTH(DO5),DAY(DO5))</f>
        <v>84097</v>
      </c>
      <c r="DQ5" s="110">
        <f t="shared" ref="DQ5" si="105">DATE(YEAR(DP5)+1,MONTH(DP5),DAY(DP5))</f>
        <v>84462</v>
      </c>
      <c r="DR5" s="110">
        <f t="shared" ref="DR5" si="106">DATE(YEAR(DQ5)+1,MONTH(DQ5),DAY(DQ5))</f>
        <v>84828</v>
      </c>
      <c r="DS5" s="110">
        <f t="shared" ref="DS5" si="107">DATE(YEAR(DR5)+1,MONTH(DR5),DAY(DR5))</f>
        <v>85193</v>
      </c>
      <c r="DT5" s="110">
        <f t="shared" ref="DT5" si="108">DATE(YEAR(DS5)+1,MONTH(DS5),DAY(DS5))</f>
        <v>85558</v>
      </c>
      <c r="DU5" s="110">
        <f t="shared" ref="DU5" si="109">DATE(YEAR(DT5)+1,MONTH(DT5),DAY(DT5))</f>
        <v>85923</v>
      </c>
      <c r="DV5" s="110">
        <f t="shared" ref="DV5" si="110">DATE(YEAR(DU5)+1,MONTH(DU5),DAY(DU5))</f>
        <v>86289</v>
      </c>
      <c r="DW5" s="110">
        <f t="shared" ref="DW5" si="111">DATE(YEAR(DV5)+1,MONTH(DV5),DAY(DV5))</f>
        <v>86654</v>
      </c>
      <c r="DX5" s="110">
        <f t="shared" ref="DX5" si="112">DATE(YEAR(DW5)+1,MONTH(DW5),DAY(DW5))</f>
        <v>87019</v>
      </c>
      <c r="DY5" s="110">
        <f t="shared" ref="DY5" si="113">DATE(YEAR(DX5)+1,MONTH(DX5),DAY(DX5))</f>
        <v>87384</v>
      </c>
      <c r="DZ5" s="110">
        <f t="shared" ref="DZ5" si="114">DATE(YEAR(DY5)+1,MONTH(DY5),DAY(DY5))</f>
        <v>87750</v>
      </c>
      <c r="EA5" s="110">
        <f t="shared" ref="EA5" si="115">DATE(YEAR(DZ5)+1,MONTH(DZ5),DAY(DZ5))</f>
        <v>88115</v>
      </c>
      <c r="EB5" s="110">
        <f t="shared" ref="EB5" si="116">DATE(YEAR(EA5)+1,MONTH(EA5),DAY(EA5))</f>
        <v>88480</v>
      </c>
      <c r="EC5" s="110">
        <f t="shared" ref="EC5" si="117">DATE(YEAR(EB5)+1,MONTH(EB5),DAY(EB5))</f>
        <v>88845</v>
      </c>
      <c r="ED5" s="110">
        <f t="shared" ref="ED5" si="118">DATE(YEAR(EC5)+1,MONTH(EC5),DAY(EC5))</f>
        <v>89211</v>
      </c>
      <c r="EE5" s="110">
        <f t="shared" ref="EE5" si="119">DATE(YEAR(ED5)+1,MONTH(ED5),DAY(ED5))</f>
        <v>89576</v>
      </c>
      <c r="EF5" s="110">
        <f t="shared" ref="EF5" si="120">DATE(YEAR(EE5)+1,MONTH(EE5),DAY(EE5))</f>
        <v>89941</v>
      </c>
      <c r="EG5" s="110">
        <f t="shared" ref="EG5" si="121">DATE(YEAR(EF5)+1,MONTH(EF5),DAY(EF5))</f>
        <v>90306</v>
      </c>
      <c r="EH5" s="110">
        <f t="shared" ref="EH5" si="122">DATE(YEAR(EG5)+1,MONTH(EG5),DAY(EG5))</f>
        <v>90672</v>
      </c>
      <c r="EI5" s="110">
        <f t="shared" ref="EI5" si="123">DATE(YEAR(EH5)+1,MONTH(EH5),DAY(EH5))</f>
        <v>91037</v>
      </c>
      <c r="EJ5" s="110">
        <f t="shared" ref="EJ5" si="124">DATE(YEAR(EI5)+1,MONTH(EI5),DAY(EI5))</f>
        <v>91402</v>
      </c>
      <c r="EK5" s="110">
        <f t="shared" ref="EK5" si="125">DATE(YEAR(EJ5)+1,MONTH(EJ5),DAY(EJ5))</f>
        <v>91767</v>
      </c>
      <c r="EL5" s="110">
        <f t="shared" ref="EL5" si="126">DATE(YEAR(EK5)+1,MONTH(EK5),DAY(EK5))</f>
        <v>92133</v>
      </c>
      <c r="EM5" s="110">
        <f t="shared" ref="EM5" si="127">DATE(YEAR(EL5)+1,MONTH(EL5),DAY(EL5))</f>
        <v>92498</v>
      </c>
      <c r="EN5" s="110">
        <f t="shared" ref="EN5" si="128">DATE(YEAR(EM5)+1,MONTH(EM5),DAY(EM5))</f>
        <v>92863</v>
      </c>
      <c r="EO5" s="110">
        <f t="shared" ref="EO5" si="129">DATE(YEAR(EN5)+1,MONTH(EN5),DAY(EN5))</f>
        <v>93228</v>
      </c>
      <c r="EP5" s="110">
        <f t="shared" ref="EP5" si="130">DATE(YEAR(EO5)+1,MONTH(EO5),DAY(EO5))</f>
        <v>93594</v>
      </c>
      <c r="EQ5" s="110">
        <f t="shared" ref="EQ5" si="131">DATE(YEAR(EP5)+1,MONTH(EP5),DAY(EP5))</f>
        <v>93959</v>
      </c>
      <c r="ER5" s="110">
        <f t="shared" ref="ER5" si="132">DATE(YEAR(EQ5)+1,MONTH(EQ5),DAY(EQ5))</f>
        <v>94324</v>
      </c>
      <c r="ES5" s="110">
        <f t="shared" ref="ES5" si="133">DATE(YEAR(ER5)+1,MONTH(ER5),DAY(ER5))</f>
        <v>94689</v>
      </c>
      <c r="ET5" s="110">
        <f t="shared" ref="ET5" si="134">DATE(YEAR(ES5)+1,MONTH(ES5),DAY(ES5))</f>
        <v>95055</v>
      </c>
      <c r="EU5" s="110">
        <f t="shared" ref="EU5" si="135">DATE(YEAR(ET5)+1,MONTH(ET5),DAY(ET5))</f>
        <v>95420</v>
      </c>
      <c r="EV5" s="110">
        <f t="shared" ref="EV5" si="136">DATE(YEAR(EU5)+1,MONTH(EU5),DAY(EU5))</f>
        <v>95785</v>
      </c>
      <c r="EW5" s="110">
        <f t="shared" ref="EW5" si="137">DATE(YEAR(EV5)+1,MONTH(EV5),DAY(EV5))</f>
        <v>96150</v>
      </c>
      <c r="EX5" s="110">
        <f t="shared" ref="EX5" si="138">DATE(YEAR(EW5)+1,MONTH(EW5),DAY(EW5))</f>
        <v>96516</v>
      </c>
      <c r="EY5" s="110">
        <f t="shared" ref="EY5" si="139">DATE(YEAR(EX5)+1,MONTH(EX5),DAY(EX5))</f>
        <v>96881</v>
      </c>
      <c r="EZ5" s="110">
        <f t="shared" ref="EZ5" si="140">DATE(YEAR(EY5)+1,MONTH(EY5),DAY(EY5))</f>
        <v>97246</v>
      </c>
      <c r="FA5" s="110">
        <f t="shared" ref="FA5" si="141">DATE(YEAR(EZ5)+1,MONTH(EZ5),DAY(EZ5))</f>
        <v>97611</v>
      </c>
      <c r="FB5" s="110">
        <f t="shared" ref="FB5" si="142">DATE(YEAR(FA5)+1,MONTH(FA5),DAY(FA5))</f>
        <v>97977</v>
      </c>
      <c r="FC5" s="110">
        <f t="shared" ref="FC5" si="143">DATE(YEAR(FB5)+1,MONTH(FB5),DAY(FB5))</f>
        <v>98342</v>
      </c>
      <c r="FD5" s="110">
        <f t="shared" ref="FD5" si="144">DATE(YEAR(FC5)+1,MONTH(FC5),DAY(FC5))</f>
        <v>98707</v>
      </c>
      <c r="FE5" s="110">
        <f t="shared" ref="FE5" si="145">DATE(YEAR(FD5)+1,MONTH(FD5),DAY(FD5))</f>
        <v>99072</v>
      </c>
      <c r="FF5" s="110">
        <f t="shared" ref="FF5" si="146">DATE(YEAR(FE5)+1,MONTH(FE5),DAY(FE5))</f>
        <v>99438</v>
      </c>
      <c r="FG5" s="110">
        <f t="shared" ref="FG5" si="147">DATE(YEAR(FF5)+1,MONTH(FF5),DAY(FF5))</f>
        <v>99803</v>
      </c>
      <c r="FH5" s="110">
        <f t="shared" ref="FH5" si="148">DATE(YEAR(FG5)+1,MONTH(FG5),DAY(FG5))</f>
        <v>100168</v>
      </c>
      <c r="FI5" s="110">
        <f t="shared" ref="FI5" si="149">DATE(YEAR(FH5)+1,MONTH(FH5),DAY(FH5))</f>
        <v>100533</v>
      </c>
      <c r="FJ5" s="110">
        <f t="shared" ref="FJ5" si="150">DATE(YEAR(FI5)+1,MONTH(FI5),DAY(FI5))</f>
        <v>100899</v>
      </c>
      <c r="FK5" s="110">
        <f t="shared" ref="FK5" si="151">DATE(YEAR(FJ5)+1,MONTH(FJ5),DAY(FJ5))</f>
        <v>101264</v>
      </c>
      <c r="FL5" s="110">
        <f t="shared" ref="FL5" si="152">DATE(YEAR(FK5)+1,MONTH(FK5),DAY(FK5))</f>
        <v>101629</v>
      </c>
      <c r="FM5" s="110">
        <f t="shared" ref="FM5" si="153">DATE(YEAR(FL5)+1,MONTH(FL5),DAY(FL5))</f>
        <v>101994</v>
      </c>
      <c r="FN5" s="110">
        <f t="shared" ref="FN5" si="154">DATE(YEAR(FM5)+1,MONTH(FM5),DAY(FM5))</f>
        <v>102360</v>
      </c>
      <c r="FO5" s="110">
        <f t="shared" ref="FO5" si="155">DATE(YEAR(FN5)+1,MONTH(FN5),DAY(FN5))</f>
        <v>102725</v>
      </c>
      <c r="FP5" s="110">
        <f t="shared" ref="FP5" si="156">DATE(YEAR(FO5)+1,MONTH(FO5),DAY(FO5))</f>
        <v>103090</v>
      </c>
      <c r="FQ5" s="110">
        <f t="shared" ref="FQ5" si="157">DATE(YEAR(FP5)+1,MONTH(FP5),DAY(FP5))</f>
        <v>103455</v>
      </c>
      <c r="FR5" s="110">
        <f t="shared" ref="FR5" si="158">DATE(YEAR(FQ5)+1,MONTH(FQ5),DAY(FQ5))</f>
        <v>103821</v>
      </c>
      <c r="FS5" s="110">
        <f t="shared" ref="FS5" si="159">DATE(YEAR(FR5)+1,MONTH(FR5),DAY(FR5))</f>
        <v>104186</v>
      </c>
      <c r="FT5" s="110">
        <f t="shared" ref="FT5" si="160">DATE(YEAR(FS5)+1,MONTH(FS5),DAY(FS5))</f>
        <v>104551</v>
      </c>
      <c r="FU5" s="110">
        <f t="shared" ref="FU5" si="161">DATE(YEAR(FT5)+1,MONTH(FT5),DAY(FT5))</f>
        <v>104916</v>
      </c>
      <c r="FV5" s="110">
        <f t="shared" ref="FV5" si="162">DATE(YEAR(FU5)+1,MONTH(FU5),DAY(FU5))</f>
        <v>105282</v>
      </c>
      <c r="FW5" s="110">
        <f t="shared" ref="FW5" si="163">DATE(YEAR(FV5)+1,MONTH(FV5),DAY(FV5))</f>
        <v>105647</v>
      </c>
      <c r="FX5" s="110">
        <f t="shared" ref="FX5" si="164">DATE(YEAR(FW5)+1,MONTH(FW5),DAY(FW5))</f>
        <v>106012</v>
      </c>
      <c r="FY5" s="110">
        <f t="shared" ref="FY5" si="165">DATE(YEAR(FX5)+1,MONTH(FX5),DAY(FX5))</f>
        <v>106377</v>
      </c>
      <c r="FZ5" s="110">
        <f t="shared" ref="FZ5" si="166">DATE(YEAR(FY5)+1,MONTH(FY5),DAY(FY5))</f>
        <v>106743</v>
      </c>
      <c r="GA5" s="110">
        <f t="shared" ref="GA5" si="167">DATE(YEAR(FZ5)+1,MONTH(FZ5),DAY(FZ5))</f>
        <v>107108</v>
      </c>
      <c r="GB5" s="110">
        <f t="shared" ref="GB5" si="168">DATE(YEAR(GA5)+1,MONTH(GA5),DAY(GA5))</f>
        <v>107473</v>
      </c>
      <c r="GC5" s="110">
        <f t="shared" ref="GC5" si="169">DATE(YEAR(GB5)+1,MONTH(GB5),DAY(GB5))</f>
        <v>107838</v>
      </c>
      <c r="GD5" s="110">
        <f t="shared" ref="GD5" si="170">DATE(YEAR(GC5)+1,MONTH(GC5),DAY(GC5))</f>
        <v>108204</v>
      </c>
      <c r="GE5" s="110">
        <f t="shared" ref="GE5" si="171">DATE(YEAR(GD5)+1,MONTH(GD5),DAY(GD5))</f>
        <v>108569</v>
      </c>
      <c r="GF5" s="110">
        <f t="shared" ref="GF5" si="172">DATE(YEAR(GE5)+1,MONTH(GE5),DAY(GE5))</f>
        <v>108934</v>
      </c>
      <c r="GG5" s="110">
        <f t="shared" ref="GG5" si="173">DATE(YEAR(GF5)+1,MONTH(GF5),DAY(GF5))</f>
        <v>109299</v>
      </c>
      <c r="GH5" s="110">
        <f t="shared" ref="GH5" si="174">DATE(YEAR(GG5)+1,MONTH(GG5),DAY(GG5))</f>
        <v>109664</v>
      </c>
      <c r="GI5" s="110">
        <f t="shared" ref="GI5" si="175">DATE(YEAR(GH5)+1,MONTH(GH5),DAY(GH5))</f>
        <v>110029</v>
      </c>
      <c r="GJ5" s="110">
        <f t="shared" ref="GJ5" si="176">DATE(YEAR(GI5)+1,MONTH(GI5),DAY(GI5))</f>
        <v>110394</v>
      </c>
      <c r="GK5" s="110">
        <f t="shared" ref="GK5" si="177">DATE(YEAR(GJ5)+1,MONTH(GJ5),DAY(GJ5))</f>
        <v>110759</v>
      </c>
      <c r="GL5" s="110">
        <f t="shared" ref="GL5" si="178">DATE(YEAR(GK5)+1,MONTH(GK5),DAY(GK5))</f>
        <v>111125</v>
      </c>
      <c r="GM5" s="110">
        <f t="shared" ref="GM5" si="179">DATE(YEAR(GL5)+1,MONTH(GL5),DAY(GL5))</f>
        <v>111490</v>
      </c>
      <c r="GN5" s="110">
        <f t="shared" ref="GN5" si="180">DATE(YEAR(GM5)+1,MONTH(GM5),DAY(GM5))</f>
        <v>111855</v>
      </c>
      <c r="GO5" s="110">
        <f t="shared" ref="GO5" si="181">DATE(YEAR(GN5)+1,MONTH(GN5),DAY(GN5))</f>
        <v>112220</v>
      </c>
      <c r="GP5" s="110">
        <f t="shared" ref="GP5" si="182">DATE(YEAR(GO5)+1,MONTH(GO5),DAY(GO5))</f>
        <v>112586</v>
      </c>
      <c r="GQ5" s="110">
        <f t="shared" ref="GQ5" si="183">DATE(YEAR(GP5)+1,MONTH(GP5),DAY(GP5))</f>
        <v>112951</v>
      </c>
      <c r="GR5" s="110">
        <f t="shared" ref="GR5" si="184">DATE(YEAR(GQ5)+1,MONTH(GQ5),DAY(GQ5))</f>
        <v>113316</v>
      </c>
      <c r="GS5" s="110">
        <f t="shared" ref="GS5" si="185">DATE(YEAR(GR5)+1,MONTH(GR5),DAY(GR5))</f>
        <v>113681</v>
      </c>
      <c r="GT5" s="110">
        <f t="shared" ref="GT5" si="186">DATE(YEAR(GS5)+1,MONTH(GS5),DAY(GS5))</f>
        <v>114047</v>
      </c>
      <c r="GU5" s="110">
        <f t="shared" ref="GU5" si="187">DATE(YEAR(GT5)+1,MONTH(GT5),DAY(GT5))</f>
        <v>114412</v>
      </c>
      <c r="GV5" s="110">
        <f t="shared" ref="GV5" si="188">DATE(YEAR(GU5)+1,MONTH(GU5),DAY(GU5))</f>
        <v>114777</v>
      </c>
      <c r="GW5" s="110">
        <f t="shared" ref="GW5" si="189">DATE(YEAR(GV5)+1,MONTH(GV5),DAY(GV5))</f>
        <v>115142</v>
      </c>
      <c r="GX5" s="110">
        <f t="shared" ref="GX5" si="190">DATE(YEAR(GW5)+1,MONTH(GW5),DAY(GW5))</f>
        <v>115508</v>
      </c>
      <c r="GY5" s="110">
        <f t="shared" ref="GY5" si="191">DATE(YEAR(GX5)+1,MONTH(GX5),DAY(GX5))</f>
        <v>115873</v>
      </c>
      <c r="GZ5" s="110">
        <f t="shared" ref="GZ5" si="192">DATE(YEAR(GY5)+1,MONTH(GY5),DAY(GY5))</f>
        <v>116238</v>
      </c>
      <c r="HA5" s="110">
        <f t="shared" ref="HA5" si="193">DATE(YEAR(GZ5)+1,MONTH(GZ5),DAY(GZ5))</f>
        <v>116603</v>
      </c>
      <c r="HB5" s="110">
        <f t="shared" ref="HB5" si="194">DATE(YEAR(HA5)+1,MONTH(HA5),DAY(HA5))</f>
        <v>116969</v>
      </c>
      <c r="HC5" s="110">
        <f t="shared" ref="HC5" si="195">DATE(YEAR(HB5)+1,MONTH(HB5),DAY(HB5))</f>
        <v>117334</v>
      </c>
      <c r="HD5" s="110">
        <f t="shared" ref="HD5" si="196">DATE(YEAR(HC5)+1,MONTH(HC5),DAY(HC5))</f>
        <v>117699</v>
      </c>
      <c r="HE5" s="110">
        <f t="shared" ref="HE5" si="197">DATE(YEAR(HD5)+1,MONTH(HD5),DAY(HD5))</f>
        <v>118064</v>
      </c>
      <c r="HF5" s="110">
        <f t="shared" ref="HF5" si="198">DATE(YEAR(HE5)+1,MONTH(HE5),DAY(HE5))</f>
        <v>118430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32.295444444444435</v>
      </c>
      <c r="E6" s="91">
        <f>'CEA-4 Constant DCF'!K5</f>
        <v>9.1749999999999998E-2</v>
      </c>
      <c r="F6" s="91">
        <f t="shared" ref="F6:F11" si="199">IFERROR(E6-($E6-$K6)/6, "")</f>
        <v>8.2851666666666657E-2</v>
      </c>
      <c r="G6" s="91">
        <f t="shared" ref="G6:G11" si="200">IFERROR(F6-($E6-$K6)/6, "")</f>
        <v>7.3953333333333315E-2</v>
      </c>
      <c r="H6" s="91">
        <f t="shared" ref="H6:H11" si="201">IFERROR(G6-($E6-$K6)/6, "")</f>
        <v>6.5054999999999974E-2</v>
      </c>
      <c r="I6" s="91">
        <f t="shared" ref="I6:I11" si="202">IFERROR(H6-($E6-$K6)/6, "")</f>
        <v>5.6156666666666633E-2</v>
      </c>
      <c r="J6" s="91">
        <f t="shared" ref="J6:J11" si="203">IFERROR(I6-($E6-$K6)/6, "")</f>
        <v>4.7258333333333291E-2</v>
      </c>
      <c r="K6" s="91">
        <f t="shared" ref="K6:K11" si="204">(1.018)*(1.02)-1</f>
        <v>3.835999999999995E-2</v>
      </c>
      <c r="L6" s="91">
        <f t="shared" ref="L6:L11" si="205">IFERROR(XIRR($N6:$HF6,$N$5:$HF$5),"")</f>
        <v>9.3557378649711601E-2</v>
      </c>
      <c r="N6" s="111">
        <f>-D6</f>
        <v>-32.295444444444435</v>
      </c>
      <c r="O6" s="111">
        <f t="shared" ref="O6:O11" si="206">$C6*(1+$E6)</f>
        <v>1.2991824999999999</v>
      </c>
      <c r="P6" s="111">
        <f t="shared" ref="P6:P11" si="207">O6*(1+$E6)</f>
        <v>1.4183824943749999</v>
      </c>
      <c r="Q6" s="111">
        <f t="shared" ref="Q6:Q11" si="208">P6*(1+$E6)</f>
        <v>1.5485190882339062</v>
      </c>
      <c r="R6" s="111">
        <f t="shared" ref="R6:R11" si="209">Q6*(1+$E6)</f>
        <v>1.6905957145793671</v>
      </c>
      <c r="S6" s="111">
        <f t="shared" ref="S6:S11" si="210">R6*(1+$E6)</f>
        <v>1.8457078713920241</v>
      </c>
      <c r="T6" s="111">
        <f t="shared" ref="T6:T11" si="211">S6*(1+F6)</f>
        <v>1.9986278447166388</v>
      </c>
      <c r="U6" s="111">
        <f t="shared" ref="U6:U11" si="212">T6*(1+G6)</f>
        <v>2.14643303592625</v>
      </c>
      <c r="V6" s="111">
        <f t="shared" ref="V6:V11" si="213">U6*(1+H6)</f>
        <v>2.2860692370784323</v>
      </c>
      <c r="W6" s="111">
        <f t="shared" ref="W6:W11" si="214">V6*(1+I6)</f>
        <v>2.4144472652019666</v>
      </c>
      <c r="X6" s="111">
        <f t="shared" ref="X6:X11" si="215">W6*(1+J6)</f>
        <v>2.5285500188766359</v>
      </c>
      <c r="Y6" s="111">
        <f t="shared" ref="Y6:Y11" si="216">X6*(1+$K6)</f>
        <v>2.6255451976007436</v>
      </c>
      <c r="Z6" s="111">
        <f t="shared" ref="Z6:Z11" si="217">Y6*(1+$K6)</f>
        <v>2.7262611113807078</v>
      </c>
      <c r="AA6" s="111">
        <f t="shared" ref="AA6:AA11" si="218">Z6*(1+$K6)</f>
        <v>2.8308404876132718</v>
      </c>
      <c r="AB6" s="111">
        <f t="shared" ref="AB6:AB11" si="219">AA6*(1+$K6)</f>
        <v>2.9394315287181167</v>
      </c>
      <c r="AC6" s="111">
        <f t="shared" ref="AC6:AC11" si="220">AB6*(1+$K6)</f>
        <v>3.0521881221597438</v>
      </c>
      <c r="AD6" s="111">
        <f t="shared" ref="AD6:AD11" si="221">AC6*(1+$K6)</f>
        <v>3.1692700585257914</v>
      </c>
      <c r="AE6" s="111">
        <f t="shared" ref="AE6:AE11" si="222">AD6*(1+$K6)</f>
        <v>3.2908432579708404</v>
      </c>
      <c r="AF6" s="111">
        <f t="shared" ref="AF6:AF11" si="223">AE6*(1+$K6)</f>
        <v>3.4170800053466017</v>
      </c>
      <c r="AG6" s="111">
        <f t="shared" ref="AG6:AG11" si="224">AF6*(1+$K6)</f>
        <v>3.548159194351697</v>
      </c>
      <c r="AH6" s="111">
        <f t="shared" ref="AH6:AH11" si="225">AG6*(1+$K6)</f>
        <v>3.6842665810470279</v>
      </c>
      <c r="AI6" s="111">
        <f t="shared" ref="AI6:AI11" si="226">AH6*(1+$K6)</f>
        <v>3.8255950470959919</v>
      </c>
      <c r="AJ6" s="111">
        <f t="shared" ref="AJ6:AJ11" si="227">AI6*(1+$K6)</f>
        <v>3.9723448731025939</v>
      </c>
      <c r="AK6" s="111">
        <f t="shared" ref="AK6:AK11" si="228">AJ6*(1+$K6)</f>
        <v>4.1247240224348092</v>
      </c>
      <c r="AL6" s="111">
        <f t="shared" ref="AL6:AL11" si="229">AK6*(1+$K6)</f>
        <v>4.282948435935408</v>
      </c>
      <c r="AM6" s="111">
        <f t="shared" ref="AM6:AM11" si="230">AL6*(1+$K6)</f>
        <v>4.4472423379378903</v>
      </c>
      <c r="AN6" s="111">
        <f t="shared" ref="AN6:AN11" si="231">AM6*(1+$K6)</f>
        <v>4.6178385540211879</v>
      </c>
      <c r="AO6" s="111">
        <f t="shared" ref="AO6:AO11" si="232">AN6*(1+$K6)</f>
        <v>4.7949788409534406</v>
      </c>
      <c r="AP6" s="111">
        <f t="shared" ref="AP6:AP11" si="233">AO6*(1+$K6)</f>
        <v>4.978914229292414</v>
      </c>
      <c r="AQ6" s="111">
        <f t="shared" ref="AQ6:AQ11" si="234">AP6*(1+$K6)</f>
        <v>5.1699053791280711</v>
      </c>
      <c r="AR6" s="111">
        <f t="shared" ref="AR6:AR11" si="235">AQ6*(1+$K6)</f>
        <v>5.3682229494714235</v>
      </c>
      <c r="AS6" s="111">
        <f t="shared" ref="AS6:AS11" si="236">AR6*(1+$K6)</f>
        <v>5.5741479818131472</v>
      </c>
      <c r="AT6" s="111">
        <f t="shared" ref="AT6:AT11" si="237">AS6*(1+$K6)</f>
        <v>5.7879722983954993</v>
      </c>
      <c r="AU6" s="111">
        <f t="shared" ref="AU6:AU11" si="238">AT6*(1+$K6)</f>
        <v>6.0099989157619502</v>
      </c>
      <c r="AV6" s="111">
        <f t="shared" ref="AV6:AV11" si="239">AU6*(1+$K6)</f>
        <v>6.2405424741705779</v>
      </c>
      <c r="AW6" s="111">
        <f t="shared" ref="AW6:AW11" si="240">AV6*(1+$K6)</f>
        <v>6.4799296834797611</v>
      </c>
      <c r="AX6" s="111">
        <f t="shared" ref="AX6:AX11" si="241">AW6*(1+$K6)</f>
        <v>6.7284997861380447</v>
      </c>
      <c r="AY6" s="111">
        <f t="shared" ref="AY6:AY11" si="242">AX6*(1+$K6)</f>
        <v>6.9866050379343001</v>
      </c>
      <c r="AZ6" s="111">
        <f t="shared" ref="AZ6:AZ11" si="243">AY6*(1+$K6)</f>
        <v>7.2546112071894591</v>
      </c>
      <c r="BA6" s="111">
        <f t="shared" ref="BA6:BA11" si="244">AZ6*(1+$K6)</f>
        <v>7.5328980930972467</v>
      </c>
      <c r="BB6" s="111">
        <f t="shared" ref="BB6:BB11" si="245">BA6*(1+$K6)</f>
        <v>7.8218600639484563</v>
      </c>
      <c r="BC6" s="111">
        <f t="shared" ref="BC6:BC11" si="246">BB6*(1+$K6)</f>
        <v>8.1219066160015192</v>
      </c>
      <c r="BD6" s="111">
        <f t="shared" ref="BD6:BD11" si="247">BC6*(1+$K6)</f>
        <v>8.4334629537913379</v>
      </c>
      <c r="BE6" s="111">
        <f t="shared" ref="BE6:BE11" si="248">BD6*(1+$K6)</f>
        <v>8.7569705926987726</v>
      </c>
      <c r="BF6" s="111">
        <f t="shared" ref="BF6:BF11" si="249">BE6*(1+$K6)</f>
        <v>9.0928879846346966</v>
      </c>
      <c r="BG6" s="111">
        <f t="shared" ref="BG6:BG11" si="250">BF6*(1+$K6)</f>
        <v>9.4416911677252831</v>
      </c>
      <c r="BH6" s="111">
        <f t="shared" ref="BH6:BH11" si="251">BG6*(1+$K6)</f>
        <v>9.8038744409192251</v>
      </c>
      <c r="BI6" s="111">
        <f t="shared" ref="BI6:BI11" si="252">BH6*(1+$K6)</f>
        <v>10.179951064472887</v>
      </c>
      <c r="BJ6" s="111">
        <f t="shared" ref="BJ6:BJ11" si="253">BI6*(1+$K6)</f>
        <v>10.570453987306067</v>
      </c>
      <c r="BK6" s="111">
        <f t="shared" ref="BK6:BK11" si="254">BJ6*(1+$K6)</f>
        <v>10.975936602259127</v>
      </c>
      <c r="BL6" s="111">
        <f t="shared" ref="BL6:BL11" si="255">BK6*(1+$K6)</f>
        <v>11.396973530321786</v>
      </c>
      <c r="BM6" s="111">
        <f t="shared" ref="BM6:BM11" si="256">BL6*(1+$K6)</f>
        <v>11.834161434944928</v>
      </c>
      <c r="BN6" s="111">
        <f t="shared" ref="BN6:BN11" si="257">BM6*(1+$K6)</f>
        <v>12.288119867589415</v>
      </c>
      <c r="BO6" s="111">
        <f t="shared" ref="BO6:BO11" si="258">BN6*(1+$K6)</f>
        <v>12.759492145710144</v>
      </c>
      <c r="BP6" s="111">
        <f t="shared" ref="BP6:BP11" si="259">BO6*(1+$K6)</f>
        <v>13.248946264419585</v>
      </c>
      <c r="BQ6" s="111">
        <f t="shared" ref="BQ6:BQ11" si="260">BP6*(1+$K6)</f>
        <v>13.75717584312272</v>
      </c>
      <c r="BR6" s="111">
        <f t="shared" ref="BR6:BR11" si="261">BQ6*(1+$K6)</f>
        <v>14.284901108464908</v>
      </c>
      <c r="BS6" s="111">
        <f t="shared" ref="BS6:BS11" si="262">BR6*(1+$K6)</f>
        <v>14.83286991498562</v>
      </c>
      <c r="BT6" s="111">
        <f t="shared" ref="BT6:BT11" si="263">BS6*(1+$K6)</f>
        <v>15.401858804924467</v>
      </c>
      <c r="BU6" s="111">
        <f t="shared" ref="BU6:BU11" si="264">BT6*(1+$K6)</f>
        <v>15.992674108681369</v>
      </c>
      <c r="BV6" s="111">
        <f t="shared" ref="BV6:BV11" si="265">BU6*(1+$K6)</f>
        <v>16.606153087490384</v>
      </c>
      <c r="BW6" s="111">
        <f t="shared" ref="BW6:BW11" si="266">BV6*(1+$K6)</f>
        <v>17.243165119926513</v>
      </c>
      <c r="BX6" s="111">
        <f t="shared" ref="BX6:BX11" si="267">BW6*(1+$K6)</f>
        <v>17.904612933926892</v>
      </c>
      <c r="BY6" s="111">
        <f t="shared" ref="BY6:BY11" si="268">BX6*(1+$K6)</f>
        <v>18.591433886072327</v>
      </c>
      <c r="BZ6" s="111">
        <f t="shared" ref="BZ6:BZ11" si="269">BY6*(1+$K6)</f>
        <v>19.30460128994206</v>
      </c>
      <c r="CA6" s="111">
        <f t="shared" ref="CA6:CA11" si="270">BZ6*(1+$K6)</f>
        <v>20.045125795424237</v>
      </c>
      <c r="CB6" s="111">
        <f t="shared" ref="CB6:CB11" si="271">CA6*(1+$K6)</f>
        <v>20.81405682093671</v>
      </c>
      <c r="CC6" s="111">
        <f t="shared" ref="CC6:CC11" si="272">CB6*(1+$K6)</f>
        <v>21.612484040587841</v>
      </c>
      <c r="CD6" s="111">
        <f t="shared" ref="CD6:CD11" si="273">CC6*(1+$K6)</f>
        <v>22.441538928384791</v>
      </c>
      <c r="CE6" s="111">
        <f t="shared" ref="CE6:CE11" si="274">CD6*(1+$K6)</f>
        <v>23.30239636167763</v>
      </c>
      <c r="CF6" s="111">
        <f t="shared" ref="CF6:CF11" si="275">CE6*(1+$K6)</f>
        <v>24.196276286111583</v>
      </c>
      <c r="CG6" s="111">
        <f t="shared" ref="CG6:CG11" si="276">CF6*(1+$K6)</f>
        <v>25.124445444446824</v>
      </c>
      <c r="CH6" s="111">
        <f t="shared" ref="CH6:CH11" si="277">CG6*(1+$K6)</f>
        <v>26.088219171695801</v>
      </c>
      <c r="CI6" s="111">
        <f t="shared" ref="CI6:CI11" si="278">CH6*(1+$K6)</f>
        <v>27.08896325912205</v>
      </c>
      <c r="CJ6" s="111">
        <f t="shared" ref="CJ6:CJ11" si="279">CI6*(1+$K6)</f>
        <v>28.128095889741971</v>
      </c>
      <c r="CK6" s="111">
        <f t="shared" ref="CK6:CK11" si="280">CJ6*(1+$K6)</f>
        <v>29.207089648072472</v>
      </c>
      <c r="CL6" s="111">
        <f t="shared" ref="CL6:CL11" si="281">CK6*(1+$K6)</f>
        <v>30.327473606972532</v>
      </c>
      <c r="CM6" s="111">
        <f t="shared" ref="CM6:CM11" si="282">CL6*(1+$K6)</f>
        <v>31.490835494535997</v>
      </c>
      <c r="CN6" s="111">
        <f t="shared" ref="CN6:CN11" si="283">CM6*(1+$K6)</f>
        <v>32.698823944106394</v>
      </c>
      <c r="CO6" s="111">
        <f t="shared" ref="CO6:CO11" si="284">CN6*(1+$K6)</f>
        <v>33.953150830602311</v>
      </c>
      <c r="CP6" s="111">
        <f t="shared" ref="CP6:CP11" si="285">CO6*(1+$K6)</f>
        <v>35.255593696464217</v>
      </c>
      <c r="CQ6" s="111">
        <f t="shared" ref="CQ6:CQ11" si="286">CP6*(1+$K6)</f>
        <v>36.60799827066058</v>
      </c>
      <c r="CR6" s="111">
        <f t="shared" ref="CR6:CR11" si="287">CQ6*(1+$K6)</f>
        <v>38.012281084323121</v>
      </c>
      <c r="CS6" s="111">
        <f t="shared" ref="CS6:CS11" si="288">CR6*(1+$K6)</f>
        <v>39.470432186717751</v>
      </c>
      <c r="CT6" s="111">
        <f t="shared" ref="CT6:CT11" si="289">CS6*(1+$K6)</f>
        <v>40.984517965400244</v>
      </c>
      <c r="CU6" s="111">
        <f t="shared" ref="CU6:CU11" si="290">CT6*(1+$K6)</f>
        <v>42.556684074552997</v>
      </c>
      <c r="CV6" s="111">
        <f t="shared" ref="CV6:CV11" si="291">CU6*(1+$K6)</f>
        <v>44.189158475652846</v>
      </c>
      <c r="CW6" s="111">
        <f t="shared" ref="CW6:CW11" si="292">CV6*(1+$K6)</f>
        <v>45.884254594778888</v>
      </c>
      <c r="CX6" s="111">
        <f t="shared" ref="CX6:CX11" si="293">CW6*(1+$K6)</f>
        <v>47.644374601034606</v>
      </c>
      <c r="CY6" s="111">
        <f t="shared" ref="CY6:CY11" si="294">CX6*(1+$K6)</f>
        <v>49.472012810730291</v>
      </c>
      <c r="CZ6" s="111">
        <f t="shared" ref="CZ6:CZ11" si="295">CY6*(1+$K6)</f>
        <v>51.369759222149902</v>
      </c>
      <c r="DA6" s="111">
        <f t="shared" ref="DA6:DA11" si="296">CZ6*(1+$K6)</f>
        <v>53.340303185911573</v>
      </c>
      <c r="DB6" s="111">
        <f t="shared" ref="DB6:DB11" si="297">DA6*(1+$K6)</f>
        <v>55.386437216123142</v>
      </c>
      <c r="DC6" s="111">
        <f t="shared" ref="DC6:DC11" si="298">DB6*(1+$K6)</f>
        <v>57.511060947733625</v>
      </c>
      <c r="DD6" s="111">
        <f t="shared" ref="DD6:DD11" si="299">DC6*(1+$K6)</f>
        <v>59.717185245688682</v>
      </c>
      <c r="DE6" s="111">
        <f t="shared" ref="DE6:DE11" si="300">DD6*(1+$K6)</f>
        <v>62.0079364717133</v>
      </c>
      <c r="DF6" s="111">
        <f t="shared" ref="DF6:DF11" si="301">DE6*(1+$K6)</f>
        <v>64.386560914768225</v>
      </c>
      <c r="DG6" s="111">
        <f t="shared" ref="DG6:DG11" si="302">DF6*(1+$K6)</f>
        <v>66.856429391458732</v>
      </c>
      <c r="DH6" s="111">
        <f t="shared" ref="DH6:DH11" si="303">DG6*(1+$K6)</f>
        <v>69.421042022915088</v>
      </c>
      <c r="DI6" s="111">
        <f t="shared" ref="DI6:DI11" si="304">DH6*(1+$K6)</f>
        <v>72.084033194914113</v>
      </c>
      <c r="DJ6" s="111">
        <f t="shared" ref="DJ6:DJ11" si="305">DI6*(1+$K6)</f>
        <v>74.849176708271017</v>
      </c>
      <c r="DK6" s="111">
        <f t="shared" ref="DK6:DK11" si="306">DJ6*(1+$K6)</f>
        <v>77.720391126800294</v>
      </c>
      <c r="DL6" s="111">
        <f t="shared" ref="DL6:DL11" si="307">DK6*(1+$K6)</f>
        <v>80.701745330424345</v>
      </c>
      <c r="DM6" s="111">
        <f t="shared" ref="DM6:DM11" si="308">DL6*(1+$K6)</f>
        <v>83.797464281299412</v>
      </c>
      <c r="DN6" s="111">
        <f t="shared" ref="DN6:DN11" si="309">DM6*(1+$K6)</f>
        <v>87.011935011130049</v>
      </c>
      <c r="DO6" s="111">
        <f t="shared" ref="DO6:DO11" si="310">DN6*(1+$K6)</f>
        <v>90.349712838156989</v>
      </c>
      <c r="DP6" s="111">
        <f t="shared" ref="DP6:DP11" si="311">DO6*(1+$K6)</f>
        <v>93.815527822628681</v>
      </c>
      <c r="DQ6" s="111">
        <f t="shared" ref="DQ6:DQ11" si="312">DP6*(1+$K6)</f>
        <v>97.414291469904711</v>
      </c>
      <c r="DR6" s="111">
        <f t="shared" ref="DR6:DR11" si="313">DQ6*(1+$K6)</f>
        <v>101.15110369069025</v>
      </c>
      <c r="DS6" s="111">
        <f t="shared" ref="DS6:DS11" si="314">DR6*(1+$K6)</f>
        <v>105.03126002826512</v>
      </c>
      <c r="DT6" s="111">
        <f t="shared" ref="DT6:DT11" si="315">DS6*(1+$K6)</f>
        <v>109.06025916294936</v>
      </c>
      <c r="DU6" s="111">
        <f t="shared" ref="DU6:DU11" si="316">DT6*(1+$K6)</f>
        <v>113.24381070444009</v>
      </c>
      <c r="DV6" s="111">
        <f t="shared" ref="DV6:DV11" si="317">DU6*(1+$K6)</f>
        <v>117.58784328306241</v>
      </c>
      <c r="DW6" s="111">
        <f t="shared" ref="DW6:DW11" si="318">DV6*(1+$K6)</f>
        <v>122.09851295140068</v>
      </c>
      <c r="DX6" s="111">
        <f t="shared" ref="DX6:DX11" si="319">DW6*(1+$K6)</f>
        <v>126.7822119082164</v>
      </c>
      <c r="DY6" s="111">
        <f t="shared" ref="DY6:DY11" si="320">DX6*(1+$K6)</f>
        <v>131.64557755701557</v>
      </c>
      <c r="DZ6" s="111">
        <f t="shared" ref="DZ6:DZ11" si="321">DY6*(1+$K6)</f>
        <v>136.69550191210269</v>
      </c>
      <c r="EA6" s="111">
        <f t="shared" ref="EA6:EA11" si="322">DZ6*(1+$K6)</f>
        <v>141.93914136545095</v>
      </c>
      <c r="EB6" s="111">
        <f t="shared" ref="EB6:EB11" si="323">EA6*(1+$K6)</f>
        <v>147.38392682822965</v>
      </c>
      <c r="EC6" s="111">
        <f t="shared" ref="EC6:EC11" si="324">EB6*(1+$K6)</f>
        <v>153.03757426136053</v>
      </c>
      <c r="ED6" s="111">
        <f t="shared" ref="ED6:ED11" si="325">EC6*(1+$K6)</f>
        <v>158.90809561002632</v>
      </c>
      <c r="EE6" s="111">
        <f t="shared" ref="EE6:EE11" si="326">ED6*(1+$K6)</f>
        <v>165.00381015762693</v>
      </c>
      <c r="EF6" s="111">
        <f t="shared" ref="EF6:EF11" si="327">EE6*(1+$K6)</f>
        <v>171.33335631527348</v>
      </c>
      <c r="EG6" s="111">
        <f t="shared" ref="EG6:EG11" si="328">EF6*(1+$K6)</f>
        <v>177.90570386352735</v>
      </c>
      <c r="EH6" s="111">
        <f t="shared" ref="EH6:EH11" si="329">EG6*(1+$K6)</f>
        <v>184.73016666373226</v>
      </c>
      <c r="EI6" s="111">
        <f t="shared" ref="EI6:EI11" si="330">EH6*(1+$K6)</f>
        <v>191.81641585695303</v>
      </c>
      <c r="EJ6" s="111">
        <f t="shared" ref="EJ6:EJ11" si="331">EI6*(1+$K6)</f>
        <v>199.17449356922575</v>
      </c>
      <c r="EK6" s="111">
        <f t="shared" ref="EK6:EK11" si="332">EJ6*(1+$K6)</f>
        <v>206.81482714254125</v>
      </c>
      <c r="EL6" s="111">
        <f t="shared" ref="EL6:EL11" si="333">EK6*(1+$K6)</f>
        <v>214.74824391172911</v>
      </c>
      <c r="EM6" s="111">
        <f t="shared" ref="EM6:EM11" si="334">EL6*(1+$K6)</f>
        <v>222.98598654818304</v>
      </c>
      <c r="EN6" s="111">
        <f t="shared" ref="EN6:EN11" si="335">EM6*(1+$K6)</f>
        <v>231.53972899217132</v>
      </c>
      <c r="EO6" s="111">
        <f t="shared" ref="EO6:EO11" si="336">EN6*(1+$K6)</f>
        <v>240.42159299631101</v>
      </c>
      <c r="EP6" s="111">
        <f t="shared" ref="EP6:EP11" si="337">EO6*(1+$K6)</f>
        <v>249.64416530364949</v>
      </c>
      <c r="EQ6" s="111">
        <f t="shared" ref="EQ6:EQ11" si="338">EP6*(1+$K6)</f>
        <v>259.22051548469744</v>
      </c>
      <c r="ER6" s="111">
        <f t="shared" ref="ER6:ER11" si="339">EQ6*(1+$K6)</f>
        <v>269.16421445869042</v>
      </c>
      <c r="ES6" s="111">
        <f t="shared" ref="ES6:ES11" si="340">ER6*(1+$K6)</f>
        <v>279.48935372532577</v>
      </c>
      <c r="ET6" s="111">
        <f t="shared" ref="ET6:ET11" si="341">ES6*(1+$K6)</f>
        <v>290.21056533422927</v>
      </c>
      <c r="EU6" s="111">
        <f t="shared" ref="EU6:EU11" si="342">ET6*(1+$K6)</f>
        <v>301.34304262045032</v>
      </c>
      <c r="EV6" s="111">
        <f t="shared" ref="EV6:EV11" si="343">EU6*(1+$K6)</f>
        <v>312.9025617353708</v>
      </c>
      <c r="EW6" s="111">
        <f t="shared" ref="EW6:EW11" si="344">EV6*(1+$K6)</f>
        <v>324.90550400353959</v>
      </c>
      <c r="EX6" s="111">
        <f t="shared" ref="EX6:EX11" si="345">EW6*(1+$K6)</f>
        <v>337.36887913711536</v>
      </c>
      <c r="EY6" s="111">
        <f t="shared" ref="EY6:EY11" si="346">EX6*(1+$K6)</f>
        <v>350.31034934081509</v>
      </c>
      <c r="EZ6" s="111">
        <f t="shared" ref="EZ6:EZ11" si="347">EY6*(1+$K6)</f>
        <v>363.74825434152876</v>
      </c>
      <c r="FA6" s="111">
        <f t="shared" ref="FA6:FA11" si="348">EZ6*(1+$K6)</f>
        <v>377.70163737806979</v>
      </c>
      <c r="FB6" s="111">
        <f t="shared" ref="FB6:FB11" si="349">FA6*(1+$K6)</f>
        <v>392.1902721878925</v>
      </c>
      <c r="FC6" s="111">
        <f t="shared" ref="FC6:FC11" si="350">FB6*(1+$K6)</f>
        <v>407.23469102902004</v>
      </c>
      <c r="FD6" s="111">
        <f t="shared" ref="FD6:FD11" si="351">FC6*(1+$K6)</f>
        <v>422.85621377689324</v>
      </c>
      <c r="FE6" s="111">
        <f t="shared" ref="FE6:FE11" si="352">FD6*(1+$K6)</f>
        <v>439.07697813737485</v>
      </c>
      <c r="FF6" s="111">
        <f t="shared" ref="FF6:FF11" si="353">FE6*(1+$K6)</f>
        <v>455.91997101872454</v>
      </c>
      <c r="FG6" s="111">
        <f t="shared" ref="FG6:FG11" si="354">FF6*(1+$K6)</f>
        <v>473.4090611070028</v>
      </c>
      <c r="FH6" s="111">
        <f t="shared" ref="FH6:FH11" si="355">FG6*(1+$K6)</f>
        <v>491.56903269106738</v>
      </c>
      <c r="FI6" s="111">
        <f t="shared" ref="FI6:FI11" si="356">FH6*(1+$K6)</f>
        <v>510.42562078509673</v>
      </c>
      <c r="FJ6" s="111">
        <f t="shared" ref="FJ6:FJ11" si="357">FI6*(1+$K6)</f>
        <v>530.00554759841305</v>
      </c>
      <c r="FK6" s="111">
        <f t="shared" ref="FK6:FK11" si="358">FJ6*(1+$K6)</f>
        <v>550.33656040428809</v>
      </c>
      <c r="FL6" s="111">
        <f t="shared" ref="FL6:FL11" si="359">FK6*(1+$K6)</f>
        <v>571.4474708613966</v>
      </c>
      <c r="FM6" s="111">
        <f t="shared" ref="FM6:FM11" si="360">FL6*(1+$K6)</f>
        <v>593.3681958436398</v>
      </c>
      <c r="FN6" s="111">
        <f t="shared" ref="FN6:FN11" si="361">FM6*(1+$K6)</f>
        <v>616.12979983620176</v>
      </c>
      <c r="FO6" s="111">
        <f t="shared" ref="FO6:FO11" si="362">FN6*(1+$K6)</f>
        <v>639.76453895791838</v>
      </c>
      <c r="FP6" s="111">
        <f t="shared" ref="FP6:FP11" si="363">FO6*(1+$K6)</f>
        <v>664.30590667234412</v>
      </c>
      <c r="FQ6" s="111">
        <f t="shared" ref="FQ6:FQ11" si="364">FP6*(1+$K6)</f>
        <v>689.78868125229519</v>
      </c>
      <c r="FR6" s="111">
        <f t="shared" ref="FR6:FR11" si="365">FQ6*(1+$K6)</f>
        <v>716.24897506513321</v>
      </c>
      <c r="FS6" s="111">
        <f t="shared" ref="FS6:FS11" si="366">FR6*(1+$K6)</f>
        <v>743.7242857486317</v>
      </c>
      <c r="FT6" s="111">
        <f t="shared" ref="FT6:FT11" si="367">FS6*(1+$K6)</f>
        <v>772.25354934994914</v>
      </c>
      <c r="FU6" s="111">
        <f t="shared" ref="FU6:FU11" si="368">FT6*(1+$K6)</f>
        <v>801.87719550301313</v>
      </c>
      <c r="FV6" s="111">
        <f t="shared" ref="FV6:FV11" si="369">FU6*(1+$K6)</f>
        <v>832.63720472250861</v>
      </c>
      <c r="FW6" s="111">
        <f t="shared" ref="FW6:FW11" si="370">FV6*(1+$K6)</f>
        <v>864.57716789566405</v>
      </c>
      <c r="FX6" s="111">
        <f t="shared" ref="FX6:FX11" si="371">FW6*(1+$K6)</f>
        <v>897.74234805614162</v>
      </c>
      <c r="FY6" s="111">
        <f t="shared" ref="FY6:FY11" si="372">FX6*(1+$K6)</f>
        <v>932.17974452757517</v>
      </c>
      <c r="FZ6" s="111">
        <f t="shared" ref="FZ6:FZ11" si="373">FY6*(1+$K6)</f>
        <v>967.93815952765294</v>
      </c>
      <c r="GA6" s="111">
        <f t="shared" ref="GA6:GA11" si="374">FZ6*(1+$K6)</f>
        <v>1005.0682673271336</v>
      </c>
      <c r="GB6" s="111">
        <f t="shared" ref="GB6:GB11" si="375">GA6*(1+$K6)</f>
        <v>1043.6226860618024</v>
      </c>
      <c r="GC6" s="111">
        <f t="shared" ref="GC6:GC11" si="376">GB6*(1+$K6)</f>
        <v>1083.6560522991331</v>
      </c>
      <c r="GD6" s="111">
        <f t="shared" ref="GD6:GD11" si="377">GC6*(1+$K6)</f>
        <v>1125.2250984653278</v>
      </c>
      <c r="GE6" s="111">
        <f t="shared" ref="GE6:GE11" si="378">GD6*(1+$K6)</f>
        <v>1168.3887332424579</v>
      </c>
      <c r="GF6" s="111">
        <f t="shared" ref="GF6:GF11" si="379">GE6*(1+$K6)</f>
        <v>1213.2081250496385</v>
      </c>
      <c r="GG6" s="111">
        <f t="shared" ref="GG6:GG11" si="380">GF6*(1+$K6)</f>
        <v>1259.7467887265425</v>
      </c>
      <c r="GH6" s="111">
        <f t="shared" ref="GH6:GH11" si="381">GG6*(1+$K6)</f>
        <v>1308.0706755420927</v>
      </c>
      <c r="GI6" s="111">
        <f t="shared" ref="GI6:GI11" si="382">GH6*(1+$K6)</f>
        <v>1358.2482666558872</v>
      </c>
      <c r="GJ6" s="111">
        <f t="shared" ref="GJ6:GJ11" si="383">GI6*(1+$K6)</f>
        <v>1410.3506701648068</v>
      </c>
      <c r="GK6" s="111">
        <f t="shared" ref="GK6:GK11" si="384">GJ6*(1+$K6)</f>
        <v>1464.4517218723288</v>
      </c>
      <c r="GL6" s="111">
        <f t="shared" ref="GL6:GL11" si="385">GK6*(1+$K6)</f>
        <v>1520.6280899233514</v>
      </c>
      <c r="GM6" s="111">
        <f t="shared" ref="GM6:GM11" si="386">GL6*(1+$K6)</f>
        <v>1578.9593834528109</v>
      </c>
      <c r="GN6" s="111">
        <f t="shared" ref="GN6:GN11" si="387">GM6*(1+$K6)</f>
        <v>1639.5282654020607</v>
      </c>
      <c r="GO6" s="111">
        <f t="shared" ref="GO6:GO11" si="388">GN6*(1+$K6)</f>
        <v>1702.4205696628837</v>
      </c>
      <c r="GP6" s="111">
        <f t="shared" ref="GP6:GP11" si="389">GO6*(1+$K6)</f>
        <v>1767.7254227151518</v>
      </c>
      <c r="GQ6" s="111">
        <f t="shared" ref="GQ6:GQ11" si="390">GP6*(1+$K6)</f>
        <v>1835.5353699305049</v>
      </c>
      <c r="GR6" s="111">
        <f t="shared" ref="GR6:GR11" si="391">GQ6*(1+$K6)</f>
        <v>1905.946506721039</v>
      </c>
      <c r="GS6" s="111">
        <f t="shared" ref="GS6:GS11" si="392">GR6*(1+$K6)</f>
        <v>1979.0586147188581</v>
      </c>
      <c r="GT6" s="111">
        <f t="shared" ref="GT6:GT11" si="393">GS6*(1+$K6)</f>
        <v>2054.9753031794735</v>
      </c>
      <c r="GU6" s="111">
        <f t="shared" ref="GU6:GU11" si="394">GT6*(1+$K6)</f>
        <v>2133.8041558094378</v>
      </c>
      <c r="GV6" s="111">
        <f t="shared" ref="GV6:GV11" si="395">GU6*(1+$K6)</f>
        <v>2215.6568832262878</v>
      </c>
      <c r="GW6" s="111">
        <f t="shared" ref="GW6:GW11" si="396">GV6*(1+$K6)</f>
        <v>2300.6494812668479</v>
      </c>
      <c r="GX6" s="111">
        <f t="shared" ref="GX6:GX11" si="397">GW6*(1+$K6)</f>
        <v>2388.902395368244</v>
      </c>
      <c r="GY6" s="111">
        <f t="shared" ref="GY6:GY11" si="398">GX6*(1+$K6)</f>
        <v>2480.5406912545695</v>
      </c>
      <c r="GZ6" s="111">
        <f t="shared" ref="GZ6:GZ11" si="399">GY6*(1+$K6)</f>
        <v>2575.6942321710949</v>
      </c>
      <c r="HA6" s="111">
        <f t="shared" ref="HA6:HA11" si="400">GZ6*(1+$K6)</f>
        <v>2674.4978629171778</v>
      </c>
      <c r="HB6" s="111">
        <f t="shared" ref="HB6:HB11" si="401">HA6*(1+$K6)</f>
        <v>2777.0916009386806</v>
      </c>
      <c r="HC6" s="111">
        <f t="shared" ref="HC6:HC11" si="402">HB6*(1+$K6)</f>
        <v>2883.6208347506881</v>
      </c>
      <c r="HD6" s="111">
        <f t="shared" ref="HD6:HD11" si="403">HC6*(1+$K6)</f>
        <v>2994.2365299717244</v>
      </c>
      <c r="HE6" s="111">
        <f t="shared" ref="HE6:HE11" si="404">HD6*(1+$K6)</f>
        <v>3109.0954432614394</v>
      </c>
      <c r="HF6" s="111">
        <f t="shared" ref="HF6:HF11" si="405">HE6*(1+$K6)</f>
        <v>3228.360344464948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32.202333333333321</v>
      </c>
      <c r="E7" s="91">
        <f>'CEA-4 Constant DCF'!K6</f>
        <v>2.8750000000000001E-2</v>
      </c>
      <c r="F7" s="91">
        <f t="shared" si="199"/>
        <v>3.0351666666666659E-2</v>
      </c>
      <c r="G7" s="91">
        <f t="shared" si="200"/>
        <v>3.195333333333332E-2</v>
      </c>
      <c r="H7" s="91">
        <f t="shared" si="201"/>
        <v>3.3554999999999981E-2</v>
      </c>
      <c r="I7" s="91">
        <f t="shared" si="202"/>
        <v>3.5156666666666642E-2</v>
      </c>
      <c r="J7" s="91">
        <f t="shared" si="203"/>
        <v>3.6758333333333303E-2</v>
      </c>
      <c r="K7" s="91">
        <f t="shared" si="204"/>
        <v>3.835999999999995E-2</v>
      </c>
      <c r="L7" s="91">
        <f t="shared" si="205"/>
        <v>9.6027782559394856E-2</v>
      </c>
      <c r="N7" s="111">
        <f t="shared" ref="N7:N11" si="406">-D7</f>
        <v>-32.202333333333321</v>
      </c>
      <c r="O7" s="111">
        <f t="shared" si="206"/>
        <v>1.8645065000000001</v>
      </c>
      <c r="P7" s="111">
        <f t="shared" si="207"/>
        <v>1.9181110618750001</v>
      </c>
      <c r="Q7" s="111">
        <f t="shared" si="208"/>
        <v>1.9732567549039064</v>
      </c>
      <c r="R7" s="111">
        <f t="shared" si="209"/>
        <v>2.0299878866073939</v>
      </c>
      <c r="S7" s="111">
        <f t="shared" si="210"/>
        <v>2.0883500383473566</v>
      </c>
      <c r="T7" s="111">
        <f t="shared" si="211"/>
        <v>2.151734942594596</v>
      </c>
      <c r="U7" s="111">
        <f t="shared" si="212"/>
        <v>2.2204900464603017</v>
      </c>
      <c r="V7" s="111">
        <f t="shared" si="213"/>
        <v>2.2949985899692771</v>
      </c>
      <c r="W7" s="111">
        <f t="shared" si="214"/>
        <v>2.3756830903972972</v>
      </c>
      <c r="X7" s="111">
        <f t="shared" si="215"/>
        <v>2.4630092413284843</v>
      </c>
      <c r="Y7" s="111">
        <f t="shared" si="216"/>
        <v>2.5574902758258449</v>
      </c>
      <c r="Z7" s="111">
        <f t="shared" si="217"/>
        <v>2.6555956028065242</v>
      </c>
      <c r="AA7" s="111">
        <f t="shared" si="218"/>
        <v>2.7574642501301825</v>
      </c>
      <c r="AB7" s="111">
        <f t="shared" si="219"/>
        <v>2.863240578765176</v>
      </c>
      <c r="AC7" s="111">
        <f t="shared" si="220"/>
        <v>2.973074487366608</v>
      </c>
      <c r="AD7" s="111">
        <f t="shared" si="221"/>
        <v>3.0871216247019908</v>
      </c>
      <c r="AE7" s="111">
        <f t="shared" si="222"/>
        <v>3.205543610225559</v>
      </c>
      <c r="AF7" s="111">
        <f t="shared" si="223"/>
        <v>3.3285082631138114</v>
      </c>
      <c r="AG7" s="111">
        <f t="shared" si="224"/>
        <v>3.4561898400868571</v>
      </c>
      <c r="AH7" s="111">
        <f t="shared" si="225"/>
        <v>3.588769282352589</v>
      </c>
      <c r="AI7" s="111">
        <f t="shared" si="226"/>
        <v>3.7264344720236342</v>
      </c>
      <c r="AJ7" s="111">
        <f t="shared" si="227"/>
        <v>3.8693804983704605</v>
      </c>
      <c r="AK7" s="111">
        <f t="shared" si="228"/>
        <v>4.0178099342879507</v>
      </c>
      <c r="AL7" s="111">
        <f t="shared" si="229"/>
        <v>4.1719331233672365</v>
      </c>
      <c r="AM7" s="111">
        <f t="shared" si="230"/>
        <v>4.3319684779796033</v>
      </c>
      <c r="AN7" s="111">
        <f t="shared" si="231"/>
        <v>4.498142788794901</v>
      </c>
      <c r="AO7" s="111">
        <f t="shared" si="232"/>
        <v>4.6706915461730736</v>
      </c>
      <c r="AP7" s="111">
        <f t="shared" si="233"/>
        <v>4.8498592738842721</v>
      </c>
      <c r="AQ7" s="111">
        <f t="shared" si="234"/>
        <v>5.0358998756304727</v>
      </c>
      <c r="AR7" s="111">
        <f t="shared" si="235"/>
        <v>5.2290769948596569</v>
      </c>
      <c r="AS7" s="111">
        <f t="shared" si="236"/>
        <v>5.4296643883824727</v>
      </c>
      <c r="AT7" s="111">
        <f t="shared" si="237"/>
        <v>5.6379463143208239</v>
      </c>
      <c r="AU7" s="111">
        <f t="shared" si="238"/>
        <v>5.8542179349381707</v>
      </c>
      <c r="AV7" s="111">
        <f t="shared" si="239"/>
        <v>6.0787857349223984</v>
      </c>
      <c r="AW7" s="111">
        <f t="shared" si="240"/>
        <v>6.3119679557140209</v>
      </c>
      <c r="AX7" s="111">
        <f t="shared" si="241"/>
        <v>6.5540950464952106</v>
      </c>
      <c r="AY7" s="111">
        <f t="shared" si="242"/>
        <v>6.8055101324787666</v>
      </c>
      <c r="AZ7" s="111">
        <f t="shared" si="243"/>
        <v>7.066569501160652</v>
      </c>
      <c r="BA7" s="111">
        <f t="shared" si="244"/>
        <v>7.3376431072251744</v>
      </c>
      <c r="BB7" s="111">
        <f t="shared" si="245"/>
        <v>7.6191150968183319</v>
      </c>
      <c r="BC7" s="111">
        <f t="shared" si="246"/>
        <v>7.9113843519322824</v>
      </c>
      <c r="BD7" s="111">
        <f t="shared" si="247"/>
        <v>8.214865055672405</v>
      </c>
      <c r="BE7" s="111">
        <f t="shared" si="248"/>
        <v>8.5299872792079974</v>
      </c>
      <c r="BF7" s="111">
        <f t="shared" si="249"/>
        <v>8.8571975912384158</v>
      </c>
      <c r="BG7" s="111">
        <f t="shared" si="250"/>
        <v>9.1969596908383213</v>
      </c>
      <c r="BH7" s="111">
        <f t="shared" si="251"/>
        <v>9.5497550645788785</v>
      </c>
      <c r="BI7" s="111">
        <f t="shared" si="252"/>
        <v>9.9160836688561229</v>
      </c>
      <c r="BJ7" s="111">
        <f t="shared" si="253"/>
        <v>10.296464638393443</v>
      </c>
      <c r="BK7" s="111">
        <f t="shared" si="254"/>
        <v>10.691437021922216</v>
      </c>
      <c r="BL7" s="111">
        <f t="shared" si="255"/>
        <v>11.101560546083151</v>
      </c>
      <c r="BM7" s="111">
        <f t="shared" si="256"/>
        <v>11.5274164086309</v>
      </c>
      <c r="BN7" s="111">
        <f t="shared" si="257"/>
        <v>11.969608102065981</v>
      </c>
      <c r="BO7" s="111">
        <f t="shared" si="258"/>
        <v>12.428762268861233</v>
      </c>
      <c r="BP7" s="111">
        <f t="shared" si="259"/>
        <v>12.905529589494749</v>
      </c>
      <c r="BQ7" s="111">
        <f t="shared" si="260"/>
        <v>13.400585704547767</v>
      </c>
      <c r="BR7" s="111">
        <f t="shared" si="261"/>
        <v>13.914632172174219</v>
      </c>
      <c r="BS7" s="111">
        <f t="shared" si="262"/>
        <v>14.448397462298821</v>
      </c>
      <c r="BT7" s="111">
        <f t="shared" si="263"/>
        <v>15.002637988952603</v>
      </c>
      <c r="BU7" s="111">
        <f t="shared" si="264"/>
        <v>15.578139182208824</v>
      </c>
      <c r="BV7" s="111">
        <f t="shared" si="265"/>
        <v>16.175716601238353</v>
      </c>
      <c r="BW7" s="111">
        <f t="shared" si="266"/>
        <v>16.796217090061855</v>
      </c>
      <c r="BX7" s="111">
        <f t="shared" si="267"/>
        <v>17.440519977636626</v>
      </c>
      <c r="BY7" s="111">
        <f t="shared" si="268"/>
        <v>18.109538323978764</v>
      </c>
      <c r="BZ7" s="111">
        <f t="shared" si="269"/>
        <v>18.804220214086588</v>
      </c>
      <c r="CA7" s="111">
        <f t="shared" si="270"/>
        <v>19.525550101498947</v>
      </c>
      <c r="CB7" s="111">
        <f t="shared" si="271"/>
        <v>20.274550203392444</v>
      </c>
      <c r="CC7" s="111">
        <f t="shared" si="272"/>
        <v>21.052281949194576</v>
      </c>
      <c r="CD7" s="111">
        <f t="shared" si="273"/>
        <v>21.85984748476568</v>
      </c>
      <c r="CE7" s="111">
        <f t="shared" si="274"/>
        <v>22.698391234281292</v>
      </c>
      <c r="CF7" s="111">
        <f t="shared" si="275"/>
        <v>23.569101522028323</v>
      </c>
      <c r="CG7" s="111">
        <f t="shared" si="276"/>
        <v>24.473212256413326</v>
      </c>
      <c r="CH7" s="111">
        <f t="shared" si="277"/>
        <v>25.412004678569339</v>
      </c>
      <c r="CI7" s="111">
        <f t="shared" si="278"/>
        <v>26.386809178039258</v>
      </c>
      <c r="CJ7" s="111">
        <f t="shared" si="279"/>
        <v>27.399007178108842</v>
      </c>
      <c r="CK7" s="111">
        <f t="shared" si="280"/>
        <v>28.450033093461098</v>
      </c>
      <c r="CL7" s="111">
        <f t="shared" si="281"/>
        <v>29.541376362926265</v>
      </c>
      <c r="CM7" s="111">
        <f t="shared" si="282"/>
        <v>30.674583560208113</v>
      </c>
      <c r="CN7" s="111">
        <f t="shared" si="283"/>
        <v>31.851260585577695</v>
      </c>
      <c r="CO7" s="111">
        <f t="shared" si="284"/>
        <v>33.073074941640456</v>
      </c>
      <c r="CP7" s="111">
        <f t="shared" si="285"/>
        <v>34.341758096401783</v>
      </c>
      <c r="CQ7" s="111">
        <f t="shared" si="286"/>
        <v>35.659107936979751</v>
      </c>
      <c r="CR7" s="111">
        <f t="shared" si="287"/>
        <v>37.026991317442295</v>
      </c>
      <c r="CS7" s="111">
        <f t="shared" si="288"/>
        <v>38.447346704379378</v>
      </c>
      <c r="CT7" s="111">
        <f t="shared" si="289"/>
        <v>39.922186923959366</v>
      </c>
      <c r="CU7" s="111">
        <f t="shared" si="290"/>
        <v>41.453602014362446</v>
      </c>
      <c r="CV7" s="111">
        <f t="shared" si="291"/>
        <v>43.043762187633384</v>
      </c>
      <c r="CW7" s="111">
        <f t="shared" si="292"/>
        <v>44.694920905151001</v>
      </c>
      <c r="CX7" s="111">
        <f t="shared" si="293"/>
        <v>46.409418071072594</v>
      </c>
      <c r="CY7" s="111">
        <f t="shared" si="294"/>
        <v>48.189683348278933</v>
      </c>
      <c r="CZ7" s="111">
        <f t="shared" si="295"/>
        <v>50.03823960151891</v>
      </c>
      <c r="DA7" s="111">
        <f t="shared" si="296"/>
        <v>51.95770647263317</v>
      </c>
      <c r="DB7" s="111">
        <f t="shared" si="297"/>
        <v>53.950804092923377</v>
      </c>
      <c r="DC7" s="111">
        <f t="shared" si="298"/>
        <v>56.020356937927914</v>
      </c>
      <c r="DD7" s="111">
        <f t="shared" si="299"/>
        <v>58.169297830066824</v>
      </c>
      <c r="DE7" s="111">
        <f t="shared" si="300"/>
        <v>60.400672094828188</v>
      </c>
      <c r="DF7" s="111">
        <f t="shared" si="301"/>
        <v>62.717641876385791</v>
      </c>
      <c r="DG7" s="111">
        <f t="shared" si="302"/>
        <v>65.123490618763952</v>
      </c>
      <c r="DH7" s="111">
        <f t="shared" si="303"/>
        <v>67.621627718899731</v>
      </c>
      <c r="DI7" s="111">
        <f t="shared" si="304"/>
        <v>70.215593358196728</v>
      </c>
      <c r="DJ7" s="111">
        <f t="shared" si="305"/>
        <v>72.909063519417145</v>
      </c>
      <c r="DK7" s="111">
        <f t="shared" si="306"/>
        <v>75.705855196021986</v>
      </c>
      <c r="DL7" s="111">
        <f t="shared" si="307"/>
        <v>78.609931801341389</v>
      </c>
      <c r="DM7" s="111">
        <f t="shared" si="308"/>
        <v>81.625408785240836</v>
      </c>
      <c r="DN7" s="111">
        <f t="shared" si="309"/>
        <v>84.756559466242678</v>
      </c>
      <c r="DO7" s="111">
        <f t="shared" si="310"/>
        <v>88.007821087367745</v>
      </c>
      <c r="DP7" s="111">
        <f t="shared" si="311"/>
        <v>91.383801104279172</v>
      </c>
      <c r="DQ7" s="111">
        <f t="shared" si="312"/>
        <v>94.889283714639319</v>
      </c>
      <c r="DR7" s="111">
        <f t="shared" si="313"/>
        <v>98.529236637932883</v>
      </c>
      <c r="DS7" s="111">
        <f t="shared" si="314"/>
        <v>102.30881815536398</v>
      </c>
      <c r="DT7" s="111">
        <f t="shared" si="315"/>
        <v>106.23338441980374</v>
      </c>
      <c r="DU7" s="111">
        <f t="shared" si="316"/>
        <v>110.30849704614741</v>
      </c>
      <c r="DV7" s="111">
        <f t="shared" si="317"/>
        <v>114.53993099283761</v>
      </c>
      <c r="DW7" s="111">
        <f t="shared" si="318"/>
        <v>118.93368274572286</v>
      </c>
      <c r="DX7" s="111">
        <f t="shared" si="319"/>
        <v>123.49597881584879</v>
      </c>
      <c r="DY7" s="111">
        <f t="shared" si="320"/>
        <v>128.23328456322474</v>
      </c>
      <c r="DZ7" s="111">
        <f t="shared" si="321"/>
        <v>133.15231335907004</v>
      </c>
      <c r="EA7" s="111">
        <f t="shared" si="322"/>
        <v>138.26003609952394</v>
      </c>
      <c r="EB7" s="111">
        <f t="shared" si="323"/>
        <v>143.56369108430167</v>
      </c>
      <c r="EC7" s="111">
        <f t="shared" si="324"/>
        <v>149.07079427429548</v>
      </c>
      <c r="ED7" s="111">
        <f t="shared" si="325"/>
        <v>154.78914994265745</v>
      </c>
      <c r="EE7" s="111">
        <f t="shared" si="326"/>
        <v>160.72686173445777</v>
      </c>
      <c r="EF7" s="111">
        <f t="shared" si="327"/>
        <v>166.89234415059155</v>
      </c>
      <c r="EG7" s="111">
        <f t="shared" si="328"/>
        <v>173.29433447220825</v>
      </c>
      <c r="EH7" s="111">
        <f t="shared" si="329"/>
        <v>179.94190514256215</v>
      </c>
      <c r="EI7" s="111">
        <f t="shared" si="330"/>
        <v>186.84447662383081</v>
      </c>
      <c r="EJ7" s="111">
        <f t="shared" si="331"/>
        <v>194.01183074712097</v>
      </c>
      <c r="EK7" s="111">
        <f t="shared" si="332"/>
        <v>201.4541245745805</v>
      </c>
      <c r="EL7" s="111">
        <f t="shared" si="333"/>
        <v>209.1819047932614</v>
      </c>
      <c r="EM7" s="111">
        <f t="shared" si="334"/>
        <v>217.20612266113091</v>
      </c>
      <c r="EN7" s="111">
        <f t="shared" si="335"/>
        <v>225.53814952641187</v>
      </c>
      <c r="EO7" s="111">
        <f t="shared" si="336"/>
        <v>234.18979294224502</v>
      </c>
      <c r="EP7" s="111">
        <f t="shared" si="337"/>
        <v>243.17331339950954</v>
      </c>
      <c r="EQ7" s="111">
        <f t="shared" si="338"/>
        <v>252.50144170151472</v>
      </c>
      <c r="ER7" s="111">
        <f t="shared" si="339"/>
        <v>262.18739700518483</v>
      </c>
      <c r="ES7" s="111">
        <f t="shared" si="340"/>
        <v>272.24490555430373</v>
      </c>
      <c r="ET7" s="111">
        <f t="shared" si="341"/>
        <v>282.68822013136679</v>
      </c>
      <c r="EU7" s="111">
        <f t="shared" si="342"/>
        <v>293.53214025560601</v>
      </c>
      <c r="EV7" s="111">
        <f t="shared" si="343"/>
        <v>304.79203315581105</v>
      </c>
      <c r="EW7" s="111">
        <f t="shared" si="344"/>
        <v>316.48385554766793</v>
      </c>
      <c r="EX7" s="111">
        <f t="shared" si="345"/>
        <v>328.62417624647645</v>
      </c>
      <c r="EY7" s="111">
        <f t="shared" si="346"/>
        <v>341.23019964729127</v>
      </c>
      <c r="EZ7" s="111">
        <f t="shared" si="347"/>
        <v>354.31979010576134</v>
      </c>
      <c r="FA7" s="111">
        <f t="shared" si="348"/>
        <v>367.91149725421832</v>
      </c>
      <c r="FB7" s="111">
        <f t="shared" si="349"/>
        <v>382.02458228889009</v>
      </c>
      <c r="FC7" s="111">
        <f t="shared" si="350"/>
        <v>396.67904526549188</v>
      </c>
      <c r="FD7" s="111">
        <f t="shared" si="351"/>
        <v>411.89565344187611</v>
      </c>
      <c r="FE7" s="111">
        <f t="shared" si="352"/>
        <v>427.69597070790644</v>
      </c>
      <c r="FF7" s="111">
        <f t="shared" si="353"/>
        <v>444.10238814426174</v>
      </c>
      <c r="FG7" s="111">
        <f t="shared" si="354"/>
        <v>461.13815575347559</v>
      </c>
      <c r="FH7" s="111">
        <f t="shared" si="355"/>
        <v>478.82741540817887</v>
      </c>
      <c r="FI7" s="111">
        <f t="shared" si="356"/>
        <v>497.19523506323657</v>
      </c>
      <c r="FJ7" s="111">
        <f t="shared" si="357"/>
        <v>516.26764428026229</v>
      </c>
      <c r="FK7" s="111">
        <f t="shared" si="358"/>
        <v>536.07167111485307</v>
      </c>
      <c r="FL7" s="111">
        <f t="shared" si="359"/>
        <v>556.63538041881884</v>
      </c>
      <c r="FM7" s="111">
        <f t="shared" si="360"/>
        <v>577.98791361168469</v>
      </c>
      <c r="FN7" s="111">
        <f t="shared" si="361"/>
        <v>600.15952997782892</v>
      </c>
      <c r="FO7" s="111">
        <f t="shared" si="362"/>
        <v>623.18164954777842</v>
      </c>
      <c r="FP7" s="111">
        <f t="shared" si="363"/>
        <v>647.08689762443112</v>
      </c>
      <c r="FQ7" s="111">
        <f t="shared" si="364"/>
        <v>671.90915101730423</v>
      </c>
      <c r="FR7" s="111">
        <f t="shared" si="365"/>
        <v>697.68358605032802</v>
      </c>
      <c r="FS7" s="111">
        <f t="shared" si="366"/>
        <v>724.4467284112186</v>
      </c>
      <c r="FT7" s="111">
        <f t="shared" si="367"/>
        <v>752.23650491307296</v>
      </c>
      <c r="FU7" s="111">
        <f t="shared" si="368"/>
        <v>781.0922972415384</v>
      </c>
      <c r="FV7" s="111">
        <f t="shared" si="369"/>
        <v>811.0549977637238</v>
      </c>
      <c r="FW7" s="111">
        <f t="shared" si="370"/>
        <v>842.16706747794024</v>
      </c>
      <c r="FX7" s="111">
        <f t="shared" si="371"/>
        <v>874.47259618639396</v>
      </c>
      <c r="FY7" s="111">
        <f t="shared" si="372"/>
        <v>908.01736497610398</v>
      </c>
      <c r="FZ7" s="111">
        <f t="shared" si="373"/>
        <v>942.84891109658724</v>
      </c>
      <c r="GA7" s="111">
        <f t="shared" si="374"/>
        <v>979.01659532625229</v>
      </c>
      <c r="GB7" s="111">
        <f t="shared" si="375"/>
        <v>1016.5716719229673</v>
      </c>
      <c r="GC7" s="111">
        <f t="shared" si="376"/>
        <v>1055.5673612579324</v>
      </c>
      <c r="GD7" s="111">
        <f t="shared" si="377"/>
        <v>1096.0589252357865</v>
      </c>
      <c r="GE7" s="111">
        <f t="shared" si="378"/>
        <v>1138.1037456078313</v>
      </c>
      <c r="GF7" s="111">
        <f t="shared" si="379"/>
        <v>1181.7614052893477</v>
      </c>
      <c r="GG7" s="111">
        <f t="shared" si="380"/>
        <v>1227.0937727962471</v>
      </c>
      <c r="GH7" s="111">
        <f t="shared" si="381"/>
        <v>1274.1650899207111</v>
      </c>
      <c r="GI7" s="111">
        <f t="shared" si="382"/>
        <v>1323.0420627700696</v>
      </c>
      <c r="GJ7" s="111">
        <f t="shared" si="383"/>
        <v>1373.7939562979293</v>
      </c>
      <c r="GK7" s="111">
        <f t="shared" si="384"/>
        <v>1426.4926924615179</v>
      </c>
      <c r="GL7" s="111">
        <f t="shared" si="385"/>
        <v>1481.2129521443417</v>
      </c>
      <c r="GM7" s="111">
        <f t="shared" si="386"/>
        <v>1538.0322809885986</v>
      </c>
      <c r="GN7" s="111">
        <f t="shared" si="387"/>
        <v>1597.0311992873212</v>
      </c>
      <c r="GO7" s="111">
        <f t="shared" si="388"/>
        <v>1658.2933160919829</v>
      </c>
      <c r="GP7" s="111">
        <f t="shared" si="389"/>
        <v>1721.9054476972713</v>
      </c>
      <c r="GQ7" s="111">
        <f t="shared" si="390"/>
        <v>1787.9577406709384</v>
      </c>
      <c r="GR7" s="111">
        <f t="shared" si="391"/>
        <v>1856.5437996030755</v>
      </c>
      <c r="GS7" s="111">
        <f t="shared" si="392"/>
        <v>1927.7608197558493</v>
      </c>
      <c r="GT7" s="111">
        <f t="shared" si="393"/>
        <v>2001.7097248016835</v>
      </c>
      <c r="GU7" s="111">
        <f t="shared" si="394"/>
        <v>2078.495309845076</v>
      </c>
      <c r="GV7" s="111">
        <f t="shared" si="395"/>
        <v>2158.2263899307331</v>
      </c>
      <c r="GW7" s="111">
        <f t="shared" si="396"/>
        <v>2241.0159542484757</v>
      </c>
      <c r="GX7" s="111">
        <f t="shared" si="397"/>
        <v>2326.9813262534472</v>
      </c>
      <c r="GY7" s="111">
        <f t="shared" si="398"/>
        <v>2416.2443299285292</v>
      </c>
      <c r="GZ7" s="111">
        <f t="shared" si="399"/>
        <v>2508.9314624245876</v>
      </c>
      <c r="HA7" s="111">
        <f t="shared" si="400"/>
        <v>2605.1740733231945</v>
      </c>
      <c r="HB7" s="111">
        <f t="shared" si="401"/>
        <v>2705.1085507758721</v>
      </c>
      <c r="HC7" s="111">
        <f t="shared" si="402"/>
        <v>2808.8765147836343</v>
      </c>
      <c r="HD7" s="111">
        <f t="shared" si="403"/>
        <v>2916.6250178907344</v>
      </c>
      <c r="HE7" s="111">
        <f t="shared" si="404"/>
        <v>3028.5067535770227</v>
      </c>
      <c r="HF7" s="111">
        <f t="shared" si="405"/>
        <v>3144.680272644237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48.767222222222223</v>
      </c>
      <c r="E8" s="91">
        <f>'CEA-4 Constant DCF'!K7</f>
        <v>5.03182E-2</v>
      </c>
      <c r="F8" s="91">
        <f t="shared" si="199"/>
        <v>4.8325166666666655E-2</v>
      </c>
      <c r="G8" s="91">
        <f t="shared" si="200"/>
        <v>4.6332133333333317E-2</v>
      </c>
      <c r="H8" s="91">
        <f t="shared" si="201"/>
        <v>4.4339099999999979E-2</v>
      </c>
      <c r="I8" s="91">
        <f t="shared" si="202"/>
        <v>4.234606666666664E-2</v>
      </c>
      <c r="J8" s="91">
        <f t="shared" si="203"/>
        <v>4.0353033333333302E-2</v>
      </c>
      <c r="K8" s="91">
        <f t="shared" si="204"/>
        <v>3.835999999999995E-2</v>
      </c>
      <c r="L8" s="91">
        <f t="shared" si="205"/>
        <v>0.10726450085639955</v>
      </c>
      <c r="N8" s="111">
        <f t="shared" si="406"/>
        <v>-48.767222222222223</v>
      </c>
      <c r="O8" s="111">
        <f t="shared" si="206"/>
        <v>3.0144132340000001</v>
      </c>
      <c r="P8" s="111">
        <f t="shared" si="207"/>
        <v>3.1660930819910589</v>
      </c>
      <c r="Q8" s="111">
        <f t="shared" si="208"/>
        <v>3.3254051869093013</v>
      </c>
      <c r="R8" s="111">
        <f t="shared" si="209"/>
        <v>3.492733590185241</v>
      </c>
      <c r="S8" s="111">
        <f t="shared" si="210"/>
        <v>3.6684816575229</v>
      </c>
      <c r="T8" s="111">
        <f t="shared" si="211"/>
        <v>3.8457616450363035</v>
      </c>
      <c r="U8" s="111">
        <f t="shared" si="212"/>
        <v>4.0239439863423447</v>
      </c>
      <c r="V8" s="111">
        <f t="shared" si="213"/>
        <v>4.2023620411471763</v>
      </c>
      <c r="W8" s="111">
        <f t="shared" si="214"/>
        <v>4.380315544299064</v>
      </c>
      <c r="X8" s="111">
        <f t="shared" si="215"/>
        <v>4.5570745634686824</v>
      </c>
      <c r="Y8" s="111">
        <f t="shared" si="216"/>
        <v>4.7318839437233411</v>
      </c>
      <c r="Z8" s="111">
        <f t="shared" si="217"/>
        <v>4.9133990118045681</v>
      </c>
      <c r="AA8" s="111">
        <f t="shared" si="218"/>
        <v>5.1018769978973912</v>
      </c>
      <c r="AB8" s="111">
        <f t="shared" si="219"/>
        <v>5.2975849995367348</v>
      </c>
      <c r="AC8" s="111">
        <f t="shared" si="220"/>
        <v>5.5008003601189639</v>
      </c>
      <c r="AD8" s="111">
        <f t="shared" si="221"/>
        <v>5.711811061933127</v>
      </c>
      <c r="AE8" s="111">
        <f t="shared" si="222"/>
        <v>5.9309161342688812</v>
      </c>
      <c r="AF8" s="111">
        <f t="shared" si="223"/>
        <v>6.1584260771794348</v>
      </c>
      <c r="AG8" s="111">
        <f t="shared" si="224"/>
        <v>6.3946633015000378</v>
      </c>
      <c r="AH8" s="111">
        <f t="shared" si="225"/>
        <v>6.6399625857455788</v>
      </c>
      <c r="AI8" s="111">
        <f t="shared" si="226"/>
        <v>6.8946715505347793</v>
      </c>
      <c r="AJ8" s="111">
        <f t="shared" si="227"/>
        <v>7.159151151213293</v>
      </c>
      <c r="AK8" s="111">
        <f t="shared" si="228"/>
        <v>7.4337761893738348</v>
      </c>
      <c r="AL8" s="111">
        <f t="shared" si="229"/>
        <v>7.7189358439982145</v>
      </c>
      <c r="AM8" s="111">
        <f t="shared" si="230"/>
        <v>8.0150342229739859</v>
      </c>
      <c r="AN8" s="111">
        <f t="shared" si="231"/>
        <v>8.3224909357672683</v>
      </c>
      <c r="AO8" s="111">
        <f t="shared" si="232"/>
        <v>8.6417416880633002</v>
      </c>
      <c r="AP8" s="111">
        <f t="shared" si="233"/>
        <v>8.9732388992174084</v>
      </c>
      <c r="AQ8" s="111">
        <f t="shared" si="234"/>
        <v>9.3174523433913876</v>
      </c>
      <c r="AR8" s="111">
        <f t="shared" si="235"/>
        <v>9.6748698152838806</v>
      </c>
      <c r="AS8" s="111">
        <f t="shared" si="236"/>
        <v>10.045997821398169</v>
      </c>
      <c r="AT8" s="111">
        <f t="shared" si="237"/>
        <v>10.431362297827002</v>
      </c>
      <c r="AU8" s="111">
        <f t="shared" si="238"/>
        <v>10.831509355571646</v>
      </c>
      <c r="AV8" s="111">
        <f t="shared" si="239"/>
        <v>11.247006054451374</v>
      </c>
      <c r="AW8" s="111">
        <f t="shared" si="240"/>
        <v>11.678441206700128</v>
      </c>
      <c r="AX8" s="111">
        <f t="shared" si="241"/>
        <v>12.126426211389145</v>
      </c>
      <c r="AY8" s="111">
        <f t="shared" si="242"/>
        <v>12.591595920858031</v>
      </c>
      <c r="AZ8" s="111">
        <f t="shared" si="243"/>
        <v>13.074609540382145</v>
      </c>
      <c r="BA8" s="111">
        <f t="shared" si="244"/>
        <v>13.576151562351203</v>
      </c>
      <c r="BB8" s="111">
        <f t="shared" si="245"/>
        <v>14.096932736282994</v>
      </c>
      <c r="BC8" s="111">
        <f t="shared" si="246"/>
        <v>14.63769107604681</v>
      </c>
      <c r="BD8" s="111">
        <f t="shared" si="247"/>
        <v>15.199192905723965</v>
      </c>
      <c r="BE8" s="111">
        <f t="shared" si="248"/>
        <v>15.782233945587535</v>
      </c>
      <c r="BF8" s="111">
        <f t="shared" si="249"/>
        <v>16.387640439740274</v>
      </c>
      <c r="BG8" s="111">
        <f t="shared" si="250"/>
        <v>17.016270327008709</v>
      </c>
      <c r="BH8" s="111">
        <f t="shared" si="251"/>
        <v>17.669014456752762</v>
      </c>
      <c r="BI8" s="111">
        <f t="shared" si="252"/>
        <v>18.346797851313799</v>
      </c>
      <c r="BJ8" s="111">
        <f t="shared" si="253"/>
        <v>19.050581016890195</v>
      </c>
      <c r="BK8" s="111">
        <f t="shared" si="254"/>
        <v>19.781361304698102</v>
      </c>
      <c r="BL8" s="111">
        <f t="shared" si="255"/>
        <v>20.540174324346321</v>
      </c>
      <c r="BM8" s="111">
        <f t="shared" si="256"/>
        <v>21.328095411428244</v>
      </c>
      <c r="BN8" s="111">
        <f t="shared" si="257"/>
        <v>22.146241151410631</v>
      </c>
      <c r="BO8" s="111">
        <f t="shared" si="258"/>
        <v>22.995770961978742</v>
      </c>
      <c r="BP8" s="111">
        <f t="shared" si="259"/>
        <v>23.877888736080244</v>
      </c>
      <c r="BQ8" s="111">
        <f t="shared" si="260"/>
        <v>24.793844547996283</v>
      </c>
      <c r="BR8" s="111">
        <f t="shared" si="261"/>
        <v>25.744936424857418</v>
      </c>
      <c r="BS8" s="111">
        <f t="shared" si="262"/>
        <v>26.732512186114946</v>
      </c>
      <c r="BT8" s="111">
        <f t="shared" si="263"/>
        <v>27.757971353574312</v>
      </c>
      <c r="BU8" s="111">
        <f t="shared" si="264"/>
        <v>28.822767134697422</v>
      </c>
      <c r="BV8" s="111">
        <f t="shared" si="265"/>
        <v>29.928408481984413</v>
      </c>
      <c r="BW8" s="111">
        <f t="shared" si="266"/>
        <v>31.076462231353332</v>
      </c>
      <c r="BX8" s="111">
        <f t="shared" si="267"/>
        <v>32.268555322548046</v>
      </c>
      <c r="BY8" s="111">
        <f t="shared" si="268"/>
        <v>33.50637710472099</v>
      </c>
      <c r="BZ8" s="111">
        <f t="shared" si="269"/>
        <v>34.791681730458087</v>
      </c>
      <c r="CA8" s="111">
        <f t="shared" si="270"/>
        <v>36.126290641638455</v>
      </c>
      <c r="CB8" s="111">
        <f t="shared" si="271"/>
        <v>37.512095150651703</v>
      </c>
      <c r="CC8" s="111">
        <f t="shared" si="272"/>
        <v>38.951059120630703</v>
      </c>
      <c r="CD8" s="111">
        <f t="shared" si="273"/>
        <v>40.445221748498092</v>
      </c>
      <c r="CE8" s="111">
        <f t="shared" si="274"/>
        <v>41.996700454770476</v>
      </c>
      <c r="CF8" s="111">
        <f t="shared" si="275"/>
        <v>43.607693884215472</v>
      </c>
      <c r="CG8" s="111">
        <f t="shared" si="276"/>
        <v>45.280485021613977</v>
      </c>
      <c r="CH8" s="111">
        <f t="shared" si="277"/>
        <v>47.017444427043088</v>
      </c>
      <c r="CI8" s="111">
        <f t="shared" si="278"/>
        <v>48.82103359526446</v>
      </c>
      <c r="CJ8" s="111">
        <f t="shared" si="279"/>
        <v>50.693808443978803</v>
      </c>
      <c r="CK8" s="111">
        <f t="shared" si="280"/>
        <v>52.638422935889828</v>
      </c>
      <c r="CL8" s="111">
        <f t="shared" si="281"/>
        <v>54.657632839710558</v>
      </c>
      <c r="CM8" s="111">
        <f t="shared" si="282"/>
        <v>56.754299635441853</v>
      </c>
      <c r="CN8" s="111">
        <f t="shared" si="283"/>
        <v>58.931394569457403</v>
      </c>
      <c r="CO8" s="111">
        <f t="shared" si="284"/>
        <v>61.192002865141788</v>
      </c>
      <c r="CP8" s="111">
        <f t="shared" si="285"/>
        <v>63.539328095048624</v>
      </c>
      <c r="CQ8" s="111">
        <f t="shared" si="286"/>
        <v>65.976696720774683</v>
      </c>
      <c r="CR8" s="111">
        <f t="shared" si="287"/>
        <v>68.5075628069836</v>
      </c>
      <c r="CS8" s="111">
        <f t="shared" si="288"/>
        <v>71.135512916259486</v>
      </c>
      <c r="CT8" s="111">
        <f t="shared" si="289"/>
        <v>73.864271191727198</v>
      </c>
      <c r="CU8" s="111">
        <f t="shared" si="290"/>
        <v>76.697704634641852</v>
      </c>
      <c r="CV8" s="111">
        <f t="shared" si="291"/>
        <v>79.639828584426709</v>
      </c>
      <c r="CW8" s="111">
        <f t="shared" si="292"/>
        <v>82.694812408925316</v>
      </c>
      <c r="CX8" s="111">
        <f t="shared" si="293"/>
        <v>85.866985412931683</v>
      </c>
      <c r="CY8" s="111">
        <f t="shared" si="294"/>
        <v>89.160842973371743</v>
      </c>
      <c r="CZ8" s="111">
        <f t="shared" si="295"/>
        <v>92.581052909830277</v>
      </c>
      <c r="DA8" s="111">
        <f t="shared" si="296"/>
        <v>96.132462099451359</v>
      </c>
      <c r="DB8" s="111">
        <f t="shared" si="297"/>
        <v>99.820103345586304</v>
      </c>
      <c r="DC8" s="111">
        <f t="shared" si="298"/>
        <v>103.64920250992299</v>
      </c>
      <c r="DD8" s="111">
        <f t="shared" si="299"/>
        <v>107.62518591820363</v>
      </c>
      <c r="DE8" s="111">
        <f t="shared" si="300"/>
        <v>111.75368805002591</v>
      </c>
      <c r="DF8" s="111">
        <f t="shared" si="301"/>
        <v>116.04055952362491</v>
      </c>
      <c r="DG8" s="111">
        <f t="shared" si="302"/>
        <v>120.49187538695115</v>
      </c>
      <c r="DH8" s="111">
        <f t="shared" si="303"/>
        <v>125.11394372679459</v>
      </c>
      <c r="DI8" s="111">
        <f t="shared" si="304"/>
        <v>129.91331460815442</v>
      </c>
      <c r="DJ8" s="111">
        <f t="shared" si="305"/>
        <v>134.89678935652321</v>
      </c>
      <c r="DK8" s="111">
        <f t="shared" si="306"/>
        <v>140.07143019623945</v>
      </c>
      <c r="DL8" s="111">
        <f t="shared" si="307"/>
        <v>145.44457025856718</v>
      </c>
      <c r="DM8" s="111">
        <f t="shared" si="308"/>
        <v>151.02382397368581</v>
      </c>
      <c r="DN8" s="111">
        <f t="shared" si="309"/>
        <v>156.8170978613164</v>
      </c>
      <c r="DO8" s="111">
        <f t="shared" si="310"/>
        <v>162.83260173527648</v>
      </c>
      <c r="DP8" s="111">
        <f t="shared" si="311"/>
        <v>169.07886033784169</v>
      </c>
      <c r="DQ8" s="111">
        <f t="shared" si="312"/>
        <v>175.56472542040129</v>
      </c>
      <c r="DR8" s="111">
        <f t="shared" si="313"/>
        <v>182.29938828752788</v>
      </c>
      <c r="DS8" s="111">
        <f t="shared" si="314"/>
        <v>189.29239282223745</v>
      </c>
      <c r="DT8" s="111">
        <f t="shared" si="315"/>
        <v>196.55364901089845</v>
      </c>
      <c r="DU8" s="111">
        <f t="shared" si="316"/>
        <v>204.09344698695651</v>
      </c>
      <c r="DV8" s="111">
        <f t="shared" si="317"/>
        <v>211.92247161337616</v>
      </c>
      <c r="DW8" s="111">
        <f t="shared" si="318"/>
        <v>220.05181762446526</v>
      </c>
      <c r="DX8" s="111">
        <f t="shared" si="319"/>
        <v>228.49300534853973</v>
      </c>
      <c r="DY8" s="111">
        <f t="shared" si="320"/>
        <v>237.2579970337097</v>
      </c>
      <c r="DZ8" s="111">
        <f t="shared" si="321"/>
        <v>246.3592137999228</v>
      </c>
      <c r="EA8" s="111">
        <f t="shared" si="322"/>
        <v>255.80955324128783</v>
      </c>
      <c r="EB8" s="111">
        <f t="shared" si="323"/>
        <v>265.62240770362359</v>
      </c>
      <c r="EC8" s="111">
        <f t="shared" si="324"/>
        <v>275.81168326313457</v>
      </c>
      <c r="ED8" s="111">
        <f t="shared" si="325"/>
        <v>286.39181943310842</v>
      </c>
      <c r="EE8" s="111">
        <f t="shared" si="326"/>
        <v>297.37780962656245</v>
      </c>
      <c r="EF8" s="111">
        <f t="shared" si="327"/>
        <v>308.78522240383739</v>
      </c>
      <c r="EG8" s="111">
        <f t="shared" si="328"/>
        <v>320.6302235352486</v>
      </c>
      <c r="EH8" s="111">
        <f t="shared" si="329"/>
        <v>332.92959891006075</v>
      </c>
      <c r="EI8" s="111">
        <f t="shared" si="330"/>
        <v>345.70077832425068</v>
      </c>
      <c r="EJ8" s="111">
        <f t="shared" si="331"/>
        <v>358.96186018076889</v>
      </c>
      <c r="EK8" s="111">
        <f t="shared" si="332"/>
        <v>372.73163713730315</v>
      </c>
      <c r="EL8" s="111">
        <f t="shared" si="333"/>
        <v>387.02962273789007</v>
      </c>
      <c r="EM8" s="111">
        <f t="shared" si="334"/>
        <v>401.87607906611549</v>
      </c>
      <c r="EN8" s="111">
        <f t="shared" si="335"/>
        <v>417.29204545909164</v>
      </c>
      <c r="EO8" s="111">
        <f t="shared" si="336"/>
        <v>433.29936832290235</v>
      </c>
      <c r="EP8" s="111">
        <f t="shared" si="337"/>
        <v>449.92073209176885</v>
      </c>
      <c r="EQ8" s="111">
        <f t="shared" si="338"/>
        <v>467.17969137480907</v>
      </c>
      <c r="ER8" s="111">
        <f t="shared" si="339"/>
        <v>485.10070433594672</v>
      </c>
      <c r="ES8" s="111">
        <f t="shared" si="340"/>
        <v>503.70916735427363</v>
      </c>
      <c r="ET8" s="111">
        <f t="shared" si="341"/>
        <v>523.03145101398354</v>
      </c>
      <c r="EU8" s="111">
        <f t="shared" si="342"/>
        <v>543.09493747487988</v>
      </c>
      <c r="EV8" s="111">
        <f t="shared" si="343"/>
        <v>563.92805927641621</v>
      </c>
      <c r="EW8" s="111">
        <f t="shared" si="344"/>
        <v>585.56033963025948</v>
      </c>
      <c r="EX8" s="111">
        <f t="shared" si="345"/>
        <v>608.02243425847621</v>
      </c>
      <c r="EY8" s="111">
        <f t="shared" si="346"/>
        <v>631.34617483663135</v>
      </c>
      <c r="EZ8" s="111">
        <f t="shared" si="347"/>
        <v>655.56461410336453</v>
      </c>
      <c r="FA8" s="111">
        <f t="shared" si="348"/>
        <v>680.71207270036962</v>
      </c>
      <c r="FB8" s="111">
        <f t="shared" si="349"/>
        <v>706.82418780915577</v>
      </c>
      <c r="FC8" s="111">
        <f t="shared" si="350"/>
        <v>733.937963653515</v>
      </c>
      <c r="FD8" s="111">
        <f t="shared" si="351"/>
        <v>762.0918239392638</v>
      </c>
      <c r="FE8" s="111">
        <f t="shared" si="352"/>
        <v>791.32566630557392</v>
      </c>
      <c r="FF8" s="111">
        <f t="shared" si="353"/>
        <v>821.68091886505567</v>
      </c>
      <c r="FG8" s="111">
        <f t="shared" si="354"/>
        <v>853.20059891271922</v>
      </c>
      <c r="FH8" s="111">
        <f t="shared" si="355"/>
        <v>885.92937388701102</v>
      </c>
      <c r="FI8" s="111">
        <f t="shared" si="356"/>
        <v>919.91362466931673</v>
      </c>
      <c r="FJ8" s="111">
        <f t="shared" si="357"/>
        <v>955.20151131163163</v>
      </c>
      <c r="FK8" s="111">
        <f t="shared" si="358"/>
        <v>991.84304128554572</v>
      </c>
      <c r="FL8" s="111">
        <f t="shared" si="359"/>
        <v>1029.8901403492591</v>
      </c>
      <c r="FM8" s="111">
        <f t="shared" si="360"/>
        <v>1069.3967261330567</v>
      </c>
      <c r="FN8" s="111">
        <f t="shared" si="361"/>
        <v>1110.4187845475208</v>
      </c>
      <c r="FO8" s="111">
        <f t="shared" si="362"/>
        <v>1153.0144491227636</v>
      </c>
      <c r="FP8" s="111">
        <f t="shared" si="363"/>
        <v>1197.2440833911128</v>
      </c>
      <c r="FQ8" s="111">
        <f t="shared" si="364"/>
        <v>1243.1703664299957</v>
      </c>
      <c r="FR8" s="111">
        <f t="shared" si="365"/>
        <v>1290.8583816862504</v>
      </c>
      <c r="FS8" s="111">
        <f t="shared" si="366"/>
        <v>1340.3757092077349</v>
      </c>
      <c r="FT8" s="111">
        <f t="shared" si="367"/>
        <v>1391.7925214129434</v>
      </c>
      <c r="FU8" s="111">
        <f t="shared" si="368"/>
        <v>1445.181682534344</v>
      </c>
      <c r="FV8" s="111">
        <f t="shared" si="369"/>
        <v>1500.6188518763613</v>
      </c>
      <c r="FW8" s="111">
        <f t="shared" si="370"/>
        <v>1558.1825910343384</v>
      </c>
      <c r="FX8" s="111">
        <f t="shared" si="371"/>
        <v>1617.9544752264155</v>
      </c>
      <c r="FY8" s="111">
        <f t="shared" si="372"/>
        <v>1680.0192088961007</v>
      </c>
      <c r="FZ8" s="111">
        <f t="shared" si="373"/>
        <v>1744.4647457493552</v>
      </c>
      <c r="GA8" s="111">
        <f t="shared" si="374"/>
        <v>1811.3824133963003</v>
      </c>
      <c r="GB8" s="111">
        <f t="shared" si="375"/>
        <v>1880.8670427741822</v>
      </c>
      <c r="GC8" s="111">
        <f t="shared" si="376"/>
        <v>1953.0171025349998</v>
      </c>
      <c r="GD8" s="111">
        <f t="shared" si="377"/>
        <v>2027.9348385882424</v>
      </c>
      <c r="GE8" s="111">
        <f t="shared" si="378"/>
        <v>2105.7264189964872</v>
      </c>
      <c r="GF8" s="111">
        <f t="shared" si="379"/>
        <v>2186.5020844291921</v>
      </c>
      <c r="GG8" s="111">
        <f t="shared" si="380"/>
        <v>2270.3763043878957</v>
      </c>
      <c r="GH8" s="111">
        <f t="shared" si="381"/>
        <v>2357.4679394242153</v>
      </c>
      <c r="GI8" s="111">
        <f t="shared" si="382"/>
        <v>2447.900409580528</v>
      </c>
      <c r="GJ8" s="111">
        <f t="shared" si="383"/>
        <v>2541.8018692920368</v>
      </c>
      <c r="GK8" s="111">
        <f t="shared" si="384"/>
        <v>2639.3053889980793</v>
      </c>
      <c r="GL8" s="111">
        <f t="shared" si="385"/>
        <v>2740.5491437200453</v>
      </c>
      <c r="GM8" s="111">
        <f t="shared" si="386"/>
        <v>2845.6766088731461</v>
      </c>
      <c r="GN8" s="111">
        <f t="shared" si="387"/>
        <v>2954.8367635895197</v>
      </c>
      <c r="GO8" s="111">
        <f t="shared" si="388"/>
        <v>3068.1843018408135</v>
      </c>
      <c r="GP8" s="111">
        <f t="shared" si="389"/>
        <v>3185.879851659427</v>
      </c>
      <c r="GQ8" s="111">
        <f t="shared" si="390"/>
        <v>3308.0902027690827</v>
      </c>
      <c r="GR8" s="111">
        <f t="shared" si="391"/>
        <v>3434.9885429473047</v>
      </c>
      <c r="GS8" s="111">
        <f t="shared" si="392"/>
        <v>3566.7547034547633</v>
      </c>
      <c r="GT8" s="111">
        <f t="shared" si="393"/>
        <v>3703.5754138792877</v>
      </c>
      <c r="GU8" s="111">
        <f t="shared" si="394"/>
        <v>3845.6445667556968</v>
      </c>
      <c r="GV8" s="111">
        <f t="shared" si="395"/>
        <v>3993.163492336445</v>
      </c>
      <c r="GW8" s="111">
        <f t="shared" si="396"/>
        <v>4146.3412439024705</v>
      </c>
      <c r="GX8" s="111">
        <f t="shared" si="397"/>
        <v>4305.3948940185692</v>
      </c>
      <c r="GY8" s="111">
        <f t="shared" si="398"/>
        <v>4470.5498421531211</v>
      </c>
      <c r="GZ8" s="111">
        <f t="shared" si="399"/>
        <v>4642.0401340981143</v>
      </c>
      <c r="HA8" s="111">
        <f t="shared" si="400"/>
        <v>4820.1087936421181</v>
      </c>
      <c r="HB8" s="111">
        <f t="shared" si="401"/>
        <v>5005.0081669662295</v>
      </c>
      <c r="HC8" s="111">
        <f t="shared" si="402"/>
        <v>5197.0002802510535</v>
      </c>
      <c r="HD8" s="111">
        <f t="shared" si="403"/>
        <v>5396.3572110014838</v>
      </c>
      <c r="HE8" s="111">
        <f t="shared" si="404"/>
        <v>5603.3614736155005</v>
      </c>
      <c r="HF8" s="111">
        <f t="shared" si="405"/>
        <v>5818.3064197433905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51.409111111111095</v>
      </c>
      <c r="E9" s="91">
        <f>'CEA-4 Constant DCF'!K8</f>
        <v>5.6250000000000001E-2</v>
      </c>
      <c r="F9" s="91">
        <f t="shared" si="199"/>
        <v>5.3268333333333327E-2</v>
      </c>
      <c r="G9" s="91">
        <f t="shared" si="200"/>
        <v>5.0286666666666653E-2</v>
      </c>
      <c r="H9" s="91">
        <f t="shared" si="201"/>
        <v>4.7304999999999979E-2</v>
      </c>
      <c r="I9" s="91">
        <f t="shared" si="202"/>
        <v>4.4323333333333305E-2</v>
      </c>
      <c r="J9" s="91">
        <f t="shared" si="203"/>
        <v>4.1341666666666631E-2</v>
      </c>
      <c r="K9" s="91">
        <f t="shared" si="204"/>
        <v>3.835999999999995E-2</v>
      </c>
      <c r="L9" s="91">
        <f t="shared" si="205"/>
        <v>0.12493630051612856</v>
      </c>
      <c r="N9" s="111">
        <f t="shared" si="406"/>
        <v>-51.409111111111095</v>
      </c>
      <c r="O9" s="111">
        <f t="shared" si="206"/>
        <v>3.865875</v>
      </c>
      <c r="P9" s="111">
        <f t="shared" si="207"/>
        <v>4.0833304687499998</v>
      </c>
      <c r="Q9" s="111">
        <f t="shared" si="208"/>
        <v>4.3130178076171868</v>
      </c>
      <c r="R9" s="111">
        <f t="shared" si="209"/>
        <v>4.5556250592956529</v>
      </c>
      <c r="S9" s="111">
        <f t="shared" si="210"/>
        <v>4.8118789688810333</v>
      </c>
      <c r="T9" s="111">
        <f t="shared" si="211"/>
        <v>5.068199741755044</v>
      </c>
      <c r="U9" s="111">
        <f t="shared" si="212"/>
        <v>5.3230626127687657</v>
      </c>
      <c r="V9" s="111">
        <f t="shared" si="213"/>
        <v>5.5748700896657919</v>
      </c>
      <c r="W9" s="111">
        <f t="shared" si="214"/>
        <v>5.8219669149400781</v>
      </c>
      <c r="X9" s="111">
        <f t="shared" si="215"/>
        <v>6.0626567304818924</v>
      </c>
      <c r="Y9" s="111">
        <f t="shared" si="216"/>
        <v>6.2952202426631771</v>
      </c>
      <c r="Z9" s="111">
        <f t="shared" si="217"/>
        <v>6.5367048911717367</v>
      </c>
      <c r="AA9" s="111">
        <f t="shared" si="218"/>
        <v>6.7874528907970841</v>
      </c>
      <c r="AB9" s="111">
        <f t="shared" si="219"/>
        <v>7.0478195836880602</v>
      </c>
      <c r="AC9" s="111">
        <f t="shared" si="220"/>
        <v>7.3181739429183335</v>
      </c>
      <c r="AD9" s="111">
        <f t="shared" si="221"/>
        <v>7.5988990953686804</v>
      </c>
      <c r="AE9" s="111">
        <f t="shared" si="222"/>
        <v>7.8903928646670227</v>
      </c>
      <c r="AF9" s="111">
        <f t="shared" si="223"/>
        <v>8.1930683349556492</v>
      </c>
      <c r="AG9" s="111">
        <f t="shared" si="224"/>
        <v>8.5073544362845475</v>
      </c>
      <c r="AH9" s="111">
        <f t="shared" si="225"/>
        <v>8.8336965524604221</v>
      </c>
      <c r="AI9" s="111">
        <f t="shared" si="226"/>
        <v>9.1725571522128035</v>
      </c>
      <c r="AJ9" s="111">
        <f t="shared" si="227"/>
        <v>9.5244164445716866</v>
      </c>
      <c r="AK9" s="111">
        <f t="shared" si="228"/>
        <v>9.8897730593854565</v>
      </c>
      <c r="AL9" s="111">
        <f t="shared" si="229"/>
        <v>10.269144753943483</v>
      </c>
      <c r="AM9" s="111">
        <f t="shared" si="230"/>
        <v>10.663069146704753</v>
      </c>
      <c r="AN9" s="111">
        <f t="shared" si="231"/>
        <v>11.072104479172348</v>
      </c>
      <c r="AO9" s="111">
        <f t="shared" si="232"/>
        <v>11.496830406993398</v>
      </c>
      <c r="AP9" s="111">
        <f t="shared" si="233"/>
        <v>11.937848821405664</v>
      </c>
      <c r="AQ9" s="111">
        <f t="shared" si="234"/>
        <v>12.395784702194785</v>
      </c>
      <c r="AR9" s="111">
        <f t="shared" si="235"/>
        <v>12.871287003370977</v>
      </c>
      <c r="AS9" s="111">
        <f t="shared" si="236"/>
        <v>13.365029572820287</v>
      </c>
      <c r="AT9" s="111">
        <f t="shared" si="237"/>
        <v>13.877712107233673</v>
      </c>
      <c r="AU9" s="111">
        <f t="shared" si="238"/>
        <v>14.410061143667157</v>
      </c>
      <c r="AV9" s="111">
        <f t="shared" si="239"/>
        <v>14.962831089138229</v>
      </c>
      <c r="AW9" s="111">
        <f t="shared" si="240"/>
        <v>15.53680528971757</v>
      </c>
      <c r="AX9" s="111">
        <f t="shared" si="241"/>
        <v>16.132797140631137</v>
      </c>
      <c r="AY9" s="111">
        <f t="shared" si="242"/>
        <v>16.751651238945747</v>
      </c>
      <c r="AZ9" s="111">
        <f t="shared" si="243"/>
        <v>17.394244580471707</v>
      </c>
      <c r="BA9" s="111">
        <f t="shared" si="244"/>
        <v>18.061487802578601</v>
      </c>
      <c r="BB9" s="111">
        <f t="shared" si="245"/>
        <v>18.754326474685517</v>
      </c>
      <c r="BC9" s="111">
        <f t="shared" si="246"/>
        <v>19.473742438254451</v>
      </c>
      <c r="BD9" s="111">
        <f t="shared" si="247"/>
        <v>20.220755198185891</v>
      </c>
      <c r="BE9" s="111">
        <f t="shared" si="248"/>
        <v>20.996423367588299</v>
      </c>
      <c r="BF9" s="111">
        <f t="shared" si="249"/>
        <v>21.801846167968986</v>
      </c>
      <c r="BG9" s="111">
        <f t="shared" si="250"/>
        <v>22.638164986972274</v>
      </c>
      <c r="BH9" s="111">
        <f t="shared" si="251"/>
        <v>23.50656499587253</v>
      </c>
      <c r="BI9" s="111">
        <f t="shared" si="252"/>
        <v>24.4082768291142</v>
      </c>
      <c r="BJ9" s="111">
        <f t="shared" si="253"/>
        <v>25.34457832827902</v>
      </c>
      <c r="BK9" s="111">
        <f t="shared" si="254"/>
        <v>26.316796352951801</v>
      </c>
      <c r="BL9" s="111">
        <f t="shared" si="255"/>
        <v>27.32630866105103</v>
      </c>
      <c r="BM9" s="111">
        <f t="shared" si="256"/>
        <v>28.374545861288947</v>
      </c>
      <c r="BN9" s="111">
        <f t="shared" si="257"/>
        <v>29.462993440527988</v>
      </c>
      <c r="BO9" s="111">
        <f t="shared" si="258"/>
        <v>30.593193868906642</v>
      </c>
      <c r="BP9" s="111">
        <f t="shared" si="259"/>
        <v>31.766748785717898</v>
      </c>
      <c r="BQ9" s="111">
        <f t="shared" si="260"/>
        <v>32.985321269138034</v>
      </c>
      <c r="BR9" s="111">
        <f t="shared" si="261"/>
        <v>34.250638193022169</v>
      </c>
      <c r="BS9" s="111">
        <f t="shared" si="262"/>
        <v>35.564492674106496</v>
      </c>
      <c r="BT9" s="111">
        <f t="shared" si="263"/>
        <v>36.928746613085217</v>
      </c>
      <c r="BU9" s="111">
        <f t="shared" si="264"/>
        <v>38.345333333163161</v>
      </c>
      <c r="BV9" s="111">
        <f t="shared" si="265"/>
        <v>39.8162603198233</v>
      </c>
      <c r="BW9" s="111">
        <f t="shared" si="266"/>
        <v>41.343612065691723</v>
      </c>
      <c r="BX9" s="111">
        <f t="shared" si="267"/>
        <v>42.929553024531657</v>
      </c>
      <c r="BY9" s="111">
        <f t="shared" si="268"/>
        <v>44.576330678552686</v>
      </c>
      <c r="BZ9" s="111">
        <f t="shared" si="269"/>
        <v>46.286278723381969</v>
      </c>
      <c r="CA9" s="111">
        <f t="shared" si="270"/>
        <v>48.0618203752109</v>
      </c>
      <c r="CB9" s="111">
        <f t="shared" si="271"/>
        <v>49.905471804803987</v>
      </c>
      <c r="CC9" s="111">
        <f t="shared" si="272"/>
        <v>51.819845703236268</v>
      </c>
      <c r="CD9" s="111">
        <f t="shared" si="273"/>
        <v>53.807654984412409</v>
      </c>
      <c r="CE9" s="111">
        <f t="shared" si="274"/>
        <v>55.871716629614468</v>
      </c>
      <c r="CF9" s="111">
        <f t="shared" si="275"/>
        <v>58.014955679526473</v>
      </c>
      <c r="CG9" s="111">
        <f t="shared" si="276"/>
        <v>60.240409379393107</v>
      </c>
      <c r="CH9" s="111">
        <f t="shared" si="277"/>
        <v>62.551231483186626</v>
      </c>
      <c r="CI9" s="111">
        <f t="shared" si="278"/>
        <v>64.950696722881659</v>
      </c>
      <c r="CJ9" s="111">
        <f t="shared" si="279"/>
        <v>67.442205449171396</v>
      </c>
      <c r="CK9" s="111">
        <f t="shared" si="280"/>
        <v>70.029288450201605</v>
      </c>
      <c r="CL9" s="111">
        <f t="shared" si="281"/>
        <v>72.715611955151331</v>
      </c>
      <c r="CM9" s="111">
        <f t="shared" si="282"/>
        <v>75.504982829750929</v>
      </c>
      <c r="CN9" s="111">
        <f t="shared" si="283"/>
        <v>78.401353971100164</v>
      </c>
      <c r="CO9" s="111">
        <f t="shared" si="284"/>
        <v>81.40882990943156</v>
      </c>
      <c r="CP9" s="111">
        <f t="shared" si="285"/>
        <v>84.531672624757348</v>
      </c>
      <c r="CQ9" s="111">
        <f t="shared" si="286"/>
        <v>87.774307586643033</v>
      </c>
      <c r="CR9" s="111">
        <f t="shared" si="287"/>
        <v>91.141330025666662</v>
      </c>
      <c r="CS9" s="111">
        <f t="shared" si="288"/>
        <v>94.637511445451224</v>
      </c>
      <c r="CT9" s="111">
        <f t="shared" si="289"/>
        <v>98.267806384498726</v>
      </c>
      <c r="CU9" s="111">
        <f t="shared" si="290"/>
        <v>102.0373594374081</v>
      </c>
      <c r="CV9" s="111">
        <f t="shared" si="291"/>
        <v>105.95151254542706</v>
      </c>
      <c r="CW9" s="111">
        <f t="shared" si="292"/>
        <v>110.01581256666964</v>
      </c>
      <c r="CX9" s="111">
        <f t="shared" si="293"/>
        <v>114.23601913672708</v>
      </c>
      <c r="CY9" s="111">
        <f t="shared" si="294"/>
        <v>118.61811283081192</v>
      </c>
      <c r="CZ9" s="111">
        <f t="shared" si="295"/>
        <v>123.16830363900186</v>
      </c>
      <c r="DA9" s="111">
        <f t="shared" si="296"/>
        <v>127.89303976659397</v>
      </c>
      <c r="DB9" s="111">
        <f t="shared" si="297"/>
        <v>132.79901677204052</v>
      </c>
      <c r="DC9" s="111">
        <f t="shared" si="298"/>
        <v>137.89318705541598</v>
      </c>
      <c r="DD9" s="111">
        <f t="shared" si="299"/>
        <v>143.18276971086172</v>
      </c>
      <c r="DE9" s="111">
        <f t="shared" si="300"/>
        <v>148.67526075697037</v>
      </c>
      <c r="DF9" s="111">
        <f t="shared" si="301"/>
        <v>154.37844375960776</v>
      </c>
      <c r="DG9" s="111">
        <f t="shared" si="302"/>
        <v>160.3004008622263</v>
      </c>
      <c r="DH9" s="111">
        <f t="shared" si="303"/>
        <v>166.4495242393013</v>
      </c>
      <c r="DI9" s="111">
        <f t="shared" si="304"/>
        <v>172.83452798912089</v>
      </c>
      <c r="DJ9" s="111">
        <f t="shared" si="305"/>
        <v>179.46446048278355</v>
      </c>
      <c r="DK9" s="111">
        <f t="shared" si="306"/>
        <v>186.34871718690312</v>
      </c>
      <c r="DL9" s="111">
        <f t="shared" si="307"/>
        <v>193.4970539781927</v>
      </c>
      <c r="DM9" s="111">
        <f t="shared" si="308"/>
        <v>200.91960096879615</v>
      </c>
      <c r="DN9" s="111">
        <f t="shared" si="309"/>
        <v>208.62687686195915</v>
      </c>
      <c r="DO9" s="111">
        <f t="shared" si="310"/>
        <v>216.62980385838389</v>
      </c>
      <c r="DP9" s="111">
        <f t="shared" si="311"/>
        <v>224.9397231343915</v>
      </c>
      <c r="DQ9" s="111">
        <f t="shared" si="312"/>
        <v>233.56841091382674</v>
      </c>
      <c r="DR9" s="111">
        <f t="shared" si="313"/>
        <v>242.52809515648113</v>
      </c>
      <c r="DS9" s="111">
        <f t="shared" si="314"/>
        <v>251.83147288668374</v>
      </c>
      <c r="DT9" s="111">
        <f t="shared" si="315"/>
        <v>261.49172818661691</v>
      </c>
      <c r="DU9" s="111">
        <f t="shared" si="316"/>
        <v>271.52255087985554</v>
      </c>
      <c r="DV9" s="111">
        <f t="shared" si="317"/>
        <v>281.93815593160679</v>
      </c>
      <c r="DW9" s="111">
        <f t="shared" si="318"/>
        <v>292.75330359314319</v>
      </c>
      <c r="DX9" s="111">
        <f t="shared" si="319"/>
        <v>303.98332031897615</v>
      </c>
      <c r="DY9" s="111">
        <f t="shared" si="320"/>
        <v>315.64412048641208</v>
      </c>
      <c r="DZ9" s="111">
        <f t="shared" si="321"/>
        <v>327.75222894827084</v>
      </c>
      <c r="EA9" s="111">
        <f t="shared" si="322"/>
        <v>340.3248044507265</v>
      </c>
      <c r="EB9" s="111">
        <f t="shared" si="323"/>
        <v>353.37966394945636</v>
      </c>
      <c r="EC9" s="111">
        <f t="shared" si="324"/>
        <v>366.93530785855751</v>
      </c>
      <c r="ED9" s="111">
        <f t="shared" si="325"/>
        <v>381.01094626801176</v>
      </c>
      <c r="EE9" s="111">
        <f t="shared" si="326"/>
        <v>395.62652616685267</v>
      </c>
      <c r="EF9" s="111">
        <f t="shared" si="327"/>
        <v>410.80275971061315</v>
      </c>
      <c r="EG9" s="111">
        <f t="shared" si="328"/>
        <v>426.56115357311222</v>
      </c>
      <c r="EH9" s="111">
        <f t="shared" si="329"/>
        <v>442.92403942417678</v>
      </c>
      <c r="EI9" s="111">
        <f t="shared" si="330"/>
        <v>459.91460557648816</v>
      </c>
      <c r="EJ9" s="111">
        <f t="shared" si="331"/>
        <v>477.55692984640223</v>
      </c>
      <c r="EK9" s="111">
        <f t="shared" si="332"/>
        <v>495.87601367531022</v>
      </c>
      <c r="EL9" s="111">
        <f t="shared" si="333"/>
        <v>514.89781755989509</v>
      </c>
      <c r="EM9" s="111">
        <f t="shared" si="334"/>
        <v>534.64929784149263</v>
      </c>
      <c r="EN9" s="111">
        <f t="shared" si="335"/>
        <v>555.15844490669224</v>
      </c>
      <c r="EO9" s="111">
        <f t="shared" si="336"/>
        <v>576.45432285331287</v>
      </c>
      <c r="EP9" s="111">
        <f t="shared" si="337"/>
        <v>598.56711067796596</v>
      </c>
      <c r="EQ9" s="111">
        <f t="shared" si="338"/>
        <v>621.52814504357275</v>
      </c>
      <c r="ER9" s="111">
        <f t="shared" si="339"/>
        <v>645.36996468744417</v>
      </c>
      <c r="ES9" s="111">
        <f t="shared" si="340"/>
        <v>670.12635653285452</v>
      </c>
      <c r="ET9" s="111">
        <f t="shared" si="341"/>
        <v>695.83240356945475</v>
      </c>
      <c r="EU9" s="111">
        <f t="shared" si="342"/>
        <v>722.52453457037905</v>
      </c>
      <c r="EV9" s="111">
        <f t="shared" si="343"/>
        <v>750.24057571649871</v>
      </c>
      <c r="EW9" s="111">
        <f t="shared" si="344"/>
        <v>779.01980420098357</v>
      </c>
      <c r="EX9" s="111">
        <f t="shared" si="345"/>
        <v>808.90300389013328</v>
      </c>
      <c r="EY9" s="111">
        <f t="shared" si="346"/>
        <v>839.93252311935873</v>
      </c>
      <c r="EZ9" s="111">
        <f t="shared" si="347"/>
        <v>872.15233470621729</v>
      </c>
      <c r="FA9" s="111">
        <f t="shared" si="348"/>
        <v>905.60809826554771</v>
      </c>
      <c r="FB9" s="111">
        <f t="shared" si="349"/>
        <v>940.34722491501407</v>
      </c>
      <c r="FC9" s="111">
        <f t="shared" si="350"/>
        <v>976.41894446275398</v>
      </c>
      <c r="FD9" s="111">
        <f t="shared" si="351"/>
        <v>1013.8743751723451</v>
      </c>
      <c r="FE9" s="111">
        <f t="shared" si="352"/>
        <v>1052.7665962039562</v>
      </c>
      <c r="FF9" s="111">
        <f t="shared" si="353"/>
        <v>1093.1507228343398</v>
      </c>
      <c r="FG9" s="111">
        <f t="shared" si="354"/>
        <v>1135.083984562265</v>
      </c>
      <c r="FH9" s="111">
        <f t="shared" si="355"/>
        <v>1178.6258062100733</v>
      </c>
      <c r="FI9" s="111">
        <f t="shared" si="356"/>
        <v>1223.8378921362917</v>
      </c>
      <c r="FJ9" s="111">
        <f t="shared" si="357"/>
        <v>1270.7843136786398</v>
      </c>
      <c r="FK9" s="111">
        <f t="shared" si="358"/>
        <v>1319.5315999513523</v>
      </c>
      <c r="FL9" s="111">
        <f t="shared" si="359"/>
        <v>1370.148832125486</v>
      </c>
      <c r="FM9" s="111">
        <f t="shared" si="360"/>
        <v>1422.7077413258196</v>
      </c>
      <c r="FN9" s="111">
        <f t="shared" si="361"/>
        <v>1477.2828102830779</v>
      </c>
      <c r="FO9" s="111">
        <f t="shared" si="362"/>
        <v>1533.9513788855368</v>
      </c>
      <c r="FP9" s="111">
        <f t="shared" si="363"/>
        <v>1592.7937537795858</v>
      </c>
      <c r="FQ9" s="111">
        <f t="shared" si="364"/>
        <v>1653.8933221745706</v>
      </c>
      <c r="FR9" s="111">
        <f t="shared" si="365"/>
        <v>1717.3366700131871</v>
      </c>
      <c r="FS9" s="111">
        <f t="shared" si="366"/>
        <v>1783.2137046748928</v>
      </c>
      <c r="FT9" s="111">
        <f t="shared" si="367"/>
        <v>1851.6177823862217</v>
      </c>
      <c r="FU9" s="111">
        <f t="shared" si="368"/>
        <v>1922.6458405185572</v>
      </c>
      <c r="FV9" s="111">
        <f t="shared" si="369"/>
        <v>1996.398534960849</v>
      </c>
      <c r="FW9" s="111">
        <f t="shared" si="370"/>
        <v>2072.9803827619471</v>
      </c>
      <c r="FX9" s="111">
        <f t="shared" si="371"/>
        <v>2152.4999102446955</v>
      </c>
      <c r="FY9" s="111">
        <f t="shared" si="372"/>
        <v>2235.0698068016818</v>
      </c>
      <c r="FZ9" s="111">
        <f t="shared" si="373"/>
        <v>2320.8070845905941</v>
      </c>
      <c r="GA9" s="111">
        <f t="shared" si="374"/>
        <v>2409.8332443554891</v>
      </c>
      <c r="GB9" s="111">
        <f t="shared" si="375"/>
        <v>2502.2744476089656</v>
      </c>
      <c r="GC9" s="111">
        <f t="shared" si="376"/>
        <v>2598.2616954192454</v>
      </c>
      <c r="GD9" s="111">
        <f t="shared" si="377"/>
        <v>2697.9310140555276</v>
      </c>
      <c r="GE9" s="111">
        <f t="shared" si="378"/>
        <v>2801.4236477546974</v>
      </c>
      <c r="GF9" s="111">
        <f t="shared" si="379"/>
        <v>2908.8862588825673</v>
      </c>
      <c r="GG9" s="111">
        <f t="shared" si="380"/>
        <v>3020.4711357733026</v>
      </c>
      <c r="GH9" s="111">
        <f t="shared" si="381"/>
        <v>3136.3364085415665</v>
      </c>
      <c r="GI9" s="111">
        <f t="shared" si="382"/>
        <v>3256.6462731732208</v>
      </c>
      <c r="GJ9" s="111">
        <f t="shared" si="383"/>
        <v>3381.5712242121454</v>
      </c>
      <c r="GK9" s="111">
        <f t="shared" si="384"/>
        <v>3511.288296372923</v>
      </c>
      <c r="GL9" s="111">
        <f t="shared" si="385"/>
        <v>3645.9813154217882</v>
      </c>
      <c r="GM9" s="111">
        <f t="shared" si="386"/>
        <v>3785.8411586813677</v>
      </c>
      <c r="GN9" s="111">
        <f t="shared" si="387"/>
        <v>3931.0660255283847</v>
      </c>
      <c r="GO9" s="111">
        <f t="shared" si="388"/>
        <v>4081.8617182676535</v>
      </c>
      <c r="GP9" s="111">
        <f t="shared" si="389"/>
        <v>4238.4419337804002</v>
      </c>
      <c r="GQ9" s="111">
        <f t="shared" si="390"/>
        <v>4401.0285663602162</v>
      </c>
      <c r="GR9" s="111">
        <f t="shared" si="391"/>
        <v>4569.8520221657936</v>
      </c>
      <c r="GS9" s="111">
        <f t="shared" si="392"/>
        <v>4745.1515457360729</v>
      </c>
      <c r="GT9" s="111">
        <f t="shared" si="393"/>
        <v>4927.1755590305083</v>
      </c>
      <c r="GU9" s="111">
        <f t="shared" si="394"/>
        <v>5116.1820134749187</v>
      </c>
      <c r="GV9" s="111">
        <f t="shared" si="395"/>
        <v>5312.4387555118165</v>
      </c>
      <c r="GW9" s="111">
        <f t="shared" si="396"/>
        <v>5516.2239061732498</v>
      </c>
      <c r="GX9" s="111">
        <f t="shared" si="397"/>
        <v>5727.826255214055</v>
      </c>
      <c r="GY9" s="111">
        <f t="shared" si="398"/>
        <v>5947.5456703640657</v>
      </c>
      <c r="GZ9" s="111">
        <f t="shared" si="399"/>
        <v>6175.6935222792308</v>
      </c>
      <c r="HA9" s="111">
        <f t="shared" si="400"/>
        <v>6412.5931257938619</v>
      </c>
      <c r="HB9" s="111">
        <f t="shared" si="401"/>
        <v>6658.5801980993137</v>
      </c>
      <c r="HC9" s="111">
        <f t="shared" si="402"/>
        <v>6914.0033344984031</v>
      </c>
      <c r="HD9" s="111">
        <f t="shared" si="403"/>
        <v>7179.224502409761</v>
      </c>
      <c r="HE9" s="111">
        <f t="shared" si="404"/>
        <v>7454.6195543221993</v>
      </c>
      <c r="HF9" s="111">
        <f t="shared" si="405"/>
        <v>7740.5787604259986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56.998222222222232</v>
      </c>
      <c r="E10" s="91">
        <f>'CEA-4 Constant DCF'!K9</f>
        <v>4.5426750000000009E-2</v>
      </c>
      <c r="F10" s="91">
        <f t="shared" si="199"/>
        <v>4.4248958333333331E-2</v>
      </c>
      <c r="G10" s="91">
        <f t="shared" si="200"/>
        <v>4.3071166666666653E-2</v>
      </c>
      <c r="H10" s="91">
        <f t="shared" si="201"/>
        <v>4.1893374999999976E-2</v>
      </c>
      <c r="I10" s="91">
        <f t="shared" si="202"/>
        <v>4.0715583333333298E-2</v>
      </c>
      <c r="J10" s="91">
        <f t="shared" si="203"/>
        <v>3.953779166666662E-2</v>
      </c>
      <c r="K10" s="91">
        <f t="shared" si="204"/>
        <v>3.835999999999995E-2</v>
      </c>
      <c r="L10" s="91">
        <f t="shared" si="205"/>
        <v>8.5104230046272294E-2</v>
      </c>
      <c r="N10" s="111">
        <f t="shared" si="406"/>
        <v>-56.998222222222232</v>
      </c>
      <c r="O10" s="111">
        <f t="shared" si="206"/>
        <v>2.4672071300000002</v>
      </c>
      <c r="P10" s="111">
        <f t="shared" si="207"/>
        <v>2.5792843314927278</v>
      </c>
      <c r="Q10" s="111">
        <f t="shared" si="208"/>
        <v>2.6964528359983655</v>
      </c>
      <c r="R10" s="111">
        <f t="shared" si="209"/>
        <v>2.8189439248660544</v>
      </c>
      <c r="S10" s="111">
        <f t="shared" si="210"/>
        <v>2.9469993858049635</v>
      </c>
      <c r="T10" s="111">
        <f t="shared" si="211"/>
        <v>3.0774010388358066</v>
      </c>
      <c r="U10" s="111">
        <f t="shared" si="212"/>
        <v>3.2099482918796762</v>
      </c>
      <c r="V10" s="111">
        <f t="shared" si="213"/>
        <v>3.3444238594020006</v>
      </c>
      <c r="W10" s="111">
        <f t="shared" si="214"/>
        <v>3.4805940277514709</v>
      </c>
      <c r="X10" s="111">
        <f t="shared" si="215"/>
        <v>3.6182090292969527</v>
      </c>
      <c r="Y10" s="111">
        <f t="shared" si="216"/>
        <v>3.7570035276607836</v>
      </c>
      <c r="Z10" s="111">
        <f t="shared" si="217"/>
        <v>3.901122182981851</v>
      </c>
      <c r="AA10" s="111">
        <f t="shared" si="218"/>
        <v>4.0507692299210349</v>
      </c>
      <c r="AB10" s="111">
        <f t="shared" si="219"/>
        <v>4.2061567375808053</v>
      </c>
      <c r="AC10" s="111">
        <f t="shared" si="220"/>
        <v>4.3675049100344046</v>
      </c>
      <c r="AD10" s="111">
        <f t="shared" si="221"/>
        <v>4.5350423983833243</v>
      </c>
      <c r="AE10" s="111">
        <f t="shared" si="222"/>
        <v>4.7090066247853084</v>
      </c>
      <c r="AF10" s="111">
        <f t="shared" si="223"/>
        <v>4.8896441189120727</v>
      </c>
      <c r="AG10" s="111">
        <f t="shared" si="224"/>
        <v>5.0772108673135392</v>
      </c>
      <c r="AH10" s="111">
        <f t="shared" si="225"/>
        <v>5.2719726761836867</v>
      </c>
      <c r="AI10" s="111">
        <f t="shared" si="226"/>
        <v>5.474205548042093</v>
      </c>
      <c r="AJ10" s="111">
        <f t="shared" si="227"/>
        <v>5.6841960728649878</v>
      </c>
      <c r="AK10" s="111">
        <f t="shared" si="228"/>
        <v>5.9022418342200886</v>
      </c>
      <c r="AL10" s="111">
        <f t="shared" si="229"/>
        <v>6.1286518309807709</v>
      </c>
      <c r="AM10" s="111">
        <f t="shared" si="230"/>
        <v>6.3637469152171926</v>
      </c>
      <c r="AN10" s="111">
        <f t="shared" si="231"/>
        <v>6.6078602468849237</v>
      </c>
      <c r="AO10" s="111">
        <f t="shared" si="232"/>
        <v>6.8613377659554287</v>
      </c>
      <c r="AP10" s="111">
        <f t="shared" si="233"/>
        <v>7.1245386826574784</v>
      </c>
      <c r="AQ10" s="111">
        <f t="shared" si="234"/>
        <v>7.3978359865242185</v>
      </c>
      <c r="AR10" s="111">
        <f t="shared" si="235"/>
        <v>7.6816169749672873</v>
      </c>
      <c r="AS10" s="111">
        <f t="shared" si="236"/>
        <v>7.9762838021270319</v>
      </c>
      <c r="AT10" s="111">
        <f t="shared" si="237"/>
        <v>8.2822540487766236</v>
      </c>
      <c r="AU10" s="111">
        <f t="shared" si="238"/>
        <v>8.5999613140876949</v>
      </c>
      <c r="AV10" s="111">
        <f t="shared" si="239"/>
        <v>8.9298558300960984</v>
      </c>
      <c r="AW10" s="111">
        <f t="shared" si="240"/>
        <v>9.2724050997385845</v>
      </c>
      <c r="AX10" s="111">
        <f t="shared" si="241"/>
        <v>9.6280945593645555</v>
      </c>
      <c r="AY10" s="111">
        <f t="shared" si="242"/>
        <v>9.99742826666178</v>
      </c>
      <c r="AZ10" s="111">
        <f t="shared" si="243"/>
        <v>10.380929614970926</v>
      </c>
      <c r="BA10" s="111">
        <f t="shared" si="244"/>
        <v>10.779142075001211</v>
      </c>
      <c r="BB10" s="111">
        <f t="shared" si="245"/>
        <v>11.192629964998257</v>
      </c>
      <c r="BC10" s="111">
        <f t="shared" si="246"/>
        <v>11.62197925045559</v>
      </c>
      <c r="BD10" s="111">
        <f t="shared" si="247"/>
        <v>12.067798374503067</v>
      </c>
      <c r="BE10" s="111">
        <f t="shared" si="248"/>
        <v>12.530719120149003</v>
      </c>
      <c r="BF10" s="111">
        <f t="shared" si="249"/>
        <v>13.011397505597918</v>
      </c>
      <c r="BG10" s="111">
        <f t="shared" si="250"/>
        <v>13.510514713912654</v>
      </c>
      <c r="BH10" s="111">
        <f t="shared" si="251"/>
        <v>14.028778058338343</v>
      </c>
      <c r="BI10" s="111">
        <f t="shared" si="252"/>
        <v>14.566921984656201</v>
      </c>
      <c r="BJ10" s="111">
        <f t="shared" si="253"/>
        <v>15.125709111987613</v>
      </c>
      <c r="BK10" s="111">
        <f t="shared" si="254"/>
        <v>15.705931313523458</v>
      </c>
      <c r="BL10" s="111">
        <f t="shared" si="255"/>
        <v>16.308410838710216</v>
      </c>
      <c r="BM10" s="111">
        <f t="shared" si="256"/>
        <v>16.93400147848314</v>
      </c>
      <c r="BN10" s="111">
        <f t="shared" si="257"/>
        <v>17.583589775197751</v>
      </c>
      <c r="BO10" s="111">
        <f t="shared" si="258"/>
        <v>18.258096278974335</v>
      </c>
      <c r="BP10" s="111">
        <f t="shared" si="259"/>
        <v>18.95847685223579</v>
      </c>
      <c r="BQ10" s="111">
        <f t="shared" si="260"/>
        <v>19.685724024287556</v>
      </c>
      <c r="BR10" s="111">
        <f t="shared" si="261"/>
        <v>20.440868397859226</v>
      </c>
      <c r="BS10" s="111">
        <f t="shared" si="262"/>
        <v>21.224980109601105</v>
      </c>
      <c r="BT10" s="111">
        <f t="shared" si="263"/>
        <v>22.039170346605403</v>
      </c>
      <c r="BU10" s="111">
        <f t="shared" si="264"/>
        <v>22.884592921101184</v>
      </c>
      <c r="BV10" s="111">
        <f t="shared" si="265"/>
        <v>23.762445905554625</v>
      </c>
      <c r="BW10" s="111">
        <f t="shared" si="266"/>
        <v>24.673973330491698</v>
      </c>
      <c r="BX10" s="111">
        <f t="shared" si="267"/>
        <v>25.620466947449358</v>
      </c>
      <c r="BY10" s="111">
        <f t="shared" si="268"/>
        <v>26.603268059553514</v>
      </c>
      <c r="BZ10" s="111">
        <f t="shared" si="269"/>
        <v>27.623769422317984</v>
      </c>
      <c r="CA10" s="111">
        <f t="shared" si="270"/>
        <v>28.683417217358102</v>
      </c>
      <c r="CB10" s="111">
        <f t="shared" si="271"/>
        <v>29.783713101815955</v>
      </c>
      <c r="CC10" s="111">
        <f t="shared" si="272"/>
        <v>30.926216336401612</v>
      </c>
      <c r="CD10" s="111">
        <f t="shared" si="273"/>
        <v>32.112545995065979</v>
      </c>
      <c r="CE10" s="111">
        <f t="shared" si="274"/>
        <v>33.344383259436711</v>
      </c>
      <c r="CF10" s="111">
        <f t="shared" si="275"/>
        <v>34.623473801268702</v>
      </c>
      <c r="CG10" s="111">
        <f t="shared" si="276"/>
        <v>35.95163025628537</v>
      </c>
      <c r="CH10" s="111">
        <f t="shared" si="277"/>
        <v>37.330734792916473</v>
      </c>
      <c r="CI10" s="111">
        <f t="shared" si="278"/>
        <v>38.76274177957275</v>
      </c>
      <c r="CJ10" s="111">
        <f t="shared" si="279"/>
        <v>40.249680554237159</v>
      </c>
      <c r="CK10" s="111">
        <f t="shared" si="280"/>
        <v>41.793658300297693</v>
      </c>
      <c r="CL10" s="111">
        <f t="shared" si="281"/>
        <v>43.396863032697112</v>
      </c>
      <c r="CM10" s="111">
        <f t="shared" si="282"/>
        <v>45.061566698631374</v>
      </c>
      <c r="CN10" s="111">
        <f t="shared" si="283"/>
        <v>46.79012839719087</v>
      </c>
      <c r="CO10" s="111">
        <f t="shared" si="284"/>
        <v>48.584997722507111</v>
      </c>
      <c r="CP10" s="111">
        <f t="shared" si="285"/>
        <v>50.448718235142479</v>
      </c>
      <c r="CQ10" s="111">
        <f t="shared" si="286"/>
        <v>52.383931066642539</v>
      </c>
      <c r="CR10" s="111">
        <f t="shared" si="287"/>
        <v>54.393378662358941</v>
      </c>
      <c r="CS10" s="111">
        <f t="shared" si="288"/>
        <v>56.479908667847027</v>
      </c>
      <c r="CT10" s="111">
        <f t="shared" si="289"/>
        <v>58.646477964345635</v>
      </c>
      <c r="CU10" s="111">
        <f t="shared" si="290"/>
        <v>60.896156859057932</v>
      </c>
      <c r="CV10" s="111">
        <f t="shared" si="291"/>
        <v>63.232133436171388</v>
      </c>
      <c r="CW10" s="111">
        <f t="shared" si="292"/>
        <v>65.65771807478292</v>
      </c>
      <c r="CX10" s="111">
        <f t="shared" si="293"/>
        <v>68.176348140131594</v>
      </c>
      <c r="CY10" s="111">
        <f t="shared" si="294"/>
        <v>70.791592854787041</v>
      </c>
      <c r="CZ10" s="111">
        <f t="shared" si="295"/>
        <v>73.507158356696664</v>
      </c>
      <c r="DA10" s="111">
        <f t="shared" si="296"/>
        <v>76.326892951259538</v>
      </c>
      <c r="DB10" s="111">
        <f t="shared" si="297"/>
        <v>79.254792564869845</v>
      </c>
      <c r="DC10" s="111">
        <f t="shared" si="298"/>
        <v>82.295006407658249</v>
      </c>
      <c r="DD10" s="111">
        <f t="shared" si="299"/>
        <v>85.451842853456014</v>
      </c>
      <c r="DE10" s="111">
        <f t="shared" si="300"/>
        <v>88.729775545314581</v>
      </c>
      <c r="DF10" s="111">
        <f t="shared" si="301"/>
        <v>92.133449735232844</v>
      </c>
      <c r="DG10" s="111">
        <f t="shared" si="302"/>
        <v>95.667688867076365</v>
      </c>
      <c r="DH10" s="111">
        <f t="shared" si="303"/>
        <v>99.337501412017403</v>
      </c>
      <c r="DI10" s="111">
        <f t="shared" si="304"/>
        <v>103.14808796618239</v>
      </c>
      <c r="DJ10" s="111">
        <f t="shared" si="305"/>
        <v>107.10484862056514</v>
      </c>
      <c r="DK10" s="111">
        <f t="shared" si="306"/>
        <v>111.21339061365001</v>
      </c>
      <c r="DL10" s="111">
        <f t="shared" si="307"/>
        <v>115.47953627758962</v>
      </c>
      <c r="DM10" s="111">
        <f t="shared" si="308"/>
        <v>119.90933128919795</v>
      </c>
      <c r="DN10" s="111">
        <f t="shared" si="309"/>
        <v>124.50905323745158</v>
      </c>
      <c r="DO10" s="111">
        <f t="shared" si="310"/>
        <v>129.28522051964021</v>
      </c>
      <c r="DP10" s="111">
        <f t="shared" si="311"/>
        <v>134.2446015787736</v>
      </c>
      <c r="DQ10" s="111">
        <f t="shared" si="312"/>
        <v>139.39422449533535</v>
      </c>
      <c r="DR10" s="111">
        <f t="shared" si="313"/>
        <v>144.74138694697641</v>
      </c>
      <c r="DS10" s="111">
        <f t="shared" si="314"/>
        <v>150.2936665502624</v>
      </c>
      <c r="DT10" s="111">
        <f t="shared" si="315"/>
        <v>156.05893159913046</v>
      </c>
      <c r="DU10" s="111">
        <f t="shared" si="316"/>
        <v>162.04535221527308</v>
      </c>
      <c r="DV10" s="111">
        <f t="shared" si="317"/>
        <v>168.26141192625096</v>
      </c>
      <c r="DW10" s="111">
        <f t="shared" si="318"/>
        <v>174.71591968774194</v>
      </c>
      <c r="DX10" s="111">
        <f t="shared" si="319"/>
        <v>181.41802236696373</v>
      </c>
      <c r="DY10" s="111">
        <f t="shared" si="320"/>
        <v>188.37721770496046</v>
      </c>
      <c r="DZ10" s="111">
        <f t="shared" si="321"/>
        <v>195.60336777612272</v>
      </c>
      <c r="EA10" s="111">
        <f t="shared" si="322"/>
        <v>203.10671296401478</v>
      </c>
      <c r="EB10" s="111">
        <f t="shared" si="323"/>
        <v>210.89788647331437</v>
      </c>
      <c r="EC10" s="111">
        <f t="shared" si="324"/>
        <v>218.98792939843071</v>
      </c>
      <c r="ED10" s="111">
        <f t="shared" si="325"/>
        <v>227.38830637015451</v>
      </c>
      <c r="EE10" s="111">
        <f t="shared" si="326"/>
        <v>236.11092180251362</v>
      </c>
      <c r="EF10" s="111">
        <f t="shared" si="327"/>
        <v>245.16813676285804</v>
      </c>
      <c r="EG10" s="111">
        <f t="shared" si="328"/>
        <v>254.57278648908127</v>
      </c>
      <c r="EH10" s="111">
        <f t="shared" si="329"/>
        <v>264.33819857880241</v>
      </c>
      <c r="EI10" s="111">
        <f t="shared" si="330"/>
        <v>274.47821187628523</v>
      </c>
      <c r="EJ10" s="111">
        <f t="shared" si="331"/>
        <v>285.00719608385953</v>
      </c>
      <c r="EK10" s="111">
        <f t="shared" si="332"/>
        <v>295.94007212563639</v>
      </c>
      <c r="EL10" s="111">
        <f t="shared" si="333"/>
        <v>307.29233329237582</v>
      </c>
      <c r="EM10" s="111">
        <f t="shared" si="334"/>
        <v>319.08006719747135</v>
      </c>
      <c r="EN10" s="111">
        <f t="shared" si="335"/>
        <v>331.31997857516632</v>
      </c>
      <c r="EO10" s="111">
        <f t="shared" si="336"/>
        <v>344.0294129533097</v>
      </c>
      <c r="EP10" s="111">
        <f t="shared" si="337"/>
        <v>357.22638123419864</v>
      </c>
      <c r="EQ10" s="111">
        <f t="shared" si="338"/>
        <v>370.92958521834248</v>
      </c>
      <c r="ER10" s="111">
        <f t="shared" si="339"/>
        <v>385.15844410731808</v>
      </c>
      <c r="ES10" s="111">
        <f t="shared" si="340"/>
        <v>399.93312202327479</v>
      </c>
      <c r="ET10" s="111">
        <f t="shared" si="341"/>
        <v>415.27455658408758</v>
      </c>
      <c r="EU10" s="111">
        <f t="shared" si="342"/>
        <v>431.20448857465317</v>
      </c>
      <c r="EV10" s="111">
        <f t="shared" si="343"/>
        <v>447.74549275637685</v>
      </c>
      <c r="EW10" s="111">
        <f t="shared" si="344"/>
        <v>464.92100985851147</v>
      </c>
      <c r="EX10" s="111">
        <f t="shared" si="345"/>
        <v>482.75537979668394</v>
      </c>
      <c r="EY10" s="111">
        <f t="shared" si="346"/>
        <v>501.27387616568473</v>
      </c>
      <c r="EZ10" s="111">
        <f t="shared" si="347"/>
        <v>520.5027420554004</v>
      </c>
      <c r="FA10" s="111">
        <f t="shared" si="348"/>
        <v>540.46922724064552</v>
      </c>
      <c r="FB10" s="111">
        <f t="shared" si="349"/>
        <v>561.20162679759665</v>
      </c>
      <c r="FC10" s="111">
        <f t="shared" si="350"/>
        <v>582.72932120155247</v>
      </c>
      <c r="FD10" s="111">
        <f t="shared" si="351"/>
        <v>605.08281796284393</v>
      </c>
      <c r="FE10" s="111">
        <f t="shared" si="352"/>
        <v>628.29379485989864</v>
      </c>
      <c r="FF10" s="111">
        <f t="shared" si="353"/>
        <v>652.39514483072435</v>
      </c>
      <c r="FG10" s="111">
        <f t="shared" si="354"/>
        <v>677.42102258643092</v>
      </c>
      <c r="FH10" s="111">
        <f t="shared" si="355"/>
        <v>703.40689301284635</v>
      </c>
      <c r="FI10" s="111">
        <f t="shared" si="356"/>
        <v>730.38958142881916</v>
      </c>
      <c r="FJ10" s="111">
        <f t="shared" si="357"/>
        <v>758.40732577242863</v>
      </c>
      <c r="FK10" s="111">
        <f t="shared" si="358"/>
        <v>787.49983078905893</v>
      </c>
      <c r="FL10" s="111">
        <f t="shared" si="359"/>
        <v>817.7083242981272</v>
      </c>
      <c r="FM10" s="111">
        <f t="shared" si="360"/>
        <v>849.0756156182033</v>
      </c>
      <c r="FN10" s="111">
        <f t="shared" si="361"/>
        <v>881.64615623331758</v>
      </c>
      <c r="FO10" s="111">
        <f t="shared" si="362"/>
        <v>915.46610278642765</v>
      </c>
      <c r="FP10" s="111">
        <f t="shared" si="363"/>
        <v>950.583382489315</v>
      </c>
      <c r="FQ10" s="111">
        <f t="shared" si="364"/>
        <v>987.0477610416051</v>
      </c>
      <c r="FR10" s="111">
        <f t="shared" si="365"/>
        <v>1024.9109131551611</v>
      </c>
      <c r="FS10" s="111">
        <f t="shared" si="366"/>
        <v>1064.2264957837931</v>
      </c>
      <c r="FT10" s="111">
        <f t="shared" si="367"/>
        <v>1105.0502241620593</v>
      </c>
      <c r="FU10" s="111">
        <f t="shared" si="368"/>
        <v>1147.4399507609157</v>
      </c>
      <c r="FV10" s="111">
        <f t="shared" si="369"/>
        <v>1191.4557472721044</v>
      </c>
      <c r="FW10" s="111">
        <f t="shared" si="370"/>
        <v>1237.1599897374622</v>
      </c>
      <c r="FX10" s="111">
        <f t="shared" si="371"/>
        <v>1284.6174469437913</v>
      </c>
      <c r="FY10" s="111">
        <f t="shared" si="372"/>
        <v>1333.895372208555</v>
      </c>
      <c r="FZ10" s="111">
        <f t="shared" si="373"/>
        <v>1385.0635986864752</v>
      </c>
      <c r="GA10" s="111">
        <f t="shared" si="374"/>
        <v>1438.1946383320883</v>
      </c>
      <c r="GB10" s="111">
        <f t="shared" si="375"/>
        <v>1493.363784658507</v>
      </c>
      <c r="GC10" s="111">
        <f t="shared" si="376"/>
        <v>1550.6492194380073</v>
      </c>
      <c r="GD10" s="111">
        <f t="shared" si="377"/>
        <v>1610.1321234956492</v>
      </c>
      <c r="GE10" s="111">
        <f t="shared" si="378"/>
        <v>1671.8967917529424</v>
      </c>
      <c r="GF10" s="111">
        <f t="shared" si="379"/>
        <v>1736.0307526845852</v>
      </c>
      <c r="GG10" s="111">
        <f t="shared" si="380"/>
        <v>1802.6248923575658</v>
      </c>
      <c r="GH10" s="111">
        <f t="shared" si="381"/>
        <v>1871.773583228402</v>
      </c>
      <c r="GI10" s="111">
        <f t="shared" si="382"/>
        <v>1943.5748178810434</v>
      </c>
      <c r="GJ10" s="111">
        <f t="shared" si="383"/>
        <v>2018.1303478949601</v>
      </c>
      <c r="GK10" s="111">
        <f t="shared" si="384"/>
        <v>2095.5458280402108</v>
      </c>
      <c r="GL10" s="111">
        <f t="shared" si="385"/>
        <v>2175.9309660038334</v>
      </c>
      <c r="GM10" s="111">
        <f t="shared" si="386"/>
        <v>2259.3996778597402</v>
      </c>
      <c r="GN10" s="111">
        <f t="shared" si="387"/>
        <v>2346.0702495024398</v>
      </c>
      <c r="GO10" s="111">
        <f t="shared" si="388"/>
        <v>2436.0655042733533</v>
      </c>
      <c r="GP10" s="111">
        <f t="shared" si="389"/>
        <v>2529.5129770172789</v>
      </c>
      <c r="GQ10" s="111">
        <f t="shared" si="390"/>
        <v>2626.5450948156617</v>
      </c>
      <c r="GR10" s="111">
        <f t="shared" si="391"/>
        <v>2727.2993646527902</v>
      </c>
      <c r="GS10" s="111">
        <f t="shared" si="392"/>
        <v>2831.9185682808711</v>
      </c>
      <c r="GT10" s="111">
        <f t="shared" si="393"/>
        <v>2940.5509645601251</v>
      </c>
      <c r="GU10" s="111">
        <f t="shared" si="394"/>
        <v>3053.3504995606513</v>
      </c>
      <c r="GV10" s="111">
        <f t="shared" si="395"/>
        <v>3170.477024723798</v>
      </c>
      <c r="GW10" s="111">
        <f t="shared" si="396"/>
        <v>3292.0965233922025</v>
      </c>
      <c r="GX10" s="111">
        <f t="shared" si="397"/>
        <v>3418.3813460295273</v>
      </c>
      <c r="GY10" s="111">
        <f t="shared" si="398"/>
        <v>3549.51045446322</v>
      </c>
      <c r="GZ10" s="111">
        <f t="shared" si="399"/>
        <v>3685.6696754964287</v>
      </c>
      <c r="HA10" s="111">
        <f t="shared" si="400"/>
        <v>3827.0519642484714</v>
      </c>
      <c r="HB10" s="111">
        <f t="shared" si="401"/>
        <v>3973.8576775970428</v>
      </c>
      <c r="HC10" s="111">
        <f t="shared" si="402"/>
        <v>4126.2948581096653</v>
      </c>
      <c r="HD10" s="111">
        <f t="shared" si="403"/>
        <v>4284.5795288667514</v>
      </c>
      <c r="HE10" s="111">
        <f t="shared" si="404"/>
        <v>4448.9359995940795</v>
      </c>
      <c r="HF10" s="111">
        <f t="shared" si="405"/>
        <v>4619.5971845385084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1.2567999999999999</v>
      </c>
      <c r="D11" s="90">
        <f>'CEA-4 Constant DCF'!D10</f>
        <v>42.644888888888886</v>
      </c>
      <c r="E11" s="91">
        <f>'CEA-4 Constant DCF'!K10</f>
        <v>5.9499999999999997E-2</v>
      </c>
      <c r="F11" s="91">
        <f t="shared" si="199"/>
        <v>5.5976666666666654E-2</v>
      </c>
      <c r="G11" s="91">
        <f t="shared" si="200"/>
        <v>5.245333333333331E-2</v>
      </c>
      <c r="H11" s="91">
        <f t="shared" si="201"/>
        <v>4.8929999999999967E-2</v>
      </c>
      <c r="I11" s="91">
        <f t="shared" si="202"/>
        <v>4.5406666666666623E-2</v>
      </c>
      <c r="J11" s="91">
        <f t="shared" si="203"/>
        <v>4.1883333333333279E-2</v>
      </c>
      <c r="K11" s="91">
        <f t="shared" si="204"/>
        <v>3.835999999999995E-2</v>
      </c>
      <c r="L11" s="91">
        <f t="shared" si="205"/>
        <v>7.4602583050727853E-2</v>
      </c>
      <c r="N11" s="111">
        <f t="shared" si="406"/>
        <v>-42.644888888888886</v>
      </c>
      <c r="O11" s="111">
        <f t="shared" si="206"/>
        <v>1.3315795999999998</v>
      </c>
      <c r="P11" s="111">
        <f t="shared" si="207"/>
        <v>1.4108085861999995</v>
      </c>
      <c r="Q11" s="111">
        <f t="shared" si="208"/>
        <v>1.4947516970788992</v>
      </c>
      <c r="R11" s="111">
        <f t="shared" si="209"/>
        <v>1.5836894230550935</v>
      </c>
      <c r="S11" s="111">
        <f t="shared" si="210"/>
        <v>1.6779189437268713</v>
      </c>
      <c r="T11" s="111">
        <f t="shared" si="211"/>
        <v>1.7718432531335557</v>
      </c>
      <c r="U11" s="111">
        <f t="shared" si="212"/>
        <v>1.8647823379045876</v>
      </c>
      <c r="V11" s="111">
        <f t="shared" si="213"/>
        <v>1.9560261376982588</v>
      </c>
      <c r="W11" s="111">
        <f t="shared" si="214"/>
        <v>2.0448427645240108</v>
      </c>
      <c r="X11" s="111">
        <f t="shared" si="215"/>
        <v>2.1304875956448246</v>
      </c>
      <c r="Y11" s="111">
        <f t="shared" si="216"/>
        <v>2.2122130998137601</v>
      </c>
      <c r="Z11" s="111">
        <f t="shared" si="217"/>
        <v>2.2970735943226157</v>
      </c>
      <c r="AA11" s="111">
        <f t="shared" si="218"/>
        <v>2.3851893374008313</v>
      </c>
      <c r="AB11" s="111">
        <f t="shared" si="219"/>
        <v>2.4766852003835269</v>
      </c>
      <c r="AC11" s="111">
        <f t="shared" si="220"/>
        <v>2.5716908446702389</v>
      </c>
      <c r="AD11" s="111">
        <f t="shared" si="221"/>
        <v>2.670340905471789</v>
      </c>
      <c r="AE11" s="111">
        <f t="shared" si="222"/>
        <v>2.7727751826056868</v>
      </c>
      <c r="AF11" s="111">
        <f t="shared" si="223"/>
        <v>2.8791388386104408</v>
      </c>
      <c r="AG11" s="111">
        <f t="shared" si="224"/>
        <v>2.9895826044595371</v>
      </c>
      <c r="AH11" s="111">
        <f t="shared" si="225"/>
        <v>3.1042629931666048</v>
      </c>
      <c r="AI11" s="111">
        <f t="shared" si="226"/>
        <v>3.2233425215844758</v>
      </c>
      <c r="AJ11" s="111">
        <f t="shared" si="227"/>
        <v>3.3469899407124561</v>
      </c>
      <c r="AK11" s="111">
        <f t="shared" si="228"/>
        <v>3.4753804748381856</v>
      </c>
      <c r="AL11" s="111">
        <f t="shared" si="229"/>
        <v>3.6086960698529782</v>
      </c>
      <c r="AM11" s="111">
        <f t="shared" si="230"/>
        <v>3.7471256510925381</v>
      </c>
      <c r="AN11" s="111">
        <f t="shared" si="231"/>
        <v>3.8908653910684476</v>
      </c>
      <c r="AO11" s="111">
        <f t="shared" si="232"/>
        <v>4.0401189874698327</v>
      </c>
      <c r="AP11" s="111">
        <f t="shared" si="233"/>
        <v>4.1950979518291751</v>
      </c>
      <c r="AQ11" s="111">
        <f t="shared" si="234"/>
        <v>4.3560219092613419</v>
      </c>
      <c r="AR11" s="111">
        <f t="shared" si="235"/>
        <v>4.5231189097006066</v>
      </c>
      <c r="AS11" s="111">
        <f t="shared" si="236"/>
        <v>4.6966257510767218</v>
      </c>
      <c r="AT11" s="111">
        <f t="shared" si="237"/>
        <v>4.8767883148880244</v>
      </c>
      <c r="AU11" s="111">
        <f t="shared" si="238"/>
        <v>5.0638619146471289</v>
      </c>
      <c r="AV11" s="111">
        <f t="shared" si="239"/>
        <v>5.258111657692992</v>
      </c>
      <c r="AW11" s="111">
        <f t="shared" si="240"/>
        <v>5.4598128208820951</v>
      </c>
      <c r="AX11" s="111">
        <f t="shared" si="241"/>
        <v>5.669251240691132</v>
      </c>
      <c r="AY11" s="111">
        <f t="shared" si="242"/>
        <v>5.8867237182840437</v>
      </c>
      <c r="AZ11" s="111">
        <f t="shared" si="243"/>
        <v>6.1125384401174196</v>
      </c>
      <c r="BA11" s="111">
        <f t="shared" si="244"/>
        <v>6.3470154146803237</v>
      </c>
      <c r="BB11" s="111">
        <f t="shared" si="245"/>
        <v>6.5904869259874603</v>
      </c>
      <c r="BC11" s="111">
        <f t="shared" si="246"/>
        <v>6.8432980044683394</v>
      </c>
      <c r="BD11" s="111">
        <f t="shared" si="247"/>
        <v>7.1058069159197448</v>
      </c>
      <c r="BE11" s="111">
        <f t="shared" si="248"/>
        <v>7.3783856692144258</v>
      </c>
      <c r="BF11" s="111">
        <f t="shared" si="249"/>
        <v>7.661420543485491</v>
      </c>
      <c r="BG11" s="111">
        <f t="shared" si="250"/>
        <v>7.9553126355335939</v>
      </c>
      <c r="BH11" s="111">
        <f t="shared" si="251"/>
        <v>8.2604784282326627</v>
      </c>
      <c r="BI11" s="111">
        <f t="shared" si="252"/>
        <v>8.5773503807396665</v>
      </c>
      <c r="BJ11" s="111">
        <f t="shared" si="253"/>
        <v>8.9063775413448401</v>
      </c>
      <c r="BK11" s="111">
        <f t="shared" si="254"/>
        <v>9.2480261838308273</v>
      </c>
      <c r="BL11" s="111">
        <f t="shared" si="255"/>
        <v>9.6027804682425781</v>
      </c>
      <c r="BM11" s="111">
        <f t="shared" si="256"/>
        <v>9.9711431270043622</v>
      </c>
      <c r="BN11" s="111">
        <f t="shared" si="257"/>
        <v>10.353636177356249</v>
      </c>
      <c r="BO11" s="111">
        <f t="shared" si="258"/>
        <v>10.750801661119635</v>
      </c>
      <c r="BP11" s="111">
        <f t="shared" si="259"/>
        <v>11.163202412840183</v>
      </c>
      <c r="BQ11" s="111">
        <f t="shared" si="260"/>
        <v>11.591422857396733</v>
      </c>
      <c r="BR11" s="111">
        <f t="shared" si="261"/>
        <v>12.036069838206471</v>
      </c>
      <c r="BS11" s="111">
        <f t="shared" si="262"/>
        <v>12.49777347720007</v>
      </c>
      <c r="BT11" s="111">
        <f t="shared" si="263"/>
        <v>12.977188067785464</v>
      </c>
      <c r="BU11" s="111">
        <f t="shared" si="264"/>
        <v>13.474993002065714</v>
      </c>
      <c r="BV11" s="111">
        <f t="shared" si="265"/>
        <v>13.991893733624954</v>
      </c>
      <c r="BW11" s="111">
        <f t="shared" si="266"/>
        <v>14.528622777246806</v>
      </c>
      <c r="BX11" s="111">
        <f t="shared" si="267"/>
        <v>15.085940746981993</v>
      </c>
      <c r="BY11" s="111">
        <f t="shared" si="268"/>
        <v>15.664637434036223</v>
      </c>
      <c r="BZ11" s="111">
        <f t="shared" si="269"/>
        <v>16.26553292600585</v>
      </c>
      <c r="CA11" s="111">
        <f t="shared" si="270"/>
        <v>16.889478769047432</v>
      </c>
      <c r="CB11" s="111">
        <f t="shared" si="271"/>
        <v>17.53735917462809</v>
      </c>
      <c r="CC11" s="111">
        <f t="shared" si="272"/>
        <v>18.210092272566822</v>
      </c>
      <c r="CD11" s="111">
        <f t="shared" si="273"/>
        <v>18.908631412142483</v>
      </c>
      <c r="CE11" s="111">
        <f t="shared" si="274"/>
        <v>19.633966513112266</v>
      </c>
      <c r="CF11" s="111">
        <f t="shared" si="275"/>
        <v>20.387125468555251</v>
      </c>
      <c r="CG11" s="111">
        <f t="shared" si="276"/>
        <v>21.16917560152903</v>
      </c>
      <c r="CH11" s="111">
        <f t="shared" si="277"/>
        <v>21.981225177603683</v>
      </c>
      <c r="CI11" s="111">
        <f t="shared" si="278"/>
        <v>22.824424975416559</v>
      </c>
      <c r="CJ11" s="111">
        <f t="shared" si="279"/>
        <v>23.699969917473538</v>
      </c>
      <c r="CK11" s="111">
        <f t="shared" si="280"/>
        <v>24.609100763507822</v>
      </c>
      <c r="CL11" s="111">
        <f t="shared" si="281"/>
        <v>25.553105868795981</v>
      </c>
      <c r="CM11" s="111">
        <f t="shared" si="282"/>
        <v>26.533323009922995</v>
      </c>
      <c r="CN11" s="111">
        <f t="shared" si="283"/>
        <v>27.551141280583639</v>
      </c>
      <c r="CO11" s="111">
        <f t="shared" si="284"/>
        <v>28.608003060106828</v>
      </c>
      <c r="CP11" s="111">
        <f t="shared" si="285"/>
        <v>29.705406057492524</v>
      </c>
      <c r="CQ11" s="111">
        <f t="shared" si="286"/>
        <v>30.844905433857935</v>
      </c>
      <c r="CR11" s="111">
        <f t="shared" si="287"/>
        <v>32.028116006300721</v>
      </c>
      <c r="CS11" s="111">
        <f t="shared" si="288"/>
        <v>33.256714536302418</v>
      </c>
      <c r="CT11" s="111">
        <f t="shared" si="289"/>
        <v>34.532442105914974</v>
      </c>
      <c r="CU11" s="111">
        <f t="shared" si="290"/>
        <v>35.857106585097874</v>
      </c>
      <c r="CV11" s="111">
        <f t="shared" si="291"/>
        <v>37.232585193702228</v>
      </c>
      <c r="CW11" s="111">
        <f t="shared" si="292"/>
        <v>38.660827161732641</v>
      </c>
      <c r="CX11" s="111">
        <f t="shared" si="293"/>
        <v>40.143856491656706</v>
      </c>
      <c r="CY11" s="111">
        <f t="shared" si="294"/>
        <v>41.683774826676654</v>
      </c>
      <c r="CZ11" s="111">
        <f t="shared" si="295"/>
        <v>43.282764429027971</v>
      </c>
      <c r="DA11" s="111">
        <f t="shared" si="296"/>
        <v>44.943091272525479</v>
      </c>
      <c r="DB11" s="111">
        <f t="shared" si="297"/>
        <v>46.667108253739556</v>
      </c>
      <c r="DC11" s="111">
        <f t="shared" si="298"/>
        <v>48.457258526353002</v>
      </c>
      <c r="DD11" s="111">
        <f t="shared" si="299"/>
        <v>50.316078963423898</v>
      </c>
      <c r="DE11" s="111">
        <f t="shared" si="300"/>
        <v>52.246203752460836</v>
      </c>
      <c r="DF11" s="111">
        <f t="shared" si="301"/>
        <v>54.250368128405235</v>
      </c>
      <c r="DG11" s="111">
        <f t="shared" si="302"/>
        <v>56.33141224981086</v>
      </c>
      <c r="DH11" s="111">
        <f t="shared" si="303"/>
        <v>58.492285223713601</v>
      </c>
      <c r="DI11" s="111">
        <f t="shared" si="304"/>
        <v>60.736049284895252</v>
      </c>
      <c r="DJ11" s="111">
        <f t="shared" si="305"/>
        <v>63.065884135463833</v>
      </c>
      <c r="DK11" s="111">
        <f t="shared" si="306"/>
        <v>65.485091450900228</v>
      </c>
      <c r="DL11" s="111">
        <f t="shared" si="307"/>
        <v>67.997099558956762</v>
      </c>
      <c r="DM11" s="111">
        <f t="shared" si="308"/>
        <v>70.605468298038346</v>
      </c>
      <c r="DN11" s="111">
        <f t="shared" si="309"/>
        <v>73.313894061951089</v>
      </c>
      <c r="DO11" s="111">
        <f t="shared" si="310"/>
        <v>76.12621503816753</v>
      </c>
      <c r="DP11" s="111">
        <f t="shared" si="311"/>
        <v>79.046416647031634</v>
      </c>
      <c r="DQ11" s="111">
        <f t="shared" si="312"/>
        <v>82.078637189611769</v>
      </c>
      <c r="DR11" s="111">
        <f t="shared" si="313"/>
        <v>85.227173712205271</v>
      </c>
      <c r="DS11" s="111">
        <f t="shared" si="314"/>
        <v>88.496488095805461</v>
      </c>
      <c r="DT11" s="111">
        <f t="shared" si="315"/>
        <v>91.891213379160547</v>
      </c>
      <c r="DU11" s="111">
        <f t="shared" si="316"/>
        <v>95.416160324385146</v>
      </c>
      <c r="DV11" s="111">
        <f t="shared" si="317"/>
        <v>99.076324234428554</v>
      </c>
      <c r="DW11" s="111">
        <f t="shared" si="318"/>
        <v>102.87689203206124</v>
      </c>
      <c r="DX11" s="111">
        <f t="shared" si="319"/>
        <v>106.8232496104111</v>
      </c>
      <c r="DY11" s="111">
        <f t="shared" si="320"/>
        <v>110.92098946546646</v>
      </c>
      <c r="DZ11" s="111">
        <f t="shared" si="321"/>
        <v>115.17591862136175</v>
      </c>
      <c r="EA11" s="111">
        <f t="shared" si="322"/>
        <v>119.59406685967717</v>
      </c>
      <c r="EB11" s="111">
        <f t="shared" si="323"/>
        <v>124.18169526441439</v>
      </c>
      <c r="EC11" s="111">
        <f t="shared" si="324"/>
        <v>128.94530509475732</v>
      </c>
      <c r="ED11" s="111">
        <f t="shared" si="325"/>
        <v>133.89164699819219</v>
      </c>
      <c r="EE11" s="111">
        <f t="shared" si="326"/>
        <v>139.02773057704283</v>
      </c>
      <c r="EF11" s="111">
        <f t="shared" si="327"/>
        <v>144.36083432197819</v>
      </c>
      <c r="EG11" s="111">
        <f t="shared" si="328"/>
        <v>149.89851592656927</v>
      </c>
      <c r="EH11" s="111">
        <f t="shared" si="329"/>
        <v>155.64862299751246</v>
      </c>
      <c r="EI11" s="111">
        <f t="shared" si="330"/>
        <v>161.61930417569704</v>
      </c>
      <c r="EJ11" s="111">
        <f t="shared" si="331"/>
        <v>167.81902068387677</v>
      </c>
      <c r="EK11" s="111">
        <f t="shared" si="332"/>
        <v>174.25655831731027</v>
      </c>
      <c r="EL11" s="111">
        <f t="shared" si="333"/>
        <v>180.94103989436229</v>
      </c>
      <c r="EM11" s="111">
        <f t="shared" si="334"/>
        <v>187.88193818471001</v>
      </c>
      <c r="EN11" s="111">
        <f t="shared" si="335"/>
        <v>195.08908933347547</v>
      </c>
      <c r="EO11" s="111">
        <f t="shared" si="336"/>
        <v>202.57270680030757</v>
      </c>
      <c r="EP11" s="111">
        <f t="shared" si="337"/>
        <v>210.34339583316736</v>
      </c>
      <c r="EQ11" s="111">
        <f t="shared" si="338"/>
        <v>218.41216849732766</v>
      </c>
      <c r="ER11" s="111">
        <f t="shared" si="339"/>
        <v>226.79045928088513</v>
      </c>
      <c r="ES11" s="111">
        <f t="shared" si="340"/>
        <v>235.49014129889989</v>
      </c>
      <c r="ET11" s="111">
        <f t="shared" si="341"/>
        <v>244.52354311912566</v>
      </c>
      <c r="EU11" s="111">
        <f t="shared" si="342"/>
        <v>253.90346623317532</v>
      </c>
      <c r="EV11" s="111">
        <f t="shared" si="343"/>
        <v>263.64320319787993</v>
      </c>
      <c r="EW11" s="111">
        <f t="shared" si="344"/>
        <v>273.75655647255059</v>
      </c>
      <c r="EX11" s="111">
        <f t="shared" si="345"/>
        <v>284.25785797883759</v>
      </c>
      <c r="EY11" s="111">
        <f t="shared" si="346"/>
        <v>295.16198941090579</v>
      </c>
      <c r="EZ11" s="111">
        <f t="shared" si="347"/>
        <v>306.48440332470813</v>
      </c>
      <c r="FA11" s="111">
        <f t="shared" si="348"/>
        <v>318.24114503624389</v>
      </c>
      <c r="FB11" s="111">
        <f t="shared" si="349"/>
        <v>330.44887535983418</v>
      </c>
      <c r="FC11" s="111">
        <f t="shared" si="350"/>
        <v>343.12489421863739</v>
      </c>
      <c r="FD11" s="111">
        <f t="shared" si="351"/>
        <v>356.28716516086433</v>
      </c>
      <c r="FE11" s="111">
        <f t="shared" si="352"/>
        <v>369.95434081643509</v>
      </c>
      <c r="FF11" s="111">
        <f t="shared" si="353"/>
        <v>384.14578933015355</v>
      </c>
      <c r="FG11" s="111">
        <f t="shared" si="354"/>
        <v>398.8816218088582</v>
      </c>
      <c r="FH11" s="111">
        <f t="shared" si="355"/>
        <v>414.18272082144597</v>
      </c>
      <c r="FI11" s="111">
        <f t="shared" si="356"/>
        <v>430.07076999215661</v>
      </c>
      <c r="FJ11" s="111">
        <f t="shared" si="357"/>
        <v>446.56828472905573</v>
      </c>
      <c r="FK11" s="111">
        <f t="shared" si="358"/>
        <v>463.69864413126231</v>
      </c>
      <c r="FL11" s="111">
        <f t="shared" si="359"/>
        <v>481.4861241201375</v>
      </c>
      <c r="FM11" s="111">
        <f t="shared" si="360"/>
        <v>499.95593184138596</v>
      </c>
      <c r="FN11" s="111">
        <f t="shared" si="361"/>
        <v>519.13424138682149</v>
      </c>
      <c r="FO11" s="111">
        <f t="shared" si="362"/>
        <v>539.0482308864199</v>
      </c>
      <c r="FP11" s="111">
        <f t="shared" si="363"/>
        <v>559.72612102322296</v>
      </c>
      <c r="FQ11" s="111">
        <f t="shared" si="364"/>
        <v>581.19721502567381</v>
      </c>
      <c r="FR11" s="111">
        <f t="shared" si="365"/>
        <v>603.49194019405866</v>
      </c>
      <c r="FS11" s="111">
        <f t="shared" si="366"/>
        <v>626.64189101990269</v>
      </c>
      <c r="FT11" s="111">
        <f t="shared" si="367"/>
        <v>650.67987395942612</v>
      </c>
      <c r="FU11" s="111">
        <f t="shared" si="368"/>
        <v>675.63995392450965</v>
      </c>
      <c r="FV11" s="111">
        <f t="shared" si="369"/>
        <v>701.55750255705379</v>
      </c>
      <c r="FW11" s="111">
        <f t="shared" si="370"/>
        <v>728.46924835514233</v>
      </c>
      <c r="FX11" s="111">
        <f t="shared" si="371"/>
        <v>756.41332872204555</v>
      </c>
      <c r="FY11" s="111">
        <f t="shared" si="372"/>
        <v>785.42934401182322</v>
      </c>
      <c r="FZ11" s="111">
        <f t="shared" si="373"/>
        <v>815.5584136481167</v>
      </c>
      <c r="GA11" s="111">
        <f t="shared" si="374"/>
        <v>846.84323439565844</v>
      </c>
      <c r="GB11" s="111">
        <f t="shared" si="375"/>
        <v>879.32814086707583</v>
      </c>
      <c r="GC11" s="111">
        <f t="shared" si="376"/>
        <v>913.05916835073685</v>
      </c>
      <c r="GD11" s="111">
        <f t="shared" si="377"/>
        <v>948.08411804867103</v>
      </c>
      <c r="GE11" s="111">
        <f t="shared" si="378"/>
        <v>984.45262481701798</v>
      </c>
      <c r="GF11" s="111">
        <f t="shared" si="379"/>
        <v>1022.2162275049988</v>
      </c>
      <c r="GG11" s="111">
        <f t="shared" si="380"/>
        <v>1061.4284419920905</v>
      </c>
      <c r="GH11" s="111">
        <f t="shared" si="381"/>
        <v>1102.144837026907</v>
      </c>
      <c r="GI11" s="111">
        <f t="shared" si="382"/>
        <v>1144.4231129752591</v>
      </c>
      <c r="GJ11" s="111">
        <f t="shared" si="383"/>
        <v>1188.3231835889899</v>
      </c>
      <c r="GK11" s="111">
        <f t="shared" si="384"/>
        <v>1233.9072609114635</v>
      </c>
      <c r="GL11" s="111">
        <f t="shared" si="385"/>
        <v>1281.2399434400272</v>
      </c>
      <c r="GM11" s="111">
        <f t="shared" si="386"/>
        <v>1330.3883076703867</v>
      </c>
      <c r="GN11" s="111">
        <f t="shared" si="387"/>
        <v>1381.4220031526227</v>
      </c>
      <c r="GO11" s="111">
        <f t="shared" si="388"/>
        <v>1434.4133511935572</v>
      </c>
      <c r="GP11" s="111">
        <f t="shared" si="389"/>
        <v>1489.437447345342</v>
      </c>
      <c r="GQ11" s="111">
        <f t="shared" si="390"/>
        <v>1546.5722678255092</v>
      </c>
      <c r="GR11" s="111">
        <f t="shared" si="391"/>
        <v>1605.8987800192956</v>
      </c>
      <c r="GS11" s="111">
        <f t="shared" si="392"/>
        <v>1667.5010572208357</v>
      </c>
      <c r="GT11" s="111">
        <f t="shared" si="393"/>
        <v>1731.4663977758269</v>
      </c>
      <c r="GU11" s="111">
        <f t="shared" si="394"/>
        <v>1797.8854487945075</v>
      </c>
      <c r="GV11" s="111">
        <f t="shared" si="395"/>
        <v>1866.8523346102647</v>
      </c>
      <c r="GW11" s="111">
        <f t="shared" si="396"/>
        <v>1938.4647901659143</v>
      </c>
      <c r="GX11" s="111">
        <f t="shared" si="397"/>
        <v>2012.8242995166788</v>
      </c>
      <c r="GY11" s="111">
        <f t="shared" si="398"/>
        <v>2090.0362396461387</v>
      </c>
      <c r="GZ11" s="111">
        <f t="shared" si="399"/>
        <v>2170.2100297989646</v>
      </c>
      <c r="HA11" s="111">
        <f t="shared" si="400"/>
        <v>2253.4592865420527</v>
      </c>
      <c r="HB11" s="111">
        <f t="shared" si="401"/>
        <v>2339.9019847738059</v>
      </c>
      <c r="HC11" s="111">
        <f t="shared" si="402"/>
        <v>2429.660624909729</v>
      </c>
      <c r="HD11" s="111">
        <f t="shared" si="403"/>
        <v>2522.8624064812661</v>
      </c>
      <c r="HE11" s="111">
        <f t="shared" si="404"/>
        <v>2619.6394083938872</v>
      </c>
      <c r="HF11" s="111">
        <f t="shared" si="405"/>
        <v>2720.1287760998766</v>
      </c>
    </row>
    <row r="12" spans="1:214">
      <c r="A12" s="157" t="s">
        <v>2562</v>
      </c>
      <c r="B12" s="118"/>
      <c r="C12" s="94"/>
      <c r="D12" s="94"/>
      <c r="E12" s="95">
        <f t="shared" ref="E12:K12" si="407">AVERAGE(E6:E11)</f>
        <v>5.5332491666666671E-2</v>
      </c>
      <c r="F12" s="95">
        <f t="shared" si="407"/>
        <v>5.2503743055555552E-2</v>
      </c>
      <c r="G12" s="95">
        <f t="shared" si="407"/>
        <v>4.9674994444444426E-2</v>
      </c>
      <c r="H12" s="95">
        <f t="shared" si="407"/>
        <v>4.6846245833333307E-2</v>
      </c>
      <c r="I12" s="95">
        <f t="shared" si="407"/>
        <v>4.4017497222222195E-2</v>
      </c>
      <c r="J12" s="95">
        <f t="shared" si="407"/>
        <v>4.1188748611111069E-2</v>
      </c>
      <c r="K12" s="95">
        <f t="shared" si="407"/>
        <v>3.835999999999995E-2</v>
      </c>
      <c r="L12" s="95">
        <f>AVERAGE(L6:L11)</f>
        <v>9.6915462613105796E-2</v>
      </c>
    </row>
    <row r="13" spans="1:214">
      <c r="A13" s="88" t="s">
        <v>2857</v>
      </c>
      <c r="C13" s="90"/>
      <c r="D13" s="90"/>
      <c r="E13" s="91" t="s">
        <v>2551</v>
      </c>
      <c r="F13" s="91" t="s">
        <v>2551</v>
      </c>
      <c r="G13" s="91" t="s">
        <v>2551</v>
      </c>
      <c r="H13" s="91" t="s">
        <v>2551</v>
      </c>
      <c r="I13" s="91" t="s">
        <v>2551</v>
      </c>
      <c r="J13" s="91" t="s">
        <v>2551</v>
      </c>
      <c r="K13" s="91" t="s">
        <v>2551</v>
      </c>
      <c r="L13" s="97">
        <v>5.0000000000000001E-3</v>
      </c>
    </row>
    <row r="14" spans="1:214">
      <c r="C14" s="90"/>
      <c r="D14" s="90"/>
      <c r="E14" s="91"/>
      <c r="F14" s="91"/>
      <c r="G14" s="91"/>
      <c r="H14" s="91"/>
      <c r="I14" s="91"/>
      <c r="J14" s="91"/>
      <c r="K14" s="91"/>
      <c r="L14" s="91">
        <f>L12+L13</f>
        <v>0.1019154626131058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/>
      <c r="M15" s="217"/>
    </row>
    <row r="16" spans="1:214">
      <c r="A16" s="100" t="s">
        <v>2505</v>
      </c>
      <c r="M16" s="217"/>
    </row>
    <row r="17" spans="1:13">
      <c r="A17" s="88" t="s">
        <v>2639</v>
      </c>
      <c r="M17" s="217"/>
    </row>
    <row r="18" spans="1:13">
      <c r="A18" s="88" t="s">
        <v>3918</v>
      </c>
      <c r="M18" s="217"/>
    </row>
    <row r="19" spans="1:13">
      <c r="A19" s="88" t="s">
        <v>2858</v>
      </c>
      <c r="M19" s="217"/>
    </row>
    <row r="20" spans="1:13">
      <c r="A20" s="88" t="s">
        <v>2859</v>
      </c>
      <c r="M20" s="217"/>
    </row>
    <row r="21" spans="1:13">
      <c r="A21" s="88" t="s">
        <v>2860</v>
      </c>
    </row>
    <row r="22" spans="1:13">
      <c r="A22" s="88" t="s">
        <v>2861</v>
      </c>
    </row>
    <row r="23" spans="1:13">
      <c r="A23" s="88" t="s">
        <v>2862</v>
      </c>
    </row>
    <row r="24" spans="1:13">
      <c r="A24" s="88" t="s">
        <v>2863</v>
      </c>
    </row>
    <row r="25" spans="1:13">
      <c r="A25" s="88" t="s">
        <v>2864</v>
      </c>
    </row>
    <row r="26" spans="1:13">
      <c r="A26" s="88" t="s">
        <v>2865</v>
      </c>
    </row>
    <row r="27" spans="1:13">
      <c r="A27" s="83" t="s">
        <v>2866</v>
      </c>
    </row>
    <row r="29" spans="1:13">
      <c r="A29" s="83"/>
      <c r="M29" s="217"/>
    </row>
    <row r="30" spans="1:13" ht="17.100000000000001">
      <c r="A30" s="401" t="s">
        <v>2867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217"/>
    </row>
    <row r="31" spans="1:13" ht="17.10000000000000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17"/>
    </row>
    <row r="32" spans="1:13" ht="14.1" thickBot="1">
      <c r="C32" s="89" t="s">
        <v>2466</v>
      </c>
      <c r="D32" s="89" t="s">
        <v>2467</v>
      </c>
      <c r="E32" s="89" t="s">
        <v>2468</v>
      </c>
      <c r="F32" s="89" t="s">
        <v>2469</v>
      </c>
      <c r="G32" s="89" t="s">
        <v>2470</v>
      </c>
      <c r="H32" s="89" t="s">
        <v>2471</v>
      </c>
      <c r="I32" s="89" t="s">
        <v>2472</v>
      </c>
      <c r="J32" s="89" t="s">
        <v>2473</v>
      </c>
      <c r="K32" s="89" t="s">
        <v>2474</v>
      </c>
      <c r="L32" s="89" t="s">
        <v>2475</v>
      </c>
    </row>
    <row r="33" spans="1:214">
      <c r="A33" s="410" t="s">
        <v>2350</v>
      </c>
      <c r="B33" s="410" t="s">
        <v>1</v>
      </c>
      <c r="C33" s="408" t="s">
        <v>2626</v>
      </c>
      <c r="D33" s="408" t="s">
        <v>2627</v>
      </c>
      <c r="E33" s="408" t="s">
        <v>2654</v>
      </c>
      <c r="F33" s="408" t="s">
        <v>2655</v>
      </c>
      <c r="G33" s="408" t="s">
        <v>2656</v>
      </c>
      <c r="H33" s="408" t="s">
        <v>2657</v>
      </c>
      <c r="I33" s="408" t="s">
        <v>2658</v>
      </c>
      <c r="J33" s="408" t="s">
        <v>2659</v>
      </c>
      <c r="K33" s="408" t="s">
        <v>2660</v>
      </c>
      <c r="L33" s="408" t="s">
        <v>2661</v>
      </c>
      <c r="N33" s="108" t="s">
        <v>2627</v>
      </c>
      <c r="O33" s="89" t="s">
        <v>2662</v>
      </c>
      <c r="P33" s="89" t="s">
        <v>2663</v>
      </c>
      <c r="Q33" s="89" t="s">
        <v>2664</v>
      </c>
      <c r="R33" s="89" t="s">
        <v>2665</v>
      </c>
      <c r="S33" s="89" t="s">
        <v>2666</v>
      </c>
      <c r="T33" s="89" t="s">
        <v>2655</v>
      </c>
      <c r="U33" s="89" t="s">
        <v>2656</v>
      </c>
      <c r="V33" s="89" t="s">
        <v>2657</v>
      </c>
      <c r="W33" s="89" t="s">
        <v>2658</v>
      </c>
      <c r="X33" s="89" t="s">
        <v>2659</v>
      </c>
      <c r="Y33" s="89" t="s">
        <v>2667</v>
      </c>
      <c r="Z33" s="89" t="s">
        <v>2668</v>
      </c>
      <c r="AA33" s="89" t="s">
        <v>2669</v>
      </c>
      <c r="AB33" s="89" t="s">
        <v>2670</v>
      </c>
      <c r="AC33" s="89" t="s">
        <v>2671</v>
      </c>
      <c r="AD33" s="89" t="s">
        <v>2672</v>
      </c>
      <c r="AE33" s="89" t="s">
        <v>2673</v>
      </c>
      <c r="AF33" s="89" t="s">
        <v>2674</v>
      </c>
      <c r="AG33" s="89" t="s">
        <v>2675</v>
      </c>
      <c r="AH33" s="89" t="s">
        <v>2676</v>
      </c>
      <c r="AI33" s="89" t="s">
        <v>2677</v>
      </c>
      <c r="AJ33" s="89" t="s">
        <v>2678</v>
      </c>
      <c r="AK33" s="89" t="s">
        <v>2679</v>
      </c>
      <c r="AL33" s="89" t="s">
        <v>2680</v>
      </c>
      <c r="AM33" s="89" t="s">
        <v>2681</v>
      </c>
      <c r="AN33" s="89" t="s">
        <v>2682</v>
      </c>
      <c r="AO33" s="89" t="s">
        <v>2683</v>
      </c>
      <c r="AP33" s="89" t="s">
        <v>2684</v>
      </c>
      <c r="AQ33" s="89" t="s">
        <v>2685</v>
      </c>
      <c r="AR33" s="89" t="s">
        <v>2686</v>
      </c>
      <c r="AS33" s="89" t="s">
        <v>2687</v>
      </c>
      <c r="AT33" s="89" t="s">
        <v>2688</v>
      </c>
      <c r="AU33" s="89" t="s">
        <v>2689</v>
      </c>
      <c r="AV33" s="89" t="s">
        <v>2690</v>
      </c>
      <c r="AW33" s="89" t="s">
        <v>2691</v>
      </c>
      <c r="AX33" s="89" t="s">
        <v>2692</v>
      </c>
      <c r="AY33" s="89" t="s">
        <v>2693</v>
      </c>
      <c r="AZ33" s="89" t="s">
        <v>2694</v>
      </c>
      <c r="BA33" s="89" t="s">
        <v>2695</v>
      </c>
      <c r="BB33" s="89" t="s">
        <v>2696</v>
      </c>
      <c r="BC33" s="89" t="s">
        <v>2697</v>
      </c>
      <c r="BD33" s="89" t="s">
        <v>2698</v>
      </c>
      <c r="BE33" s="89" t="s">
        <v>2699</v>
      </c>
      <c r="BF33" s="89" t="s">
        <v>2700</v>
      </c>
      <c r="BG33" s="89" t="s">
        <v>2701</v>
      </c>
      <c r="BH33" s="89" t="s">
        <v>2702</v>
      </c>
      <c r="BI33" s="89" t="s">
        <v>2703</v>
      </c>
      <c r="BJ33" s="89" t="s">
        <v>2704</v>
      </c>
      <c r="BK33" s="89" t="s">
        <v>2705</v>
      </c>
      <c r="BL33" s="89" t="s">
        <v>2706</v>
      </c>
      <c r="BM33" s="89" t="s">
        <v>2707</v>
      </c>
      <c r="BN33" s="89" t="s">
        <v>2708</v>
      </c>
      <c r="BO33" s="89" t="s">
        <v>2709</v>
      </c>
      <c r="BP33" s="89" t="s">
        <v>2710</v>
      </c>
      <c r="BQ33" s="89" t="s">
        <v>2711</v>
      </c>
      <c r="BR33" s="89" t="s">
        <v>2712</v>
      </c>
      <c r="BS33" s="89" t="s">
        <v>2713</v>
      </c>
      <c r="BT33" s="89" t="s">
        <v>2714</v>
      </c>
      <c r="BU33" s="89" t="s">
        <v>2715</v>
      </c>
      <c r="BV33" s="89" t="s">
        <v>2716</v>
      </c>
      <c r="BW33" s="89" t="s">
        <v>2717</v>
      </c>
      <c r="BX33" s="89" t="s">
        <v>2718</v>
      </c>
      <c r="BY33" s="89" t="s">
        <v>2719</v>
      </c>
      <c r="BZ33" s="89" t="s">
        <v>2720</v>
      </c>
      <c r="CA33" s="89" t="s">
        <v>2721</v>
      </c>
      <c r="CB33" s="89" t="s">
        <v>2722</v>
      </c>
      <c r="CC33" s="89" t="s">
        <v>2723</v>
      </c>
      <c r="CD33" s="89" t="s">
        <v>2724</v>
      </c>
      <c r="CE33" s="89" t="s">
        <v>2725</v>
      </c>
      <c r="CF33" s="89" t="s">
        <v>2726</v>
      </c>
      <c r="CG33" s="89" t="s">
        <v>2727</v>
      </c>
      <c r="CH33" s="89" t="s">
        <v>2728</v>
      </c>
      <c r="CI33" s="89" t="s">
        <v>2729</v>
      </c>
      <c r="CJ33" s="89" t="s">
        <v>2730</v>
      </c>
      <c r="CK33" s="89" t="s">
        <v>2731</v>
      </c>
      <c r="CL33" s="89" t="s">
        <v>2732</v>
      </c>
      <c r="CM33" s="89" t="s">
        <v>2733</v>
      </c>
      <c r="CN33" s="89" t="s">
        <v>2734</v>
      </c>
      <c r="CO33" s="89" t="s">
        <v>2735</v>
      </c>
      <c r="CP33" s="89" t="s">
        <v>2736</v>
      </c>
      <c r="CQ33" s="89" t="s">
        <v>2737</v>
      </c>
      <c r="CR33" s="89" t="s">
        <v>2738</v>
      </c>
      <c r="CS33" s="89" t="s">
        <v>2739</v>
      </c>
      <c r="CT33" s="89" t="s">
        <v>2740</v>
      </c>
      <c r="CU33" s="89" t="s">
        <v>2741</v>
      </c>
      <c r="CV33" s="89" t="s">
        <v>2742</v>
      </c>
      <c r="CW33" s="89" t="s">
        <v>2743</v>
      </c>
      <c r="CX33" s="89" t="s">
        <v>2744</v>
      </c>
      <c r="CY33" s="89" t="s">
        <v>2745</v>
      </c>
      <c r="CZ33" s="89" t="s">
        <v>2746</v>
      </c>
      <c r="DA33" s="89" t="s">
        <v>2747</v>
      </c>
      <c r="DB33" s="89" t="s">
        <v>2748</v>
      </c>
      <c r="DC33" s="89" t="s">
        <v>2749</v>
      </c>
      <c r="DD33" s="89" t="s">
        <v>2750</v>
      </c>
      <c r="DE33" s="89" t="s">
        <v>2751</v>
      </c>
      <c r="DF33" s="89" t="s">
        <v>2752</v>
      </c>
      <c r="DG33" s="89" t="s">
        <v>2753</v>
      </c>
      <c r="DH33" s="89" t="s">
        <v>2754</v>
      </c>
      <c r="DI33" s="89" t="s">
        <v>2755</v>
      </c>
      <c r="DJ33" s="89" t="s">
        <v>2756</v>
      </c>
      <c r="DK33" s="89" t="s">
        <v>2757</v>
      </c>
      <c r="DL33" s="89" t="s">
        <v>2758</v>
      </c>
      <c r="DM33" s="89" t="s">
        <v>2759</v>
      </c>
      <c r="DN33" s="89" t="s">
        <v>2760</v>
      </c>
      <c r="DO33" s="89" t="s">
        <v>2761</v>
      </c>
      <c r="DP33" s="89" t="s">
        <v>2762</v>
      </c>
      <c r="DQ33" s="89" t="s">
        <v>2763</v>
      </c>
      <c r="DR33" s="89" t="s">
        <v>2764</v>
      </c>
      <c r="DS33" s="89" t="s">
        <v>2765</v>
      </c>
      <c r="DT33" s="89" t="s">
        <v>2766</v>
      </c>
      <c r="DU33" s="89" t="s">
        <v>2767</v>
      </c>
      <c r="DV33" s="89" t="s">
        <v>2768</v>
      </c>
      <c r="DW33" s="89" t="s">
        <v>2769</v>
      </c>
      <c r="DX33" s="89" t="s">
        <v>2770</v>
      </c>
      <c r="DY33" s="89" t="s">
        <v>2771</v>
      </c>
      <c r="DZ33" s="89" t="s">
        <v>2772</v>
      </c>
      <c r="EA33" s="89" t="s">
        <v>2773</v>
      </c>
      <c r="EB33" s="89" t="s">
        <v>2774</v>
      </c>
      <c r="EC33" s="89" t="s">
        <v>2775</v>
      </c>
      <c r="ED33" s="89" t="s">
        <v>2776</v>
      </c>
      <c r="EE33" s="89" t="s">
        <v>2777</v>
      </c>
      <c r="EF33" s="89" t="s">
        <v>2778</v>
      </c>
      <c r="EG33" s="89" t="s">
        <v>2779</v>
      </c>
      <c r="EH33" s="89" t="s">
        <v>2780</v>
      </c>
      <c r="EI33" s="89" t="s">
        <v>2781</v>
      </c>
      <c r="EJ33" s="89" t="s">
        <v>2782</v>
      </c>
      <c r="EK33" s="89" t="s">
        <v>2783</v>
      </c>
      <c r="EL33" s="89" t="s">
        <v>2784</v>
      </c>
      <c r="EM33" s="89" t="s">
        <v>2785</v>
      </c>
      <c r="EN33" s="89" t="s">
        <v>2786</v>
      </c>
      <c r="EO33" s="89" t="s">
        <v>2787</v>
      </c>
      <c r="EP33" s="89" t="s">
        <v>2788</v>
      </c>
      <c r="EQ33" s="89" t="s">
        <v>2789</v>
      </c>
      <c r="ER33" s="89" t="s">
        <v>2790</v>
      </c>
      <c r="ES33" s="89" t="s">
        <v>2791</v>
      </c>
      <c r="ET33" s="89" t="s">
        <v>2792</v>
      </c>
      <c r="EU33" s="89" t="s">
        <v>2793</v>
      </c>
      <c r="EV33" s="89" t="s">
        <v>2794</v>
      </c>
      <c r="EW33" s="89" t="s">
        <v>2795</v>
      </c>
      <c r="EX33" s="89" t="s">
        <v>2796</v>
      </c>
      <c r="EY33" s="89" t="s">
        <v>2797</v>
      </c>
      <c r="EZ33" s="89" t="s">
        <v>2798</v>
      </c>
      <c r="FA33" s="89" t="s">
        <v>2799</v>
      </c>
      <c r="FB33" s="89" t="s">
        <v>2800</v>
      </c>
      <c r="FC33" s="89" t="s">
        <v>2801</v>
      </c>
      <c r="FD33" s="89" t="s">
        <v>2802</v>
      </c>
      <c r="FE33" s="89" t="s">
        <v>2803</v>
      </c>
      <c r="FF33" s="89" t="s">
        <v>2804</v>
      </c>
      <c r="FG33" s="89" t="s">
        <v>2805</v>
      </c>
      <c r="FH33" s="89" t="s">
        <v>2806</v>
      </c>
      <c r="FI33" s="89" t="s">
        <v>2807</v>
      </c>
      <c r="FJ33" s="89" t="s">
        <v>2808</v>
      </c>
      <c r="FK33" s="89" t="s">
        <v>2809</v>
      </c>
      <c r="FL33" s="89" t="s">
        <v>2810</v>
      </c>
      <c r="FM33" s="89" t="s">
        <v>2811</v>
      </c>
      <c r="FN33" s="89" t="s">
        <v>2812</v>
      </c>
      <c r="FO33" s="89" t="s">
        <v>2813</v>
      </c>
      <c r="FP33" s="89" t="s">
        <v>2814</v>
      </c>
      <c r="FQ33" s="89" t="s">
        <v>2815</v>
      </c>
      <c r="FR33" s="89" t="s">
        <v>2816</v>
      </c>
      <c r="FS33" s="89" t="s">
        <v>2817</v>
      </c>
      <c r="FT33" s="89" t="s">
        <v>2818</v>
      </c>
      <c r="FU33" s="89" t="s">
        <v>2819</v>
      </c>
      <c r="FV33" s="89" t="s">
        <v>2820</v>
      </c>
      <c r="FW33" s="89" t="s">
        <v>2821</v>
      </c>
      <c r="FX33" s="89" t="s">
        <v>2822</v>
      </c>
      <c r="FY33" s="89" t="s">
        <v>2823</v>
      </c>
      <c r="FZ33" s="89" t="s">
        <v>2824</v>
      </c>
      <c r="GA33" s="89" t="s">
        <v>2825</v>
      </c>
      <c r="GB33" s="89" t="s">
        <v>2826</v>
      </c>
      <c r="GC33" s="89" t="s">
        <v>2827</v>
      </c>
      <c r="GD33" s="89" t="s">
        <v>2828</v>
      </c>
      <c r="GE33" s="89" t="s">
        <v>2829</v>
      </c>
      <c r="GF33" s="89" t="s">
        <v>2830</v>
      </c>
      <c r="GG33" s="89" t="s">
        <v>2831</v>
      </c>
      <c r="GH33" s="89" t="s">
        <v>2832</v>
      </c>
      <c r="GI33" s="89" t="s">
        <v>2833</v>
      </c>
      <c r="GJ33" s="89" t="s">
        <v>2834</v>
      </c>
      <c r="GK33" s="89" t="s">
        <v>2835</v>
      </c>
      <c r="GL33" s="89" t="s">
        <v>2836</v>
      </c>
      <c r="GM33" s="89" t="s">
        <v>2837</v>
      </c>
      <c r="GN33" s="89" t="s">
        <v>2838</v>
      </c>
      <c r="GO33" s="89" t="s">
        <v>2839</v>
      </c>
      <c r="GP33" s="89" t="s">
        <v>2840</v>
      </c>
      <c r="GQ33" s="89" t="s">
        <v>2841</v>
      </c>
      <c r="GR33" s="89" t="s">
        <v>2842</v>
      </c>
      <c r="GS33" s="89" t="s">
        <v>2843</v>
      </c>
      <c r="GT33" s="89" t="s">
        <v>2844</v>
      </c>
      <c r="GU33" s="89" t="s">
        <v>2845</v>
      </c>
      <c r="GV33" s="89" t="s">
        <v>2846</v>
      </c>
      <c r="GW33" s="89" t="s">
        <v>2847</v>
      </c>
      <c r="GX33" s="89" t="s">
        <v>2848</v>
      </c>
      <c r="GY33" s="89" t="s">
        <v>2849</v>
      </c>
      <c r="GZ33" s="89" t="s">
        <v>2850</v>
      </c>
      <c r="HA33" s="89" t="s">
        <v>2851</v>
      </c>
      <c r="HB33" s="89" t="s">
        <v>2852</v>
      </c>
      <c r="HC33" s="89" t="s">
        <v>2853</v>
      </c>
      <c r="HD33" s="89" t="s">
        <v>2854</v>
      </c>
      <c r="HE33" s="89" t="s">
        <v>2855</v>
      </c>
      <c r="HF33" s="89" t="s">
        <v>2856</v>
      </c>
    </row>
    <row r="34" spans="1:214">
      <c r="A34" s="412"/>
      <c r="B34" s="412"/>
      <c r="C34" s="413"/>
      <c r="D34" s="409"/>
      <c r="E34" s="409"/>
      <c r="F34" s="409"/>
      <c r="G34" s="409"/>
      <c r="H34" s="409"/>
      <c r="I34" s="409"/>
      <c r="J34" s="409"/>
      <c r="K34" s="409"/>
      <c r="L34" s="409"/>
      <c r="N34" s="109">
        <f>N5</f>
        <v>45565</v>
      </c>
      <c r="O34" s="110">
        <f>DATE(YEAR(N34),MONTH(N34)+6,DAY(EOMONTH(N34,6)))</f>
        <v>45747</v>
      </c>
      <c r="P34" s="110">
        <f t="shared" ref="P34" si="408">DATE(YEAR(O34)+1,MONTH(O34),DAY(O34))</f>
        <v>46112</v>
      </c>
      <c r="Q34" s="110">
        <f t="shared" ref="Q34" si="409">DATE(YEAR(P34)+1,MONTH(P34),DAY(P34))</f>
        <v>46477</v>
      </c>
      <c r="R34" s="110">
        <f t="shared" ref="R34" si="410">DATE(YEAR(Q34)+1,MONTH(Q34),DAY(Q34))</f>
        <v>46843</v>
      </c>
      <c r="S34" s="110">
        <f t="shared" ref="S34" si="411">DATE(YEAR(R34)+1,MONTH(R34),DAY(R34))</f>
        <v>47208</v>
      </c>
      <c r="T34" s="110">
        <f t="shared" ref="T34" si="412">DATE(YEAR(S34)+1,MONTH(S34),DAY(S34))</f>
        <v>47573</v>
      </c>
      <c r="U34" s="110">
        <f t="shared" ref="U34" si="413">DATE(YEAR(T34)+1,MONTH(T34),DAY(T34))</f>
        <v>47938</v>
      </c>
      <c r="V34" s="110">
        <f t="shared" ref="V34" si="414">DATE(YEAR(U34)+1,MONTH(U34),DAY(U34))</f>
        <v>48304</v>
      </c>
      <c r="W34" s="110">
        <f t="shared" ref="W34" si="415">DATE(YEAR(V34)+1,MONTH(V34),DAY(V34))</f>
        <v>48669</v>
      </c>
      <c r="X34" s="110">
        <f t="shared" ref="X34" si="416">DATE(YEAR(W34)+1,MONTH(W34),DAY(W34))</f>
        <v>49034</v>
      </c>
      <c r="Y34" s="110">
        <f t="shared" ref="Y34" si="417">DATE(YEAR(X34)+1,MONTH(X34),DAY(X34))</f>
        <v>49399</v>
      </c>
      <c r="Z34" s="110">
        <f t="shared" ref="Z34" si="418">DATE(YEAR(Y34)+1,MONTH(Y34),DAY(Y34))</f>
        <v>49765</v>
      </c>
      <c r="AA34" s="110">
        <f t="shared" ref="AA34" si="419">DATE(YEAR(Z34)+1,MONTH(Z34),DAY(Z34))</f>
        <v>50130</v>
      </c>
      <c r="AB34" s="110">
        <f t="shared" ref="AB34" si="420">DATE(YEAR(AA34)+1,MONTH(AA34),DAY(AA34))</f>
        <v>50495</v>
      </c>
      <c r="AC34" s="110">
        <f t="shared" ref="AC34" si="421">DATE(YEAR(AB34)+1,MONTH(AB34),DAY(AB34))</f>
        <v>50860</v>
      </c>
      <c r="AD34" s="110">
        <f t="shared" ref="AD34" si="422">DATE(YEAR(AC34)+1,MONTH(AC34),DAY(AC34))</f>
        <v>51226</v>
      </c>
      <c r="AE34" s="110">
        <f t="shared" ref="AE34" si="423">DATE(YEAR(AD34)+1,MONTH(AD34),DAY(AD34))</f>
        <v>51591</v>
      </c>
      <c r="AF34" s="110">
        <f t="shared" ref="AF34" si="424">DATE(YEAR(AE34)+1,MONTH(AE34),DAY(AE34))</f>
        <v>51956</v>
      </c>
      <c r="AG34" s="110">
        <f t="shared" ref="AG34" si="425">DATE(YEAR(AF34)+1,MONTH(AF34),DAY(AF34))</f>
        <v>52321</v>
      </c>
      <c r="AH34" s="110">
        <f t="shared" ref="AH34" si="426">DATE(YEAR(AG34)+1,MONTH(AG34),DAY(AG34))</f>
        <v>52687</v>
      </c>
      <c r="AI34" s="110">
        <f t="shared" ref="AI34" si="427">DATE(YEAR(AH34)+1,MONTH(AH34),DAY(AH34))</f>
        <v>53052</v>
      </c>
      <c r="AJ34" s="110">
        <f t="shared" ref="AJ34" si="428">DATE(YEAR(AI34)+1,MONTH(AI34),DAY(AI34))</f>
        <v>53417</v>
      </c>
      <c r="AK34" s="110">
        <f t="shared" ref="AK34" si="429">DATE(YEAR(AJ34)+1,MONTH(AJ34),DAY(AJ34))</f>
        <v>53782</v>
      </c>
      <c r="AL34" s="110">
        <f t="shared" ref="AL34" si="430">DATE(YEAR(AK34)+1,MONTH(AK34),DAY(AK34))</f>
        <v>54148</v>
      </c>
      <c r="AM34" s="110">
        <f t="shared" ref="AM34" si="431">DATE(YEAR(AL34)+1,MONTH(AL34),DAY(AL34))</f>
        <v>54513</v>
      </c>
      <c r="AN34" s="110">
        <f t="shared" ref="AN34" si="432">DATE(YEAR(AM34)+1,MONTH(AM34),DAY(AM34))</f>
        <v>54878</v>
      </c>
      <c r="AO34" s="110">
        <f t="shared" ref="AO34" si="433">DATE(YEAR(AN34)+1,MONTH(AN34),DAY(AN34))</f>
        <v>55243</v>
      </c>
      <c r="AP34" s="110">
        <f t="shared" ref="AP34" si="434">DATE(YEAR(AO34)+1,MONTH(AO34),DAY(AO34))</f>
        <v>55609</v>
      </c>
      <c r="AQ34" s="110">
        <f t="shared" ref="AQ34" si="435">DATE(YEAR(AP34)+1,MONTH(AP34),DAY(AP34))</f>
        <v>55974</v>
      </c>
      <c r="AR34" s="110">
        <f t="shared" ref="AR34" si="436">DATE(YEAR(AQ34)+1,MONTH(AQ34),DAY(AQ34))</f>
        <v>56339</v>
      </c>
      <c r="AS34" s="110">
        <f t="shared" ref="AS34" si="437">DATE(YEAR(AR34)+1,MONTH(AR34),DAY(AR34))</f>
        <v>56704</v>
      </c>
      <c r="AT34" s="110">
        <f t="shared" ref="AT34" si="438">DATE(YEAR(AS34)+1,MONTH(AS34),DAY(AS34))</f>
        <v>57070</v>
      </c>
      <c r="AU34" s="110">
        <f t="shared" ref="AU34" si="439">DATE(YEAR(AT34)+1,MONTH(AT34),DAY(AT34))</f>
        <v>57435</v>
      </c>
      <c r="AV34" s="110">
        <f t="shared" ref="AV34" si="440">DATE(YEAR(AU34)+1,MONTH(AU34),DAY(AU34))</f>
        <v>57800</v>
      </c>
      <c r="AW34" s="110">
        <f t="shared" ref="AW34" si="441">DATE(YEAR(AV34)+1,MONTH(AV34),DAY(AV34))</f>
        <v>58165</v>
      </c>
      <c r="AX34" s="110">
        <f t="shared" ref="AX34" si="442">DATE(YEAR(AW34)+1,MONTH(AW34),DAY(AW34))</f>
        <v>58531</v>
      </c>
      <c r="AY34" s="110">
        <f t="shared" ref="AY34" si="443">DATE(YEAR(AX34)+1,MONTH(AX34),DAY(AX34))</f>
        <v>58896</v>
      </c>
      <c r="AZ34" s="110">
        <f t="shared" ref="AZ34" si="444">DATE(YEAR(AY34)+1,MONTH(AY34),DAY(AY34))</f>
        <v>59261</v>
      </c>
      <c r="BA34" s="110">
        <f t="shared" ref="BA34" si="445">DATE(YEAR(AZ34)+1,MONTH(AZ34),DAY(AZ34))</f>
        <v>59626</v>
      </c>
      <c r="BB34" s="110">
        <f t="shared" ref="BB34" si="446">DATE(YEAR(BA34)+1,MONTH(BA34),DAY(BA34))</f>
        <v>59992</v>
      </c>
      <c r="BC34" s="110">
        <f t="shared" ref="BC34" si="447">DATE(YEAR(BB34)+1,MONTH(BB34),DAY(BB34))</f>
        <v>60357</v>
      </c>
      <c r="BD34" s="110">
        <f t="shared" ref="BD34" si="448">DATE(YEAR(BC34)+1,MONTH(BC34),DAY(BC34))</f>
        <v>60722</v>
      </c>
      <c r="BE34" s="110">
        <f t="shared" ref="BE34" si="449">DATE(YEAR(BD34)+1,MONTH(BD34),DAY(BD34))</f>
        <v>61087</v>
      </c>
      <c r="BF34" s="110">
        <f t="shared" ref="BF34" si="450">DATE(YEAR(BE34)+1,MONTH(BE34),DAY(BE34))</f>
        <v>61453</v>
      </c>
      <c r="BG34" s="110">
        <f t="shared" ref="BG34" si="451">DATE(YEAR(BF34)+1,MONTH(BF34),DAY(BF34))</f>
        <v>61818</v>
      </c>
      <c r="BH34" s="110">
        <f t="shared" ref="BH34" si="452">DATE(YEAR(BG34)+1,MONTH(BG34),DAY(BG34))</f>
        <v>62183</v>
      </c>
      <c r="BI34" s="110">
        <f t="shared" ref="BI34" si="453">DATE(YEAR(BH34)+1,MONTH(BH34),DAY(BH34))</f>
        <v>62548</v>
      </c>
      <c r="BJ34" s="110">
        <f t="shared" ref="BJ34" si="454">DATE(YEAR(BI34)+1,MONTH(BI34),DAY(BI34))</f>
        <v>62914</v>
      </c>
      <c r="BK34" s="110">
        <f t="shared" ref="BK34" si="455">DATE(YEAR(BJ34)+1,MONTH(BJ34),DAY(BJ34))</f>
        <v>63279</v>
      </c>
      <c r="BL34" s="110">
        <f t="shared" ref="BL34" si="456">DATE(YEAR(BK34)+1,MONTH(BK34),DAY(BK34))</f>
        <v>63644</v>
      </c>
      <c r="BM34" s="110">
        <f t="shared" ref="BM34" si="457">DATE(YEAR(BL34)+1,MONTH(BL34),DAY(BL34))</f>
        <v>64009</v>
      </c>
      <c r="BN34" s="110">
        <f t="shared" ref="BN34" si="458">DATE(YEAR(BM34)+1,MONTH(BM34),DAY(BM34))</f>
        <v>64375</v>
      </c>
      <c r="BO34" s="110">
        <f t="shared" ref="BO34" si="459">DATE(YEAR(BN34)+1,MONTH(BN34),DAY(BN34))</f>
        <v>64740</v>
      </c>
      <c r="BP34" s="110">
        <f t="shared" ref="BP34" si="460">DATE(YEAR(BO34)+1,MONTH(BO34),DAY(BO34))</f>
        <v>65105</v>
      </c>
      <c r="BQ34" s="110">
        <f t="shared" ref="BQ34" si="461">DATE(YEAR(BP34)+1,MONTH(BP34),DAY(BP34))</f>
        <v>65470</v>
      </c>
      <c r="BR34" s="110">
        <f t="shared" ref="BR34" si="462">DATE(YEAR(BQ34)+1,MONTH(BQ34),DAY(BQ34))</f>
        <v>65836</v>
      </c>
      <c r="BS34" s="110">
        <f t="shared" ref="BS34" si="463">DATE(YEAR(BR34)+1,MONTH(BR34),DAY(BR34))</f>
        <v>66201</v>
      </c>
      <c r="BT34" s="110">
        <f t="shared" ref="BT34" si="464">DATE(YEAR(BS34)+1,MONTH(BS34),DAY(BS34))</f>
        <v>66566</v>
      </c>
      <c r="BU34" s="110">
        <f t="shared" ref="BU34" si="465">DATE(YEAR(BT34)+1,MONTH(BT34),DAY(BT34))</f>
        <v>66931</v>
      </c>
      <c r="BV34" s="110">
        <f t="shared" ref="BV34" si="466">DATE(YEAR(BU34)+1,MONTH(BU34),DAY(BU34))</f>
        <v>67297</v>
      </c>
      <c r="BW34" s="110">
        <f t="shared" ref="BW34" si="467">DATE(YEAR(BV34)+1,MONTH(BV34),DAY(BV34))</f>
        <v>67662</v>
      </c>
      <c r="BX34" s="110">
        <f t="shared" ref="BX34" si="468">DATE(YEAR(BW34)+1,MONTH(BW34),DAY(BW34))</f>
        <v>68027</v>
      </c>
      <c r="BY34" s="110">
        <f t="shared" ref="BY34" si="469">DATE(YEAR(BX34)+1,MONTH(BX34),DAY(BX34))</f>
        <v>68392</v>
      </c>
      <c r="BZ34" s="110">
        <f t="shared" ref="BZ34" si="470">DATE(YEAR(BY34)+1,MONTH(BY34),DAY(BY34))</f>
        <v>68758</v>
      </c>
      <c r="CA34" s="110">
        <f t="shared" ref="CA34" si="471">DATE(YEAR(BZ34)+1,MONTH(BZ34),DAY(BZ34))</f>
        <v>69123</v>
      </c>
      <c r="CB34" s="110">
        <f t="shared" ref="CB34" si="472">DATE(YEAR(CA34)+1,MONTH(CA34),DAY(CA34))</f>
        <v>69488</v>
      </c>
      <c r="CC34" s="110">
        <f t="shared" ref="CC34" si="473">DATE(YEAR(CB34)+1,MONTH(CB34),DAY(CB34))</f>
        <v>69853</v>
      </c>
      <c r="CD34" s="110">
        <f t="shared" ref="CD34" si="474">DATE(YEAR(CC34)+1,MONTH(CC34),DAY(CC34))</f>
        <v>70219</v>
      </c>
      <c r="CE34" s="110">
        <f t="shared" ref="CE34" si="475">DATE(YEAR(CD34)+1,MONTH(CD34),DAY(CD34))</f>
        <v>70584</v>
      </c>
      <c r="CF34" s="110">
        <f t="shared" ref="CF34" si="476">DATE(YEAR(CE34)+1,MONTH(CE34),DAY(CE34))</f>
        <v>70949</v>
      </c>
      <c r="CG34" s="110">
        <f t="shared" ref="CG34" si="477">DATE(YEAR(CF34)+1,MONTH(CF34),DAY(CF34))</f>
        <v>71314</v>
      </c>
      <c r="CH34" s="110">
        <f t="shared" ref="CH34" si="478">DATE(YEAR(CG34)+1,MONTH(CG34),DAY(CG34))</f>
        <v>71680</v>
      </c>
      <c r="CI34" s="110">
        <f t="shared" ref="CI34" si="479">DATE(YEAR(CH34)+1,MONTH(CH34),DAY(CH34))</f>
        <v>72045</v>
      </c>
      <c r="CJ34" s="110">
        <f t="shared" ref="CJ34" si="480">DATE(YEAR(CI34)+1,MONTH(CI34),DAY(CI34))</f>
        <v>72410</v>
      </c>
      <c r="CK34" s="110">
        <f t="shared" ref="CK34" si="481">DATE(YEAR(CJ34)+1,MONTH(CJ34),DAY(CJ34))</f>
        <v>72775</v>
      </c>
      <c r="CL34" s="110">
        <f t="shared" ref="CL34" si="482">DATE(YEAR(CK34)+1,MONTH(CK34),DAY(CK34))</f>
        <v>73140</v>
      </c>
      <c r="CM34" s="110">
        <f t="shared" ref="CM34" si="483">DATE(YEAR(CL34)+1,MONTH(CL34),DAY(CL34))</f>
        <v>73505</v>
      </c>
      <c r="CN34" s="110">
        <f t="shared" ref="CN34" si="484">DATE(YEAR(CM34)+1,MONTH(CM34),DAY(CM34))</f>
        <v>73870</v>
      </c>
      <c r="CO34" s="110">
        <f t="shared" ref="CO34" si="485">DATE(YEAR(CN34)+1,MONTH(CN34),DAY(CN34))</f>
        <v>74235</v>
      </c>
      <c r="CP34" s="110">
        <f t="shared" ref="CP34" si="486">DATE(YEAR(CO34)+1,MONTH(CO34),DAY(CO34))</f>
        <v>74601</v>
      </c>
      <c r="CQ34" s="110">
        <f t="shared" ref="CQ34" si="487">DATE(YEAR(CP34)+1,MONTH(CP34),DAY(CP34))</f>
        <v>74966</v>
      </c>
      <c r="CR34" s="110">
        <f t="shared" ref="CR34" si="488">DATE(YEAR(CQ34)+1,MONTH(CQ34),DAY(CQ34))</f>
        <v>75331</v>
      </c>
      <c r="CS34" s="110">
        <f t="shared" ref="CS34" si="489">DATE(YEAR(CR34)+1,MONTH(CR34),DAY(CR34))</f>
        <v>75696</v>
      </c>
      <c r="CT34" s="110">
        <f t="shared" ref="CT34" si="490">DATE(YEAR(CS34)+1,MONTH(CS34),DAY(CS34))</f>
        <v>76062</v>
      </c>
      <c r="CU34" s="110">
        <f t="shared" ref="CU34" si="491">DATE(YEAR(CT34)+1,MONTH(CT34),DAY(CT34))</f>
        <v>76427</v>
      </c>
      <c r="CV34" s="110">
        <f t="shared" ref="CV34" si="492">DATE(YEAR(CU34)+1,MONTH(CU34),DAY(CU34))</f>
        <v>76792</v>
      </c>
      <c r="CW34" s="110">
        <f t="shared" ref="CW34" si="493">DATE(YEAR(CV34)+1,MONTH(CV34),DAY(CV34))</f>
        <v>77157</v>
      </c>
      <c r="CX34" s="110">
        <f t="shared" ref="CX34" si="494">DATE(YEAR(CW34)+1,MONTH(CW34),DAY(CW34))</f>
        <v>77523</v>
      </c>
      <c r="CY34" s="110">
        <f t="shared" ref="CY34" si="495">DATE(YEAR(CX34)+1,MONTH(CX34),DAY(CX34))</f>
        <v>77888</v>
      </c>
      <c r="CZ34" s="110">
        <f t="shared" ref="CZ34" si="496">DATE(YEAR(CY34)+1,MONTH(CY34),DAY(CY34))</f>
        <v>78253</v>
      </c>
      <c r="DA34" s="110">
        <f t="shared" ref="DA34" si="497">DATE(YEAR(CZ34)+1,MONTH(CZ34),DAY(CZ34))</f>
        <v>78618</v>
      </c>
      <c r="DB34" s="110">
        <f t="shared" ref="DB34" si="498">DATE(YEAR(DA34)+1,MONTH(DA34),DAY(DA34))</f>
        <v>78984</v>
      </c>
      <c r="DC34" s="110">
        <f t="shared" ref="DC34" si="499">DATE(YEAR(DB34)+1,MONTH(DB34),DAY(DB34))</f>
        <v>79349</v>
      </c>
      <c r="DD34" s="110">
        <f t="shared" ref="DD34" si="500">DATE(YEAR(DC34)+1,MONTH(DC34),DAY(DC34))</f>
        <v>79714</v>
      </c>
      <c r="DE34" s="110">
        <f t="shared" ref="DE34" si="501">DATE(YEAR(DD34)+1,MONTH(DD34),DAY(DD34))</f>
        <v>80079</v>
      </c>
      <c r="DF34" s="110">
        <f t="shared" ref="DF34" si="502">DATE(YEAR(DE34)+1,MONTH(DE34),DAY(DE34))</f>
        <v>80445</v>
      </c>
      <c r="DG34" s="110">
        <f t="shared" ref="DG34" si="503">DATE(YEAR(DF34)+1,MONTH(DF34),DAY(DF34))</f>
        <v>80810</v>
      </c>
      <c r="DH34" s="110">
        <f t="shared" ref="DH34" si="504">DATE(YEAR(DG34)+1,MONTH(DG34),DAY(DG34))</f>
        <v>81175</v>
      </c>
      <c r="DI34" s="110">
        <f t="shared" ref="DI34" si="505">DATE(YEAR(DH34)+1,MONTH(DH34),DAY(DH34))</f>
        <v>81540</v>
      </c>
      <c r="DJ34" s="110">
        <f t="shared" ref="DJ34" si="506">DATE(YEAR(DI34)+1,MONTH(DI34),DAY(DI34))</f>
        <v>81906</v>
      </c>
      <c r="DK34" s="110">
        <f t="shared" ref="DK34" si="507">DATE(YEAR(DJ34)+1,MONTH(DJ34),DAY(DJ34))</f>
        <v>82271</v>
      </c>
      <c r="DL34" s="110">
        <f t="shared" ref="DL34" si="508">DATE(YEAR(DK34)+1,MONTH(DK34),DAY(DK34))</f>
        <v>82636</v>
      </c>
      <c r="DM34" s="110">
        <f t="shared" ref="DM34" si="509">DATE(YEAR(DL34)+1,MONTH(DL34),DAY(DL34))</f>
        <v>83001</v>
      </c>
      <c r="DN34" s="110">
        <f t="shared" ref="DN34" si="510">DATE(YEAR(DM34)+1,MONTH(DM34),DAY(DM34))</f>
        <v>83367</v>
      </c>
      <c r="DO34" s="110">
        <f t="shared" ref="DO34" si="511">DATE(YEAR(DN34)+1,MONTH(DN34),DAY(DN34))</f>
        <v>83732</v>
      </c>
      <c r="DP34" s="110">
        <f t="shared" ref="DP34" si="512">DATE(YEAR(DO34)+1,MONTH(DO34),DAY(DO34))</f>
        <v>84097</v>
      </c>
      <c r="DQ34" s="110">
        <f t="shared" ref="DQ34" si="513">DATE(YEAR(DP34)+1,MONTH(DP34),DAY(DP34))</f>
        <v>84462</v>
      </c>
      <c r="DR34" s="110">
        <f t="shared" ref="DR34" si="514">DATE(YEAR(DQ34)+1,MONTH(DQ34),DAY(DQ34))</f>
        <v>84828</v>
      </c>
      <c r="DS34" s="110">
        <f t="shared" ref="DS34" si="515">DATE(YEAR(DR34)+1,MONTH(DR34),DAY(DR34))</f>
        <v>85193</v>
      </c>
      <c r="DT34" s="110">
        <f t="shared" ref="DT34" si="516">DATE(YEAR(DS34)+1,MONTH(DS34),DAY(DS34))</f>
        <v>85558</v>
      </c>
      <c r="DU34" s="110">
        <f t="shared" ref="DU34" si="517">DATE(YEAR(DT34)+1,MONTH(DT34),DAY(DT34))</f>
        <v>85923</v>
      </c>
      <c r="DV34" s="110">
        <f t="shared" ref="DV34" si="518">DATE(YEAR(DU34)+1,MONTH(DU34),DAY(DU34))</f>
        <v>86289</v>
      </c>
      <c r="DW34" s="110">
        <f t="shared" ref="DW34" si="519">DATE(YEAR(DV34)+1,MONTH(DV34),DAY(DV34))</f>
        <v>86654</v>
      </c>
      <c r="DX34" s="110">
        <f t="shared" ref="DX34" si="520">DATE(YEAR(DW34)+1,MONTH(DW34),DAY(DW34))</f>
        <v>87019</v>
      </c>
      <c r="DY34" s="110">
        <f t="shared" ref="DY34" si="521">DATE(YEAR(DX34)+1,MONTH(DX34),DAY(DX34))</f>
        <v>87384</v>
      </c>
      <c r="DZ34" s="110">
        <f t="shared" ref="DZ34" si="522">DATE(YEAR(DY34)+1,MONTH(DY34),DAY(DY34))</f>
        <v>87750</v>
      </c>
      <c r="EA34" s="110">
        <f t="shared" ref="EA34" si="523">DATE(YEAR(DZ34)+1,MONTH(DZ34),DAY(DZ34))</f>
        <v>88115</v>
      </c>
      <c r="EB34" s="110">
        <f t="shared" ref="EB34" si="524">DATE(YEAR(EA34)+1,MONTH(EA34),DAY(EA34))</f>
        <v>88480</v>
      </c>
      <c r="EC34" s="110">
        <f t="shared" ref="EC34" si="525">DATE(YEAR(EB34)+1,MONTH(EB34),DAY(EB34))</f>
        <v>88845</v>
      </c>
      <c r="ED34" s="110">
        <f t="shared" ref="ED34" si="526">DATE(YEAR(EC34)+1,MONTH(EC34),DAY(EC34))</f>
        <v>89211</v>
      </c>
      <c r="EE34" s="110">
        <f t="shared" ref="EE34" si="527">DATE(YEAR(ED34)+1,MONTH(ED34),DAY(ED34))</f>
        <v>89576</v>
      </c>
      <c r="EF34" s="110">
        <f t="shared" ref="EF34" si="528">DATE(YEAR(EE34)+1,MONTH(EE34),DAY(EE34))</f>
        <v>89941</v>
      </c>
      <c r="EG34" s="110">
        <f t="shared" ref="EG34" si="529">DATE(YEAR(EF34)+1,MONTH(EF34),DAY(EF34))</f>
        <v>90306</v>
      </c>
      <c r="EH34" s="110">
        <f t="shared" ref="EH34" si="530">DATE(YEAR(EG34)+1,MONTH(EG34),DAY(EG34))</f>
        <v>90672</v>
      </c>
      <c r="EI34" s="110">
        <f t="shared" ref="EI34" si="531">DATE(YEAR(EH34)+1,MONTH(EH34),DAY(EH34))</f>
        <v>91037</v>
      </c>
      <c r="EJ34" s="110">
        <f t="shared" ref="EJ34" si="532">DATE(YEAR(EI34)+1,MONTH(EI34),DAY(EI34))</f>
        <v>91402</v>
      </c>
      <c r="EK34" s="110">
        <f t="shared" ref="EK34" si="533">DATE(YEAR(EJ34)+1,MONTH(EJ34),DAY(EJ34))</f>
        <v>91767</v>
      </c>
      <c r="EL34" s="110">
        <f t="shared" ref="EL34" si="534">DATE(YEAR(EK34)+1,MONTH(EK34),DAY(EK34))</f>
        <v>92133</v>
      </c>
      <c r="EM34" s="110">
        <f t="shared" ref="EM34" si="535">DATE(YEAR(EL34)+1,MONTH(EL34),DAY(EL34))</f>
        <v>92498</v>
      </c>
      <c r="EN34" s="110">
        <f t="shared" ref="EN34" si="536">DATE(YEAR(EM34)+1,MONTH(EM34),DAY(EM34))</f>
        <v>92863</v>
      </c>
      <c r="EO34" s="110">
        <f t="shared" ref="EO34" si="537">DATE(YEAR(EN34)+1,MONTH(EN34),DAY(EN34))</f>
        <v>93228</v>
      </c>
      <c r="EP34" s="110">
        <f t="shared" ref="EP34" si="538">DATE(YEAR(EO34)+1,MONTH(EO34),DAY(EO34))</f>
        <v>93594</v>
      </c>
      <c r="EQ34" s="110">
        <f t="shared" ref="EQ34" si="539">DATE(YEAR(EP34)+1,MONTH(EP34),DAY(EP34))</f>
        <v>93959</v>
      </c>
      <c r="ER34" s="110">
        <f t="shared" ref="ER34" si="540">DATE(YEAR(EQ34)+1,MONTH(EQ34),DAY(EQ34))</f>
        <v>94324</v>
      </c>
      <c r="ES34" s="110">
        <f t="shared" ref="ES34" si="541">DATE(YEAR(ER34)+1,MONTH(ER34),DAY(ER34))</f>
        <v>94689</v>
      </c>
      <c r="ET34" s="110">
        <f t="shared" ref="ET34" si="542">DATE(YEAR(ES34)+1,MONTH(ES34),DAY(ES34))</f>
        <v>95055</v>
      </c>
      <c r="EU34" s="110">
        <f t="shared" ref="EU34" si="543">DATE(YEAR(ET34)+1,MONTH(ET34),DAY(ET34))</f>
        <v>95420</v>
      </c>
      <c r="EV34" s="110">
        <f t="shared" ref="EV34" si="544">DATE(YEAR(EU34)+1,MONTH(EU34),DAY(EU34))</f>
        <v>95785</v>
      </c>
      <c r="EW34" s="110">
        <f t="shared" ref="EW34" si="545">DATE(YEAR(EV34)+1,MONTH(EV34),DAY(EV34))</f>
        <v>96150</v>
      </c>
      <c r="EX34" s="110">
        <f t="shared" ref="EX34" si="546">DATE(YEAR(EW34)+1,MONTH(EW34),DAY(EW34))</f>
        <v>96516</v>
      </c>
      <c r="EY34" s="110">
        <f t="shared" ref="EY34" si="547">DATE(YEAR(EX34)+1,MONTH(EX34),DAY(EX34))</f>
        <v>96881</v>
      </c>
      <c r="EZ34" s="110">
        <f t="shared" ref="EZ34" si="548">DATE(YEAR(EY34)+1,MONTH(EY34),DAY(EY34))</f>
        <v>97246</v>
      </c>
      <c r="FA34" s="110">
        <f t="shared" ref="FA34" si="549">DATE(YEAR(EZ34)+1,MONTH(EZ34),DAY(EZ34))</f>
        <v>97611</v>
      </c>
      <c r="FB34" s="110">
        <f t="shared" ref="FB34" si="550">DATE(YEAR(FA34)+1,MONTH(FA34),DAY(FA34))</f>
        <v>97977</v>
      </c>
      <c r="FC34" s="110">
        <f t="shared" ref="FC34" si="551">DATE(YEAR(FB34)+1,MONTH(FB34),DAY(FB34))</f>
        <v>98342</v>
      </c>
      <c r="FD34" s="110">
        <f t="shared" ref="FD34" si="552">DATE(YEAR(FC34)+1,MONTH(FC34),DAY(FC34))</f>
        <v>98707</v>
      </c>
      <c r="FE34" s="110">
        <f t="shared" ref="FE34" si="553">DATE(YEAR(FD34)+1,MONTH(FD34),DAY(FD34))</f>
        <v>99072</v>
      </c>
      <c r="FF34" s="110">
        <f t="shared" ref="FF34" si="554">DATE(YEAR(FE34)+1,MONTH(FE34),DAY(FE34))</f>
        <v>99438</v>
      </c>
      <c r="FG34" s="110">
        <f t="shared" ref="FG34" si="555">DATE(YEAR(FF34)+1,MONTH(FF34),DAY(FF34))</f>
        <v>99803</v>
      </c>
      <c r="FH34" s="110">
        <f t="shared" ref="FH34" si="556">DATE(YEAR(FG34)+1,MONTH(FG34),DAY(FG34))</f>
        <v>100168</v>
      </c>
      <c r="FI34" s="110">
        <f t="shared" ref="FI34" si="557">DATE(YEAR(FH34)+1,MONTH(FH34),DAY(FH34))</f>
        <v>100533</v>
      </c>
      <c r="FJ34" s="110">
        <f t="shared" ref="FJ34" si="558">DATE(YEAR(FI34)+1,MONTH(FI34),DAY(FI34))</f>
        <v>100899</v>
      </c>
      <c r="FK34" s="110">
        <f t="shared" ref="FK34" si="559">DATE(YEAR(FJ34)+1,MONTH(FJ34),DAY(FJ34))</f>
        <v>101264</v>
      </c>
      <c r="FL34" s="110">
        <f t="shared" ref="FL34" si="560">DATE(YEAR(FK34)+1,MONTH(FK34),DAY(FK34))</f>
        <v>101629</v>
      </c>
      <c r="FM34" s="110">
        <f t="shared" ref="FM34" si="561">DATE(YEAR(FL34)+1,MONTH(FL34),DAY(FL34))</f>
        <v>101994</v>
      </c>
      <c r="FN34" s="110">
        <f t="shared" ref="FN34" si="562">DATE(YEAR(FM34)+1,MONTH(FM34),DAY(FM34))</f>
        <v>102360</v>
      </c>
      <c r="FO34" s="110">
        <f t="shared" ref="FO34" si="563">DATE(YEAR(FN34)+1,MONTH(FN34),DAY(FN34))</f>
        <v>102725</v>
      </c>
      <c r="FP34" s="110">
        <f t="shared" ref="FP34" si="564">DATE(YEAR(FO34)+1,MONTH(FO34),DAY(FO34))</f>
        <v>103090</v>
      </c>
      <c r="FQ34" s="110">
        <f t="shared" ref="FQ34" si="565">DATE(YEAR(FP34)+1,MONTH(FP34),DAY(FP34))</f>
        <v>103455</v>
      </c>
      <c r="FR34" s="110">
        <f t="shared" ref="FR34" si="566">DATE(YEAR(FQ34)+1,MONTH(FQ34),DAY(FQ34))</f>
        <v>103821</v>
      </c>
      <c r="FS34" s="110">
        <f t="shared" ref="FS34" si="567">DATE(YEAR(FR34)+1,MONTH(FR34),DAY(FR34))</f>
        <v>104186</v>
      </c>
      <c r="FT34" s="110">
        <f t="shared" ref="FT34" si="568">DATE(YEAR(FS34)+1,MONTH(FS34),DAY(FS34))</f>
        <v>104551</v>
      </c>
      <c r="FU34" s="110">
        <f t="shared" ref="FU34" si="569">DATE(YEAR(FT34)+1,MONTH(FT34),DAY(FT34))</f>
        <v>104916</v>
      </c>
      <c r="FV34" s="110">
        <f t="shared" ref="FV34" si="570">DATE(YEAR(FU34)+1,MONTH(FU34),DAY(FU34))</f>
        <v>105282</v>
      </c>
      <c r="FW34" s="110">
        <f t="shared" ref="FW34" si="571">DATE(YEAR(FV34)+1,MONTH(FV34),DAY(FV34))</f>
        <v>105647</v>
      </c>
      <c r="FX34" s="110">
        <f t="shared" ref="FX34" si="572">DATE(YEAR(FW34)+1,MONTH(FW34),DAY(FW34))</f>
        <v>106012</v>
      </c>
      <c r="FY34" s="110">
        <f t="shared" ref="FY34" si="573">DATE(YEAR(FX34)+1,MONTH(FX34),DAY(FX34))</f>
        <v>106377</v>
      </c>
      <c r="FZ34" s="110">
        <f t="shared" ref="FZ34" si="574">DATE(YEAR(FY34)+1,MONTH(FY34),DAY(FY34))</f>
        <v>106743</v>
      </c>
      <c r="GA34" s="110">
        <f t="shared" ref="GA34" si="575">DATE(YEAR(FZ34)+1,MONTH(FZ34),DAY(FZ34))</f>
        <v>107108</v>
      </c>
      <c r="GB34" s="110">
        <f t="shared" ref="GB34" si="576">DATE(YEAR(GA34)+1,MONTH(GA34),DAY(GA34))</f>
        <v>107473</v>
      </c>
      <c r="GC34" s="110">
        <f t="shared" ref="GC34" si="577">DATE(YEAR(GB34)+1,MONTH(GB34),DAY(GB34))</f>
        <v>107838</v>
      </c>
      <c r="GD34" s="110">
        <f t="shared" ref="GD34" si="578">DATE(YEAR(GC34)+1,MONTH(GC34),DAY(GC34))</f>
        <v>108204</v>
      </c>
      <c r="GE34" s="110">
        <f t="shared" ref="GE34" si="579">DATE(YEAR(GD34)+1,MONTH(GD34),DAY(GD34))</f>
        <v>108569</v>
      </c>
      <c r="GF34" s="110">
        <f t="shared" ref="GF34" si="580">DATE(YEAR(GE34)+1,MONTH(GE34),DAY(GE34))</f>
        <v>108934</v>
      </c>
      <c r="GG34" s="110">
        <f t="shared" ref="GG34" si="581">DATE(YEAR(GF34)+1,MONTH(GF34),DAY(GF34))</f>
        <v>109299</v>
      </c>
      <c r="GH34" s="110">
        <f t="shared" ref="GH34" si="582">DATE(YEAR(GG34)+1,MONTH(GG34),DAY(GG34))</f>
        <v>109664</v>
      </c>
      <c r="GI34" s="110">
        <f t="shared" ref="GI34" si="583">DATE(YEAR(GH34)+1,MONTH(GH34),DAY(GH34))</f>
        <v>110029</v>
      </c>
      <c r="GJ34" s="110">
        <f t="shared" ref="GJ34" si="584">DATE(YEAR(GI34)+1,MONTH(GI34),DAY(GI34))</f>
        <v>110394</v>
      </c>
      <c r="GK34" s="110">
        <f t="shared" ref="GK34" si="585">DATE(YEAR(GJ34)+1,MONTH(GJ34),DAY(GJ34))</f>
        <v>110759</v>
      </c>
      <c r="GL34" s="110">
        <f t="shared" ref="GL34" si="586">DATE(YEAR(GK34)+1,MONTH(GK34),DAY(GK34))</f>
        <v>111125</v>
      </c>
      <c r="GM34" s="110">
        <f t="shared" ref="GM34" si="587">DATE(YEAR(GL34)+1,MONTH(GL34),DAY(GL34))</f>
        <v>111490</v>
      </c>
      <c r="GN34" s="110">
        <f t="shared" ref="GN34" si="588">DATE(YEAR(GM34)+1,MONTH(GM34),DAY(GM34))</f>
        <v>111855</v>
      </c>
      <c r="GO34" s="110">
        <f t="shared" ref="GO34" si="589">DATE(YEAR(GN34)+1,MONTH(GN34),DAY(GN34))</f>
        <v>112220</v>
      </c>
      <c r="GP34" s="110">
        <f t="shared" ref="GP34" si="590">DATE(YEAR(GO34)+1,MONTH(GO34),DAY(GO34))</f>
        <v>112586</v>
      </c>
      <c r="GQ34" s="110">
        <f t="shared" ref="GQ34" si="591">DATE(YEAR(GP34)+1,MONTH(GP34),DAY(GP34))</f>
        <v>112951</v>
      </c>
      <c r="GR34" s="110">
        <f t="shared" ref="GR34" si="592">DATE(YEAR(GQ34)+1,MONTH(GQ34),DAY(GQ34))</f>
        <v>113316</v>
      </c>
      <c r="GS34" s="110">
        <f t="shared" ref="GS34" si="593">DATE(YEAR(GR34)+1,MONTH(GR34),DAY(GR34))</f>
        <v>113681</v>
      </c>
      <c r="GT34" s="110">
        <f t="shared" ref="GT34" si="594">DATE(YEAR(GS34)+1,MONTH(GS34),DAY(GS34))</f>
        <v>114047</v>
      </c>
      <c r="GU34" s="110">
        <f t="shared" ref="GU34" si="595">DATE(YEAR(GT34)+1,MONTH(GT34),DAY(GT34))</f>
        <v>114412</v>
      </c>
      <c r="GV34" s="110">
        <f t="shared" ref="GV34" si="596">DATE(YEAR(GU34)+1,MONTH(GU34),DAY(GU34))</f>
        <v>114777</v>
      </c>
      <c r="GW34" s="110">
        <f t="shared" ref="GW34" si="597">DATE(YEAR(GV34)+1,MONTH(GV34),DAY(GV34))</f>
        <v>115142</v>
      </c>
      <c r="GX34" s="110">
        <f t="shared" ref="GX34" si="598">DATE(YEAR(GW34)+1,MONTH(GW34),DAY(GW34))</f>
        <v>115508</v>
      </c>
      <c r="GY34" s="110">
        <f t="shared" ref="GY34" si="599">DATE(YEAR(GX34)+1,MONTH(GX34),DAY(GX34))</f>
        <v>115873</v>
      </c>
      <c r="GZ34" s="110">
        <f t="shared" ref="GZ34" si="600">DATE(YEAR(GY34)+1,MONTH(GY34),DAY(GY34))</f>
        <v>116238</v>
      </c>
      <c r="HA34" s="110">
        <f t="shared" ref="HA34" si="601">DATE(YEAR(GZ34)+1,MONTH(GZ34),DAY(GZ34))</f>
        <v>116603</v>
      </c>
      <c r="HB34" s="110">
        <f t="shared" ref="HB34" si="602">DATE(YEAR(HA34)+1,MONTH(HA34),DAY(HA34))</f>
        <v>116969</v>
      </c>
      <c r="HC34" s="110">
        <f t="shared" ref="HC34" si="603">DATE(YEAR(HB34)+1,MONTH(HB34),DAY(HB34))</f>
        <v>117334</v>
      </c>
      <c r="HD34" s="110">
        <f t="shared" ref="HD34" si="604">DATE(YEAR(HC34)+1,MONTH(HC34),DAY(HC34))</f>
        <v>117699</v>
      </c>
      <c r="HE34" s="110">
        <f t="shared" ref="HE34" si="605">DATE(YEAR(HD34)+1,MONTH(HD34),DAY(HD34))</f>
        <v>118064</v>
      </c>
      <c r="HF34" s="110">
        <f t="shared" ref="HF34" si="606">DATE(YEAR(HE34)+1,MONTH(HE34),DAY(HE34))</f>
        <v>118430</v>
      </c>
    </row>
    <row r="35" spans="1:214">
      <c r="A35" s="93" t="str">
        <f>'CEA-4 Constant DCF'!A35</f>
        <v>Alliant Energy Corporation</v>
      </c>
      <c r="B35" s="286" t="str">
        <f>'CEA-4 Constant DCF'!B35</f>
        <v>LNT</v>
      </c>
      <c r="C35" s="94">
        <f>'CEA-4 Constant DCF'!C35</f>
        <v>1.92</v>
      </c>
      <c r="D35" s="287">
        <f>'CEA-4 Constant DCF'!D35</f>
        <v>54.945222222222206</v>
      </c>
      <c r="E35" s="95">
        <f>'CEA-4 Constant DCF'!K35</f>
        <v>6.8750000000000006E-2</v>
      </c>
      <c r="F35" s="91">
        <f t="shared" ref="F35:F49" si="607">IFERROR(E35-($E35-$K35)/6, "")</f>
        <v>6.402433333333335E-2</v>
      </c>
      <c r="G35" s="91">
        <f t="shared" ref="G35:G49" si="608">IFERROR(F35-($E35-$K35)/6, "")</f>
        <v>5.9298666666666701E-2</v>
      </c>
      <c r="H35" s="91">
        <f t="shared" ref="H35:H49" si="609">IFERROR(G35-($E35-$K35)/6, "")</f>
        <v>5.4573000000000052E-2</v>
      </c>
      <c r="I35" s="91">
        <f t="shared" ref="I35:I49" si="610">IFERROR(H35-($E35-$K35)/6, "")</f>
        <v>4.9847333333333403E-2</v>
      </c>
      <c r="J35" s="91">
        <f t="shared" ref="J35:J49" si="611">IFERROR(I35-($E35-$K35)/6, "")</f>
        <v>4.5121666666666754E-2</v>
      </c>
      <c r="K35" s="213">
        <f>(1.018)*(1.022)-1</f>
        <v>4.0396000000000098E-2</v>
      </c>
      <c r="L35" s="91">
        <f>IFERROR(XIRR($N35:$HF35,$N$34:$HF$34),"")</f>
        <v>8.5531607270240784E-2</v>
      </c>
      <c r="N35" s="111">
        <f t="shared" ref="N35:N42" si="612">-D35</f>
        <v>-54.945222222222206</v>
      </c>
      <c r="O35" s="111">
        <f t="shared" ref="O35:O49" si="613">$C35*(1+$E35)</f>
        <v>2.052</v>
      </c>
      <c r="P35" s="111">
        <f t="shared" ref="P35:P42" si="614">O35*(1+$E35)</f>
        <v>2.1930750000000003</v>
      </c>
      <c r="Q35" s="111">
        <f t="shared" ref="Q35:Q42" si="615">P35*(1+$E35)</f>
        <v>2.3438489062500008</v>
      </c>
      <c r="R35" s="111">
        <f t="shared" ref="R35:R42" si="616">Q35*(1+$E35)</f>
        <v>2.5049885185546885</v>
      </c>
      <c r="S35" s="111">
        <f t="shared" ref="S35:S42" si="617">R35*(1+$E35)</f>
        <v>2.6772064792053234</v>
      </c>
      <c r="T35" s="111">
        <f t="shared" ref="T35" si="618">S35*(1+F35)</f>
        <v>2.8486128392321244</v>
      </c>
      <c r="U35" s="111">
        <f t="shared" ref="U35" si="619">T35*(1+G35)</f>
        <v>3.0175317824481369</v>
      </c>
      <c r="V35" s="111">
        <f t="shared" ref="V35" si="620">U35*(1+H35)</f>
        <v>3.1822075444116789</v>
      </c>
      <c r="W35" s="111">
        <f t="shared" ref="W35" si="621">V35*(1+I35)</f>
        <v>3.3408321046138161</v>
      </c>
      <c r="X35" s="111">
        <f t="shared" ref="X35" si="622">W35*(1+J35)</f>
        <v>3.4915760172274992</v>
      </c>
      <c r="Y35" s="111">
        <f t="shared" ref="Y35" si="623">X35*(1+$K35)</f>
        <v>3.6326217220194215</v>
      </c>
      <c r="Z35" s="111">
        <f t="shared" ref="Z35" si="624">Y35*(1+$K35)</f>
        <v>3.7793651091021183</v>
      </c>
      <c r="AA35" s="111">
        <f t="shared" ref="AA35" si="625">Z35*(1+$K35)</f>
        <v>3.932036342049408</v>
      </c>
      <c r="AB35" s="111">
        <f t="shared" ref="AB35" si="626">AA35*(1+$K35)</f>
        <v>4.0908748821228365</v>
      </c>
      <c r="AC35" s="111">
        <f t="shared" ref="AC35" si="627">AB35*(1+$K35)</f>
        <v>4.2561298638610712</v>
      </c>
      <c r="AD35" s="111">
        <f t="shared" ref="AD35" si="628">AC35*(1+$K35)</f>
        <v>4.4280604858416037</v>
      </c>
      <c r="AE35" s="111">
        <f t="shared" ref="AE35" si="629">AD35*(1+$K35)</f>
        <v>4.6069364172276615</v>
      </c>
      <c r="AF35" s="111">
        <f t="shared" ref="AF35" si="630">AE35*(1+$K35)</f>
        <v>4.7930382207379907</v>
      </c>
      <c r="AG35" s="111">
        <f t="shared" ref="AG35" si="631">AF35*(1+$K35)</f>
        <v>4.986657792702923</v>
      </c>
      <c r="AH35" s="111">
        <f t="shared" ref="AH35" si="632">AG35*(1+$K35)</f>
        <v>5.1880988208969505</v>
      </c>
      <c r="AI35" s="111">
        <f t="shared" ref="AI35" si="633">AH35*(1+$K35)</f>
        <v>5.3976772608659038</v>
      </c>
      <c r="AJ35" s="111">
        <f t="shared" ref="AJ35" si="634">AI35*(1+$K35)</f>
        <v>5.6157218314958435</v>
      </c>
      <c r="AK35" s="111">
        <f t="shared" ref="AK35" si="635">AJ35*(1+$K35)</f>
        <v>5.8425745306009498</v>
      </c>
      <c r="AL35" s="111">
        <f t="shared" ref="AL35" si="636">AK35*(1+$K35)</f>
        <v>6.0785911713391068</v>
      </c>
      <c r="AM35" s="111">
        <f t="shared" ref="AM35" si="637">AL35*(1+$K35)</f>
        <v>6.3241419402965215</v>
      </c>
      <c r="AN35" s="111">
        <f t="shared" ref="AN35" si="638">AM35*(1+$K35)</f>
        <v>6.5796119781167404</v>
      </c>
      <c r="AO35" s="111">
        <f t="shared" ref="AO35" si="639">AN35*(1+$K35)</f>
        <v>6.8454019835847451</v>
      </c>
      <c r="AP35" s="111">
        <f t="shared" ref="AP35" si="640">AO35*(1+$K35)</f>
        <v>7.1219288421136353</v>
      </c>
      <c r="AQ35" s="111">
        <f t="shared" ref="AQ35" si="641">AP35*(1+$K35)</f>
        <v>7.4096262796196584</v>
      </c>
      <c r="AR35" s="111">
        <f t="shared" ref="AR35" si="642">AQ35*(1+$K35)</f>
        <v>7.7089455428111746</v>
      </c>
      <c r="AS35" s="111">
        <f t="shared" ref="AS35" si="643">AR35*(1+$K35)</f>
        <v>8.0203561069585749</v>
      </c>
      <c r="AT35" s="111">
        <f t="shared" ref="AT35" si="644">AS35*(1+$K35)</f>
        <v>8.3443464122552751</v>
      </c>
      <c r="AU35" s="111">
        <f t="shared" ref="AU35" si="645">AT35*(1+$K35)</f>
        <v>8.6814246299247397</v>
      </c>
      <c r="AV35" s="111">
        <f t="shared" ref="AV35" si="646">AU35*(1+$K35)</f>
        <v>9.0321194592751812</v>
      </c>
      <c r="AW35" s="111">
        <f t="shared" ref="AW35" si="647">AV35*(1+$K35)</f>
        <v>9.3969809569520617</v>
      </c>
      <c r="AX35" s="111">
        <f t="shared" ref="AX35" si="648">AW35*(1+$K35)</f>
        <v>9.776581399689098</v>
      </c>
      <c r="AY35" s="111">
        <f t="shared" ref="AY35" si="649">AX35*(1+$K35)</f>
        <v>10.17151618191094</v>
      </c>
      <c r="AZ35" s="111">
        <f t="shared" ref="AZ35" si="650">AY35*(1+$K35)</f>
        <v>10.582404749595415</v>
      </c>
      <c r="BA35" s="111">
        <f t="shared" ref="BA35" si="651">AZ35*(1+$K35)</f>
        <v>11.009891571860074</v>
      </c>
      <c r="BB35" s="111">
        <f t="shared" ref="BB35" si="652">BA35*(1+$K35)</f>
        <v>11.454647151796934</v>
      </c>
      <c r="BC35" s="111">
        <f t="shared" ref="BC35" si="653">BB35*(1+$K35)</f>
        <v>11.917369078140924</v>
      </c>
      <c r="BD35" s="111">
        <f t="shared" ref="BD35" si="654">BC35*(1+$K35)</f>
        <v>12.398783119421505</v>
      </c>
      <c r="BE35" s="111">
        <f t="shared" ref="BE35" si="655">BD35*(1+$K35)</f>
        <v>12.899644362313659</v>
      </c>
      <c r="BF35" s="111">
        <f t="shared" ref="BF35" si="656">BE35*(1+$K35)</f>
        <v>13.420738395973682</v>
      </c>
      <c r="BG35" s="111">
        <f t="shared" ref="BG35" si="657">BF35*(1+$K35)</f>
        <v>13.962882544217436</v>
      </c>
      <c r="BH35" s="111">
        <f t="shared" ref="BH35" si="658">BG35*(1+$K35)</f>
        <v>14.526927147473645</v>
      </c>
      <c r="BI35" s="111">
        <f t="shared" ref="BI35" si="659">BH35*(1+$K35)</f>
        <v>15.113756896522991</v>
      </c>
      <c r="BJ35" s="111">
        <f t="shared" ref="BJ35" si="660">BI35*(1+$K35)</f>
        <v>15.724292220114936</v>
      </c>
      <c r="BK35" s="111">
        <f t="shared" ref="BK35" si="661">BJ35*(1+$K35)</f>
        <v>16.359490728638701</v>
      </c>
      <c r="BL35" s="111">
        <f t="shared" ref="BL35" si="662">BK35*(1+$K35)</f>
        <v>17.020348716112792</v>
      </c>
      <c r="BM35" s="111">
        <f t="shared" ref="BM35" si="663">BL35*(1+$K35)</f>
        <v>17.707902722848885</v>
      </c>
      <c r="BN35" s="111">
        <f t="shared" ref="BN35" si="664">BM35*(1+$K35)</f>
        <v>18.423231161241091</v>
      </c>
      <c r="BO35" s="111">
        <f t="shared" ref="BO35" si="665">BN35*(1+$K35)</f>
        <v>19.167456007230587</v>
      </c>
      <c r="BP35" s="111">
        <f t="shared" ref="BP35" si="666">BO35*(1+$K35)</f>
        <v>19.941744560098677</v>
      </c>
      <c r="BQ35" s="111">
        <f t="shared" ref="BQ35" si="667">BP35*(1+$K35)</f>
        <v>20.747311273348426</v>
      </c>
      <c r="BR35" s="111">
        <f t="shared" ref="BR35" si="668">BQ35*(1+$K35)</f>
        <v>21.585419659546613</v>
      </c>
      <c r="BS35" s="111">
        <f t="shared" ref="BS35" si="669">BR35*(1+$K35)</f>
        <v>22.457384272113661</v>
      </c>
      <c r="BT35" s="111">
        <f t="shared" ref="BT35" si="670">BS35*(1+$K35)</f>
        <v>23.364572767169967</v>
      </c>
      <c r="BU35" s="111">
        <f t="shared" ref="BU35" si="671">BT35*(1+$K35)</f>
        <v>24.308408048672568</v>
      </c>
      <c r="BV35" s="111">
        <f t="shared" ref="BV35" si="672">BU35*(1+$K35)</f>
        <v>25.290370500206748</v>
      </c>
      <c r="BW35" s="111">
        <f t="shared" ref="BW35" si="673">BV35*(1+$K35)</f>
        <v>26.312000306933104</v>
      </c>
      <c r="BX35" s="111">
        <f t="shared" ref="BX35" si="674">BW35*(1+$K35)</f>
        <v>27.374899871331976</v>
      </c>
      <c r="BY35" s="111">
        <f t="shared" ref="BY35" si="675">BX35*(1+$K35)</f>
        <v>28.480736326534306</v>
      </c>
      <c r="BZ35" s="111">
        <f t="shared" ref="BZ35" si="676">BY35*(1+$K35)</f>
        <v>29.631244151180987</v>
      </c>
      <c r="CA35" s="111">
        <f t="shared" ref="CA35" si="677">BZ35*(1+$K35)</f>
        <v>30.828227889912096</v>
      </c>
      <c r="CB35" s="111">
        <f t="shared" ref="CB35" si="678">CA35*(1+$K35)</f>
        <v>32.073564983752988</v>
      </c>
      <c r="CC35" s="111">
        <f t="shared" ref="CC35" si="679">CB35*(1+$K35)</f>
        <v>33.369208714836674</v>
      </c>
      <c r="CD35" s="111">
        <f t="shared" ref="CD35" si="680">CC35*(1+$K35)</f>
        <v>34.717191270081223</v>
      </c>
      <c r="CE35" s="111">
        <f t="shared" ref="CE35" si="681">CD35*(1+$K35)</f>
        <v>36.119626928627426</v>
      </c>
      <c r="CF35" s="111">
        <f t="shared" ref="CF35" si="682">CE35*(1+$K35)</f>
        <v>37.578715378036264</v>
      </c>
      <c r="CG35" s="111">
        <f t="shared" ref="CG35" si="683">CF35*(1+$K35)</f>
        <v>39.09674516444742</v>
      </c>
      <c r="CH35" s="111">
        <f t="shared" ref="CH35" si="684">CG35*(1+$K35)</f>
        <v>40.67609728211044</v>
      </c>
      <c r="CI35" s="111">
        <f t="shared" ref="CI35" si="685">CH35*(1+$K35)</f>
        <v>42.319248907918578</v>
      </c>
      <c r="CJ35" s="111">
        <f t="shared" ref="CJ35" si="686">CI35*(1+$K35)</f>
        <v>44.028777286802864</v>
      </c>
      <c r="CK35" s="111">
        <f t="shared" ref="CK35" si="687">CJ35*(1+$K35)</f>
        <v>45.807363774080557</v>
      </c>
      <c r="CL35" s="111">
        <f t="shared" ref="CL35" si="688">CK35*(1+$K35)</f>
        <v>47.657798041098317</v>
      </c>
      <c r="CM35" s="111">
        <f t="shared" ref="CM35" si="689">CL35*(1+$K35)</f>
        <v>49.582982450766529</v>
      </c>
      <c r="CN35" s="111">
        <f t="shared" ref="CN35" si="690">CM35*(1+$K35)</f>
        <v>51.5859366098477</v>
      </c>
      <c r="CO35" s="111">
        <f t="shared" ref="CO35" si="691">CN35*(1+$K35)</f>
        <v>53.669802105139112</v>
      </c>
      <c r="CP35" s="111">
        <f t="shared" ref="CP35" si="692">CO35*(1+$K35)</f>
        <v>55.837847430978314</v>
      </c>
      <c r="CQ35" s="111">
        <f t="shared" ref="CQ35" si="693">CP35*(1+$K35)</f>
        <v>58.093473115800123</v>
      </c>
      <c r="CR35" s="111">
        <f t="shared" ref="CR35" si="694">CQ35*(1+$K35)</f>
        <v>60.440217055785993</v>
      </c>
      <c r="CS35" s="111">
        <f t="shared" ref="CS35" si="695">CR35*(1+$K35)</f>
        <v>62.881760063971534</v>
      </c>
      <c r="CT35" s="111">
        <f t="shared" ref="CT35" si="696">CS35*(1+$K35)</f>
        <v>65.421931643515734</v>
      </c>
      <c r="CU35" s="111">
        <f t="shared" ref="CU35" si="697">CT35*(1+$K35)</f>
        <v>68.064715994187196</v>
      </c>
      <c r="CV35" s="111">
        <f t="shared" ref="CV35" si="698">CU35*(1+$K35)</f>
        <v>70.814258261488391</v>
      </c>
      <c r="CW35" s="111">
        <f t="shared" ref="CW35" si="699">CV35*(1+$K35)</f>
        <v>73.674871038219479</v>
      </c>
      <c r="CX35" s="111">
        <f t="shared" ref="CX35" si="700">CW35*(1+$K35)</f>
        <v>76.651041128679395</v>
      </c>
      <c r="CY35" s="111">
        <f t="shared" ref="CY35" si="701">CX35*(1+$K35)</f>
        <v>79.747436586113537</v>
      </c>
      <c r="CZ35" s="111">
        <f t="shared" ref="CZ35" si="702">CY35*(1+$K35)</f>
        <v>82.968914034446186</v>
      </c>
      <c r="DA35" s="111">
        <f t="shared" ref="DA35" si="703">CZ35*(1+$K35)</f>
        <v>86.320526285781682</v>
      </c>
      <c r="DB35" s="111">
        <f t="shared" ref="DB35" si="704">DA35*(1+$K35)</f>
        <v>89.807530265622134</v>
      </c>
      <c r="DC35" s="111">
        <f t="shared" ref="DC35" si="705">DB35*(1+$K35)</f>
        <v>93.435395258232219</v>
      </c>
      <c r="DD35" s="111">
        <f t="shared" ref="DD35" si="706">DC35*(1+$K35)</f>
        <v>97.209811485083776</v>
      </c>
      <c r="DE35" s="111">
        <f t="shared" ref="DE35" si="707">DD35*(1+$K35)</f>
        <v>101.13669902983523</v>
      </c>
      <c r="DF35" s="111">
        <f t="shared" ref="DF35" si="708">DE35*(1+$K35)</f>
        <v>105.22221712384446</v>
      </c>
      <c r="DG35" s="111">
        <f t="shared" ref="DG35" si="709">DF35*(1+$K35)</f>
        <v>109.47277380677929</v>
      </c>
      <c r="DH35" s="111">
        <f t="shared" ref="DH35" si="710">DG35*(1+$K35)</f>
        <v>113.89503597747796</v>
      </c>
      <c r="DI35" s="111">
        <f t="shared" ref="DI35" si="711">DH35*(1+$K35)</f>
        <v>118.49593985082417</v>
      </c>
      <c r="DJ35" s="111">
        <f t="shared" ref="DJ35" si="712">DI35*(1+$K35)</f>
        <v>123.28270183703808</v>
      </c>
      <c r="DK35" s="111">
        <f t="shared" ref="DK35" si="713">DJ35*(1+$K35)</f>
        <v>128.26282986044708</v>
      </c>
      <c r="DL35" s="111">
        <f t="shared" ref="DL35" si="714">DK35*(1+$K35)</f>
        <v>133.44413513548972</v>
      </c>
      <c r="DM35" s="111">
        <f t="shared" ref="DM35" si="715">DL35*(1+$K35)</f>
        <v>138.83474441842299</v>
      </c>
      <c r="DN35" s="111">
        <f t="shared" ref="DN35" si="716">DM35*(1+$K35)</f>
        <v>144.44311275394961</v>
      </c>
      <c r="DO35" s="111">
        <f t="shared" ref="DO35" si="717">DN35*(1+$K35)</f>
        <v>150.27803673675817</v>
      </c>
      <c r="DP35" s="111">
        <f t="shared" ref="DP35" si="718">DO35*(1+$K35)</f>
        <v>156.34866830877627</v>
      </c>
      <c r="DQ35" s="111">
        <f t="shared" ref="DQ35" si="719">DP35*(1+$K35)</f>
        <v>162.6645291137776</v>
      </c>
      <c r="DR35" s="111">
        <f t="shared" ref="DR35" si="720">DQ35*(1+$K35)</f>
        <v>169.23552543185778</v>
      </c>
      <c r="DS35" s="111">
        <f t="shared" ref="DS35" si="721">DR35*(1+$K35)</f>
        <v>176.07196371720312</v>
      </c>
      <c r="DT35" s="111">
        <f t="shared" ref="DT35" si="722">DS35*(1+$K35)</f>
        <v>183.18456676352326</v>
      </c>
      <c r="DU35" s="111">
        <f t="shared" ref="DU35" si="723">DT35*(1+$K35)</f>
        <v>190.58449052250256</v>
      </c>
      <c r="DV35" s="111">
        <f t="shared" ref="DV35" si="724">DU35*(1+$K35)</f>
        <v>198.2833416016496</v>
      </c>
      <c r="DW35" s="111">
        <f t="shared" ref="DW35" si="725">DV35*(1+$K35)</f>
        <v>206.29319546898986</v>
      </c>
      <c r="DX35" s="111">
        <f t="shared" ref="DX35" si="726">DW35*(1+$K35)</f>
        <v>214.62661539315519</v>
      </c>
      <c r="DY35" s="111">
        <f t="shared" ref="DY35" si="727">DX35*(1+$K35)</f>
        <v>223.2966721485771</v>
      </c>
      <c r="DZ35" s="111">
        <f t="shared" ref="DZ35" si="728">DY35*(1+$K35)</f>
        <v>232.31696451669106</v>
      </c>
      <c r="EA35" s="111">
        <f t="shared" ref="EA35" si="729">DZ35*(1+$K35)</f>
        <v>241.70164061530733</v>
      </c>
      <c r="EB35" s="111">
        <f t="shared" ref="EB35" si="730">EA35*(1+$K35)</f>
        <v>251.4654200896033</v>
      </c>
      <c r="EC35" s="111">
        <f t="shared" ref="EC35" si="731">EB35*(1+$K35)</f>
        <v>261.62361719954293</v>
      </c>
      <c r="ED35" s="111">
        <f t="shared" ref="ED35" si="732">EC35*(1+$K35)</f>
        <v>272.19216483993569</v>
      </c>
      <c r="EE35" s="111">
        <f t="shared" ref="EE35" si="733">ED35*(1+$K35)</f>
        <v>283.18763953080975</v>
      </c>
      <c r="EF35" s="111">
        <f t="shared" ref="EF35" si="734">EE35*(1+$K35)</f>
        <v>294.62728741729637</v>
      </c>
      <c r="EG35" s="111">
        <f t="shared" ref="EG35" si="735">EF35*(1+$K35)</f>
        <v>306.52905131980549</v>
      </c>
      <c r="EH35" s="111">
        <f t="shared" ref="EH35" si="736">EG35*(1+$K35)</f>
        <v>318.91159887692038</v>
      </c>
      <c r="EI35" s="111">
        <f t="shared" ref="EI35" si="737">EH35*(1+$K35)</f>
        <v>331.79435182515249</v>
      </c>
      <c r="EJ35" s="111">
        <f t="shared" ref="EJ35" si="738">EI35*(1+$K35)</f>
        <v>345.19751646148137</v>
      </c>
      <c r="EK35" s="111">
        <f t="shared" ref="EK35" si="739">EJ35*(1+$K35)</f>
        <v>359.14211533645943</v>
      </c>
      <c r="EL35" s="111">
        <f t="shared" ref="EL35" si="740">EK35*(1+$K35)</f>
        <v>373.65002022759109</v>
      </c>
      <c r="EM35" s="111">
        <f t="shared" ref="EM35" si="741">EL35*(1+$K35)</f>
        <v>388.74398644470489</v>
      </c>
      <c r="EN35" s="111">
        <f t="shared" ref="EN35" si="742">EM35*(1+$K35)</f>
        <v>404.4476885211252</v>
      </c>
      <c r="EO35" s="111">
        <f t="shared" ref="EO35" si="743">EN35*(1+$K35)</f>
        <v>420.78575734662462</v>
      </c>
      <c r="EP35" s="111">
        <f t="shared" ref="EP35" si="744">EO35*(1+$K35)</f>
        <v>437.78381880039893</v>
      </c>
      <c r="EQ35" s="111">
        <f t="shared" ref="EQ35" si="745">EP35*(1+$K35)</f>
        <v>455.4685339446599</v>
      </c>
      <c r="ER35" s="111">
        <f t="shared" ref="ER35" si="746">EQ35*(1+$K35)</f>
        <v>473.86764084188843</v>
      </c>
      <c r="ES35" s="111">
        <f t="shared" ref="ES35" si="747">ER35*(1+$K35)</f>
        <v>493.0099980613374</v>
      </c>
      <c r="ET35" s="111">
        <f t="shared" ref="ET35" si="748">ES35*(1+$K35)</f>
        <v>512.92562994302318</v>
      </c>
      <c r="EU35" s="111">
        <f t="shared" ref="EU35" si="749">ET35*(1+$K35)</f>
        <v>533.64577369020162</v>
      </c>
      <c r="EV35" s="111">
        <f t="shared" ref="EV35" si="750">EU35*(1+$K35)</f>
        <v>555.20292836419105</v>
      </c>
      <c r="EW35" s="111">
        <f t="shared" ref="EW35" si="751">EV35*(1+$K35)</f>
        <v>577.63090585839097</v>
      </c>
      <c r="EX35" s="111">
        <f t="shared" ref="EX35" si="752">EW35*(1+$K35)</f>
        <v>600.96488393144659</v>
      </c>
      <c r="EY35" s="111">
        <f t="shared" ref="EY35" si="753">EX35*(1+$K35)</f>
        <v>625.24146138274136</v>
      </c>
      <c r="EZ35" s="111">
        <f t="shared" ref="EZ35" si="754">EY35*(1+$K35)</f>
        <v>650.49871545675865</v>
      </c>
      <c r="FA35" s="111">
        <f t="shared" ref="FA35" si="755">EZ35*(1+$K35)</f>
        <v>676.77626156634994</v>
      </c>
      <c r="FB35" s="111">
        <f t="shared" ref="FB35" si="756">FA35*(1+$K35)</f>
        <v>704.11531542858427</v>
      </c>
      <c r="FC35" s="111">
        <f t="shared" ref="FC35" si="757">FB35*(1+$K35)</f>
        <v>732.55875771063745</v>
      </c>
      <c r="FD35" s="111">
        <f t="shared" ref="FD35" si="758">FC35*(1+$K35)</f>
        <v>762.15120128711646</v>
      </c>
      <c r="FE35" s="111">
        <f t="shared" ref="FE35" si="759">FD35*(1+$K35)</f>
        <v>792.93906121431087</v>
      </c>
      <c r="FF35" s="111">
        <f t="shared" ref="FF35" si="760">FE35*(1+$K35)</f>
        <v>824.97062753112425</v>
      </c>
      <c r="FG35" s="111">
        <f t="shared" ref="FG35" si="761">FF35*(1+$K35)</f>
        <v>858.29614100087167</v>
      </c>
      <c r="FH35" s="111">
        <f t="shared" ref="FH35" si="762">FG35*(1+$K35)</f>
        <v>892.96787191274302</v>
      </c>
      <c r="FI35" s="111">
        <f t="shared" ref="FI35" si="763">FH35*(1+$K35)</f>
        <v>929.04020206653024</v>
      </c>
      <c r="FJ35" s="111">
        <f t="shared" ref="FJ35" si="764">FI35*(1+$K35)</f>
        <v>966.56971006920992</v>
      </c>
      <c r="FK35" s="111">
        <f t="shared" ref="FK35" si="765">FJ35*(1+$K35)</f>
        <v>1005.6152600771658</v>
      </c>
      <c r="FL35" s="111">
        <f t="shared" ref="FL35" si="766">FK35*(1+$K35)</f>
        <v>1046.2380941232432</v>
      </c>
      <c r="FM35" s="111">
        <f t="shared" ref="FM35" si="767">FL35*(1+$K35)</f>
        <v>1088.5019281734458</v>
      </c>
      <c r="FN35" s="111">
        <f t="shared" ref="FN35" si="768">FM35*(1+$K35)</f>
        <v>1132.4730520639405</v>
      </c>
      <c r="FO35" s="111">
        <f t="shared" ref="FO35" si="769">FN35*(1+$K35)</f>
        <v>1178.2204334751154</v>
      </c>
      <c r="FP35" s="111">
        <f t="shared" ref="FP35" si="770">FO35*(1+$K35)</f>
        <v>1225.8158261057763</v>
      </c>
      <c r="FQ35" s="111">
        <f t="shared" ref="FQ35" si="771">FP35*(1+$K35)</f>
        <v>1275.3338822171454</v>
      </c>
      <c r="FR35" s="111">
        <f t="shared" ref="FR35" si="772">FQ35*(1+$K35)</f>
        <v>1326.8522697231892</v>
      </c>
      <c r="FS35" s="111">
        <f t="shared" ref="FS35" si="773">FR35*(1+$K35)</f>
        <v>1380.4517940109274</v>
      </c>
      <c r="FT35" s="111">
        <f t="shared" ref="FT35" si="774">FS35*(1+$K35)</f>
        <v>1436.2165246817929</v>
      </c>
      <c r="FU35" s="111">
        <f t="shared" ref="FU35" si="775">FT35*(1+$K35)</f>
        <v>1494.2339274128387</v>
      </c>
      <c r="FV35" s="111">
        <f t="shared" ref="FV35" si="776">FU35*(1+$K35)</f>
        <v>1554.595001144608</v>
      </c>
      <c r="FW35" s="111">
        <f t="shared" ref="FW35" si="777">FV35*(1+$K35)</f>
        <v>1617.3944208108458</v>
      </c>
      <c r="FX35" s="111">
        <f t="shared" ref="FX35" si="778">FW35*(1+$K35)</f>
        <v>1682.7306858339209</v>
      </c>
      <c r="FY35" s="111">
        <f t="shared" ref="FY35" si="779">FX35*(1+$K35)</f>
        <v>1750.7062746188681</v>
      </c>
      <c r="FZ35" s="111">
        <f t="shared" ref="FZ35" si="780">FY35*(1+$K35)</f>
        <v>1821.4278052883719</v>
      </c>
      <c r="GA35" s="111">
        <f t="shared" ref="GA35" si="781">FZ35*(1+$K35)</f>
        <v>1895.0062029108012</v>
      </c>
      <c r="GB35" s="111">
        <f t="shared" ref="GB35" si="782">GA35*(1+$K35)</f>
        <v>1971.5568734835861</v>
      </c>
      <c r="GC35" s="111">
        <f t="shared" ref="GC35" si="783">GB35*(1+$K35)</f>
        <v>2051.1998849448291</v>
      </c>
      <c r="GD35" s="111">
        <f t="shared" ref="GD35" si="784">GC35*(1+$K35)</f>
        <v>2134.0601554970608</v>
      </c>
      <c r="GE35" s="111">
        <f t="shared" ref="GE35" si="785">GD35*(1+$K35)</f>
        <v>2220.2676495385203</v>
      </c>
      <c r="GF35" s="111">
        <f t="shared" ref="GF35" si="786">GE35*(1+$K35)</f>
        <v>2309.9575815092785</v>
      </c>
      <c r="GG35" s="111">
        <f t="shared" ref="GG35" si="787">GF35*(1+$K35)</f>
        <v>2403.2706279719278</v>
      </c>
      <c r="GH35" s="111">
        <f t="shared" ref="GH35" si="788">GG35*(1+$K35)</f>
        <v>2500.3531482594822</v>
      </c>
      <c r="GI35" s="111">
        <f t="shared" ref="GI35" si="789">GH35*(1+$K35)</f>
        <v>2601.3574140365727</v>
      </c>
      <c r="GJ35" s="111">
        <f t="shared" ref="GJ35" si="790">GI35*(1+$K35)</f>
        <v>2706.4418481339944</v>
      </c>
      <c r="GK35" s="111">
        <f t="shared" ref="GK35" si="791">GJ35*(1+$K35)</f>
        <v>2815.7712730312155</v>
      </c>
      <c r="GL35" s="111">
        <f t="shared" ref="GL35" si="792">GK35*(1+$K35)</f>
        <v>2929.5171693765847</v>
      </c>
      <c r="GM35" s="111">
        <f t="shared" ref="GM35" si="793">GL35*(1+$K35)</f>
        <v>3047.8579449507215</v>
      </c>
      <c r="GN35" s="111">
        <f t="shared" ref="GN35" si="794">GM35*(1+$K35)</f>
        <v>3170.9792144949511</v>
      </c>
      <c r="GO35" s="111">
        <f t="shared" ref="GO35" si="795">GN35*(1+$K35)</f>
        <v>3299.0740908436896</v>
      </c>
      <c r="GP35" s="111">
        <f t="shared" ref="GP35" si="796">GO35*(1+$K35)</f>
        <v>3432.3434878174116</v>
      </c>
      <c r="GQ35" s="111">
        <f t="shared" ref="GQ35" si="797">GP35*(1+$K35)</f>
        <v>3570.9964353512842</v>
      </c>
      <c r="GR35" s="111">
        <f t="shared" ref="GR35" si="798">GQ35*(1+$K35)</f>
        <v>3715.2504073537348</v>
      </c>
      <c r="GS35" s="111">
        <f t="shared" ref="GS35" si="799">GR35*(1+$K35)</f>
        <v>3865.3316628091966</v>
      </c>
      <c r="GT35" s="111">
        <f t="shared" ref="GT35" si="800">GS35*(1+$K35)</f>
        <v>4021.4756006600373</v>
      </c>
      <c r="GU35" s="111">
        <f t="shared" ref="GU35" si="801">GT35*(1+$K35)</f>
        <v>4183.9271290243005</v>
      </c>
      <c r="GV35" s="111">
        <f t="shared" ref="GV35" si="802">GU35*(1+$K35)</f>
        <v>4352.9410493283667</v>
      </c>
      <c r="GW35" s="111">
        <f t="shared" ref="GW35" si="803">GV35*(1+$K35)</f>
        <v>4528.7824559570363</v>
      </c>
      <c r="GX35" s="111">
        <f t="shared" ref="GX35" si="804">GW35*(1+$K35)</f>
        <v>4711.7271520478771</v>
      </c>
      <c r="GY35" s="111">
        <f t="shared" ref="GY35" si="805">GX35*(1+$K35)</f>
        <v>4902.0620820820041</v>
      </c>
      <c r="GZ35" s="111">
        <f t="shared" ref="GZ35" si="806">GY35*(1+$K35)</f>
        <v>5100.0857819497887</v>
      </c>
      <c r="HA35" s="111">
        <f t="shared" ref="HA35" si="807">GZ35*(1+$K35)</f>
        <v>5306.1088471974326</v>
      </c>
      <c r="HB35" s="111">
        <f t="shared" ref="HB35" si="808">HA35*(1+$K35)</f>
        <v>5520.4544201888202</v>
      </c>
      <c r="HC35" s="111">
        <f t="shared" ref="HC35" si="809">HB35*(1+$K35)</f>
        <v>5743.4586969467682</v>
      </c>
      <c r="HD35" s="111">
        <f t="shared" ref="HD35" si="810">HC35*(1+$K35)</f>
        <v>5975.4714544686303</v>
      </c>
      <c r="HE35" s="111">
        <f t="shared" ref="HE35" si="811">HD35*(1+$K35)</f>
        <v>6216.8565993433458</v>
      </c>
      <c r="HF35" s="111">
        <f t="shared" ref="HF35" si="812">HE35*(1+$K35)</f>
        <v>6467.99273853042</v>
      </c>
    </row>
    <row r="36" spans="1:214">
      <c r="A36" s="83" t="str">
        <f>'CEA-4 Constant DCF'!A36</f>
        <v>Ameren Corporation</v>
      </c>
      <c r="B36" s="103" t="str">
        <f>'CEA-4 Constant DCF'!B36</f>
        <v>AEE</v>
      </c>
      <c r="C36" s="90">
        <f>'CEA-4 Constant DCF'!C36</f>
        <v>2.68</v>
      </c>
      <c r="D36" s="288">
        <f>'CEA-4 Constant DCF'!D36</f>
        <v>77.570666666666668</v>
      </c>
      <c r="E36" s="91">
        <f>'CEA-4 Constant DCF'!K36</f>
        <v>6.3572400000000001E-2</v>
      </c>
      <c r="F36" s="91">
        <f t="shared" si="607"/>
        <v>5.9709666666666682E-2</v>
      </c>
      <c r="G36" s="91">
        <f t="shared" si="608"/>
        <v>5.5846933333333362E-2</v>
      </c>
      <c r="H36" s="91">
        <f t="shared" si="609"/>
        <v>5.1984200000000043E-2</v>
      </c>
      <c r="I36" s="91">
        <f t="shared" si="610"/>
        <v>4.8121466666666723E-2</v>
      </c>
      <c r="J36" s="91">
        <f t="shared" si="611"/>
        <v>4.4258733333333404E-2</v>
      </c>
      <c r="K36" s="142">
        <f>K35</f>
        <v>4.0396000000000098E-2</v>
      </c>
      <c r="L36" s="91">
        <f>IFERROR(XIRR($N36:$HF36,$N$34:$HF$34),"")</f>
        <v>8.3601817488670363E-2</v>
      </c>
      <c r="N36" s="111">
        <f t="shared" ref="N36:N37" si="813">-D36</f>
        <v>-77.570666666666668</v>
      </c>
      <c r="O36" s="111">
        <f t="shared" si="613"/>
        <v>2.8503740319999999</v>
      </c>
      <c r="P36" s="111">
        <f t="shared" ref="P36:P37" si="814">O36*(1+$E36)</f>
        <v>3.0315791501119165</v>
      </c>
      <c r="Q36" s="111">
        <f t="shared" ref="Q36:Q37" si="815">P36*(1+$E36)</f>
        <v>3.224303912474491</v>
      </c>
      <c r="R36" s="111">
        <f t="shared" ref="R36:R37" si="816">Q36*(1+$E36)</f>
        <v>3.4292806505198841</v>
      </c>
      <c r="S36" s="111">
        <f t="shared" ref="S36:S37" si="817">R36*(1+$E36)</f>
        <v>3.6472882517469944</v>
      </c>
      <c r="T36" s="111">
        <f t="shared" ref="T36:T37" si="818">S36*(1+F36)</f>
        <v>3.8650666174960571</v>
      </c>
      <c r="U36" s="111">
        <f t="shared" ref="U36:U37" si="819">T36*(1+G36)</f>
        <v>4.0809187352122516</v>
      </c>
      <c r="V36" s="111">
        <f t="shared" ref="V36:V37" si="820">U36*(1+H36)</f>
        <v>4.2930620309272731</v>
      </c>
      <c r="W36" s="111">
        <f t="shared" ref="W36:W37" si="821">V36*(1+I36)</f>
        <v>4.4996504723464721</v>
      </c>
      <c r="X36" s="111">
        <f t="shared" ref="X36:X37" si="822">W36*(1+J36)</f>
        <v>4.6987993026952619</v>
      </c>
      <c r="Y36" s="111">
        <f t="shared" ref="Y36:Y37" si="823">X36*(1+$K36)</f>
        <v>4.8886119993269403</v>
      </c>
      <c r="Z36" s="111">
        <f t="shared" ref="Z36:Z37" si="824">Y36*(1+$K36)</f>
        <v>5.0860923696517517</v>
      </c>
      <c r="AA36" s="111">
        <f t="shared" ref="AA36:AA37" si="825">Z36*(1+$K36)</f>
        <v>5.2915501570162045</v>
      </c>
      <c r="AB36" s="111">
        <f t="shared" ref="AB36:AB37" si="826">AA36*(1+$K36)</f>
        <v>5.5053076171590316</v>
      </c>
      <c r="AC36" s="111">
        <f t="shared" ref="AC36:AC37" si="827">AB36*(1+$K36)</f>
        <v>5.7277000236617885</v>
      </c>
      <c r="AD36" s="111">
        <f t="shared" ref="AD36:AD37" si="828">AC36*(1+$K36)</f>
        <v>5.9590761938176309</v>
      </c>
      <c r="AE36" s="111">
        <f t="shared" ref="AE36:AE37" si="829">AD36*(1+$K36)</f>
        <v>6.1997990357430881</v>
      </c>
      <c r="AF36" s="111">
        <f t="shared" ref="AF36:AF37" si="830">AE36*(1+$K36)</f>
        <v>6.4502461175909662</v>
      </c>
      <c r="AG36" s="111">
        <f t="shared" ref="AG36:AG37" si="831">AF36*(1+$K36)</f>
        <v>6.7108102597571717</v>
      </c>
      <c r="AH36" s="111">
        <f t="shared" ref="AH36:AH37" si="832">AG36*(1+$K36)</f>
        <v>6.9819001510103229</v>
      </c>
      <c r="AI36" s="111">
        <f t="shared" ref="AI36:AI37" si="833">AH36*(1+$K36)</f>
        <v>7.2639409895105365</v>
      </c>
      <c r="AJ36" s="111">
        <f t="shared" ref="AJ36:AJ37" si="834">AI36*(1+$K36)</f>
        <v>7.5573751497228052</v>
      </c>
      <c r="AK36" s="111">
        <f t="shared" ref="AK36:AK37" si="835">AJ36*(1+$K36)</f>
        <v>7.862662876271008</v>
      </c>
      <c r="AL36" s="111">
        <f t="shared" ref="AL36:AL37" si="836">AK36*(1+$K36)</f>
        <v>8.1802830058208524</v>
      </c>
      <c r="AM36" s="111">
        <f t="shared" ref="AM36:AM37" si="837">AL36*(1+$K36)</f>
        <v>8.5107337181239924</v>
      </c>
      <c r="AN36" s="111">
        <f t="shared" ref="AN36:AN37" si="838">AM36*(1+$K36)</f>
        <v>8.8545333174013301</v>
      </c>
      <c r="AO36" s="111">
        <f t="shared" ref="AO36:AO37" si="839">AN36*(1+$K36)</f>
        <v>9.2122210452910753</v>
      </c>
      <c r="AP36" s="111">
        <f t="shared" ref="AP36:AP37" si="840">AO36*(1+$K36)</f>
        <v>9.5843579266366543</v>
      </c>
      <c r="AQ36" s="111">
        <f t="shared" ref="AQ36:AQ37" si="841">AP36*(1+$K36)</f>
        <v>9.9715276494410698</v>
      </c>
      <c r="AR36" s="111">
        <f t="shared" ref="AR36:AR37" si="842">AQ36*(1+$K36)</f>
        <v>10.374337480367892</v>
      </c>
      <c r="AS36" s="111">
        <f t="shared" ref="AS36:AS37" si="843">AR36*(1+$K36)</f>
        <v>10.793419217224834</v>
      </c>
      <c r="AT36" s="111">
        <f t="shared" ref="AT36:AT37" si="844">AS36*(1+$K36)</f>
        <v>11.229430179923849</v>
      </c>
      <c r="AU36" s="111">
        <f t="shared" ref="AU36:AU37" si="845">AT36*(1+$K36)</f>
        <v>11.683054241472053</v>
      </c>
      <c r="AV36" s="111">
        <f t="shared" ref="AV36:AV37" si="846">AU36*(1+$K36)</f>
        <v>12.15500290061056</v>
      </c>
      <c r="AW36" s="111">
        <f t="shared" ref="AW36:AW37" si="847">AV36*(1+$K36)</f>
        <v>12.646016397783626</v>
      </c>
      <c r="AX36" s="111">
        <f t="shared" ref="AX36:AX37" si="848">AW36*(1+$K36)</f>
        <v>13.156864876188495</v>
      </c>
      <c r="AY36" s="111">
        <f t="shared" ref="AY36:AY37" si="849">AX36*(1+$K36)</f>
        <v>13.688349589727007</v>
      </c>
      <c r="AZ36" s="111">
        <f t="shared" ref="AZ36:AZ37" si="850">AY36*(1+$K36)</f>
        <v>14.241304159753621</v>
      </c>
      <c r="BA36" s="111">
        <f t="shared" ref="BA36:BA37" si="851">AZ36*(1+$K36)</f>
        <v>14.816595882591031</v>
      </c>
      <c r="BB36" s="111">
        <f t="shared" ref="BB36:BB37" si="852">BA36*(1+$K36)</f>
        <v>15.41512708986418</v>
      </c>
      <c r="BC36" s="111">
        <f t="shared" ref="BC36:BC37" si="853">BB36*(1+$K36)</f>
        <v>16.037836563786335</v>
      </c>
      <c r="BD36" s="111">
        <f t="shared" ref="BD36:BD37" si="854">BC36*(1+$K36)</f>
        <v>16.685701009617048</v>
      </c>
      <c r="BE36" s="111">
        <f t="shared" ref="BE36:BE37" si="855">BD36*(1+$K36)</f>
        <v>17.359736587601539</v>
      </c>
      <c r="BF36" s="111">
        <f t="shared" ref="BF36:BF37" si="856">BE36*(1+$K36)</f>
        <v>18.061000506794294</v>
      </c>
      <c r="BG36" s="111">
        <f t="shared" ref="BG36:BG37" si="857">BF36*(1+$K36)</f>
        <v>18.790592683266759</v>
      </c>
      <c r="BH36" s="111">
        <f t="shared" ref="BH36:BH37" si="858">BG36*(1+$K36)</f>
        <v>19.549657465300005</v>
      </c>
      <c r="BI36" s="111">
        <f t="shared" ref="BI36:BI37" si="859">BH36*(1+$K36)</f>
        <v>20.339385428268265</v>
      </c>
      <c r="BJ36" s="111">
        <f t="shared" ref="BJ36:BJ37" si="860">BI36*(1+$K36)</f>
        <v>21.161015242028594</v>
      </c>
      <c r="BK36" s="111">
        <f t="shared" ref="BK36:BK37" si="861">BJ36*(1+$K36)</f>
        <v>22.015835613745583</v>
      </c>
      <c r="BL36" s="111">
        <f t="shared" ref="BL36:BL37" si="862">BK36*(1+$K36)</f>
        <v>22.905187309198453</v>
      </c>
      <c r="BM36" s="111">
        <f t="shared" ref="BM36:BM37" si="863">BL36*(1+$K36)</f>
        <v>23.830465255740837</v>
      </c>
      <c r="BN36" s="111">
        <f t="shared" ref="BN36:BN37" si="864">BM36*(1+$K36)</f>
        <v>24.793120730211747</v>
      </c>
      <c r="BO36" s="111">
        <f t="shared" ref="BO36:BO37" si="865">BN36*(1+$K36)</f>
        <v>25.794663635229384</v>
      </c>
      <c r="BP36" s="111">
        <f t="shared" ref="BP36:BP37" si="866">BO36*(1+$K36)</f>
        <v>26.836664867438113</v>
      </c>
      <c r="BQ36" s="111">
        <f t="shared" ref="BQ36:BQ37" si="867">BP36*(1+$K36)</f>
        <v>27.920758781423146</v>
      </c>
      <c r="BR36" s="111">
        <f t="shared" ref="BR36:BR37" si="868">BQ36*(1+$K36)</f>
        <v>29.048645753157519</v>
      </c>
      <c r="BS36" s="111">
        <f t="shared" ref="BS36:BS37" si="869">BR36*(1+$K36)</f>
        <v>30.222094847002072</v>
      </c>
      <c r="BT36" s="111">
        <f t="shared" ref="BT36:BT37" si="870">BS36*(1+$K36)</f>
        <v>31.442946590441572</v>
      </c>
      <c r="BU36" s="111">
        <f t="shared" ref="BU36:BU37" si="871">BT36*(1+$K36)</f>
        <v>32.713115860909056</v>
      </c>
      <c r="BV36" s="111">
        <f t="shared" ref="BV36:BV37" si="872">BU36*(1+$K36)</f>
        <v>34.034594889226341</v>
      </c>
      <c r="BW36" s="111">
        <f t="shared" ref="BW36:BW37" si="873">BV36*(1+$K36)</f>
        <v>35.409456384371531</v>
      </c>
      <c r="BX36" s="111">
        <f t="shared" ref="BX36:BX37" si="874">BW36*(1+$K36)</f>
        <v>36.839856784474605</v>
      </c>
      <c r="BY36" s="111">
        <f t="shared" ref="BY36:BY37" si="875">BX36*(1+$K36)</f>
        <v>38.328039639140243</v>
      </c>
      <c r="BZ36" s="111">
        <f t="shared" ref="BZ36:BZ37" si="876">BY36*(1+$K36)</f>
        <v>39.876339128402954</v>
      </c>
      <c r="CA36" s="111">
        <f t="shared" ref="CA36:CA37" si="877">BZ36*(1+$K36)</f>
        <v>41.487183723833922</v>
      </c>
      <c r="CB36" s="111">
        <f t="shared" ref="CB36:CB37" si="878">CA36*(1+$K36)</f>
        <v>43.16309999754192</v>
      </c>
      <c r="CC36" s="111">
        <f t="shared" ref="CC36:CC37" si="879">CB36*(1+$K36)</f>
        <v>44.906716585042631</v>
      </c>
      <c r="CD36" s="111">
        <f t="shared" ref="CD36:CD37" si="880">CC36*(1+$K36)</f>
        <v>46.720768308212016</v>
      </c>
      <c r="CE36" s="111">
        <f t="shared" ref="CE36:CE37" si="881">CD36*(1+$K36)</f>
        <v>48.608100464790553</v>
      </c>
      <c r="CF36" s="111">
        <f t="shared" ref="CF36:CF37" si="882">CE36*(1+$K36)</f>
        <v>50.571673291166235</v>
      </c>
      <c r="CG36" s="111">
        <f t="shared" ref="CG36:CG37" si="883">CF36*(1+$K36)</f>
        <v>52.614566605436188</v>
      </c>
      <c r="CH36" s="111">
        <f t="shared" ref="CH36:CH37" si="884">CG36*(1+$K36)</f>
        <v>54.739984638029391</v>
      </c>
      <c r="CI36" s="111">
        <f t="shared" ref="CI36:CI37" si="885">CH36*(1+$K36)</f>
        <v>56.951261057467228</v>
      </c>
      <c r="CJ36" s="111">
        <f t="shared" ref="CJ36:CJ37" si="886">CI36*(1+$K36)</f>
        <v>59.251864199144677</v>
      </c>
      <c r="CK36" s="111">
        <f t="shared" ref="CK36:CK37" si="887">CJ36*(1+$K36)</f>
        <v>61.64540250533333</v>
      </c>
      <c r="CL36" s="111">
        <f t="shared" ref="CL36:CL37" si="888">CK36*(1+$K36)</f>
        <v>64.135630184938776</v>
      </c>
      <c r="CM36" s="111">
        <f t="shared" ref="CM36:CM37" si="889">CL36*(1+$K36)</f>
        <v>66.726453101889575</v>
      </c>
      <c r="CN36" s="111">
        <f t="shared" ref="CN36:CN37" si="890">CM36*(1+$K36)</f>
        <v>69.421934901393513</v>
      </c>
      <c r="CO36" s="111">
        <f t="shared" ref="CO36:CO37" si="891">CN36*(1+$K36)</f>
        <v>72.226303383670214</v>
      </c>
      <c r="CP36" s="111">
        <f t="shared" ref="CP36:CP37" si="892">CO36*(1+$K36)</f>
        <v>75.143957135156967</v>
      </c>
      <c r="CQ36" s="111">
        <f t="shared" ref="CQ36:CQ37" si="893">CP36*(1+$K36)</f>
        <v>78.179472427588777</v>
      </c>
      <c r="CR36" s="111">
        <f t="shared" ref="CR36:CR37" si="894">CQ36*(1+$K36)</f>
        <v>81.337610395773666</v>
      </c>
      <c r="CS36" s="111">
        <f t="shared" ref="CS36:CS37" si="895">CR36*(1+$K36)</f>
        <v>84.623324505321349</v>
      </c>
      <c r="CT36" s="111">
        <f t="shared" ref="CT36:CT37" si="896">CS36*(1+$K36)</f>
        <v>88.041768322038322</v>
      </c>
      <c r="CU36" s="111">
        <f t="shared" ref="CU36:CU37" si="897">CT36*(1+$K36)</f>
        <v>91.598303595175395</v>
      </c>
      <c r="CV36" s="111">
        <f t="shared" ref="CV36:CV37" si="898">CU36*(1+$K36)</f>
        <v>95.298508667206107</v>
      </c>
      <c r="CW36" s="111">
        <f t="shared" ref="CW36:CW37" si="899">CV36*(1+$K36)</f>
        <v>99.148187223326573</v>
      </c>
      <c r="CX36" s="111">
        <f t="shared" ref="CX36:CX37" si="900">CW36*(1+$K36)</f>
        <v>103.15337739440008</v>
      </c>
      <c r="CY36" s="111">
        <f t="shared" ref="CY36:CY37" si="901">CX36*(1+$K36)</f>
        <v>107.32036122762428</v>
      </c>
      <c r="CZ36" s="111">
        <f t="shared" ref="CZ36:CZ37" si="902">CY36*(1+$K36)</f>
        <v>111.65567453977539</v>
      </c>
      <c r="DA36" s="111">
        <f t="shared" ref="DA36:DA37" si="903">CZ36*(1+$K36)</f>
        <v>116.16611716848416</v>
      </c>
      <c r="DB36" s="111">
        <f t="shared" ref="DB36:DB37" si="904">DA36*(1+$K36)</f>
        <v>120.85876363762226</v>
      </c>
      <c r="DC36" s="111">
        <f t="shared" ref="DC36:DC37" si="905">DB36*(1+$K36)</f>
        <v>125.74097425352767</v>
      </c>
      <c r="DD36" s="111">
        <f t="shared" ref="DD36:DD37" si="906">DC36*(1+$K36)</f>
        <v>130.82040664947317</v>
      </c>
      <c r="DE36" s="111">
        <f t="shared" ref="DE36:DE37" si="907">DD36*(1+$K36)</f>
        <v>136.1050277964853</v>
      </c>
      <c r="DF36" s="111">
        <f t="shared" ref="DF36:DF37" si="908">DE36*(1+$K36)</f>
        <v>141.60312649935213</v>
      </c>
      <c r="DG36" s="111">
        <f t="shared" ref="DG36:DG37" si="909">DF36*(1+$K36)</f>
        <v>147.32332639741998</v>
      </c>
      <c r="DH36" s="111">
        <f t="shared" ref="DH36:DH37" si="910">DG36*(1+$K36)</f>
        <v>153.27459949057015</v>
      </c>
      <c r="DI36" s="111">
        <f t="shared" ref="DI36:DI37" si="911">DH36*(1+$K36)</f>
        <v>159.46628021159125</v>
      </c>
      <c r="DJ36" s="111">
        <f t="shared" ref="DJ36:DJ37" si="912">DI36*(1+$K36)</f>
        <v>165.90808006701872</v>
      </c>
      <c r="DK36" s="111">
        <f t="shared" ref="DK36:DK37" si="913">DJ36*(1+$K36)</f>
        <v>172.61010286940601</v>
      </c>
      <c r="DL36" s="111">
        <f t="shared" ref="DL36:DL37" si="914">DK36*(1+$K36)</f>
        <v>179.58286058491854</v>
      </c>
      <c r="DM36" s="111">
        <f t="shared" ref="DM36:DM37" si="915">DL36*(1+$K36)</f>
        <v>186.83728982110694</v>
      </c>
      <c r="DN36" s="111">
        <f t="shared" ref="DN36:DN37" si="916">DM36*(1+$K36)</f>
        <v>194.38476898072039</v>
      </c>
      <c r="DO36" s="111">
        <f t="shared" ref="DO36:DO37" si="917">DN36*(1+$K36)</f>
        <v>202.23713610846559</v>
      </c>
      <c r="DP36" s="111">
        <f t="shared" ref="DP36:DP37" si="918">DO36*(1+$K36)</f>
        <v>210.40670745870318</v>
      </c>
      <c r="DQ36" s="111">
        <f t="shared" ref="DQ36:DQ37" si="919">DP36*(1+$K36)</f>
        <v>218.90629681320499</v>
      </c>
      <c r="DR36" s="111">
        <f t="shared" ref="DR36:DR37" si="920">DQ36*(1+$K36)</f>
        <v>227.74923557927124</v>
      </c>
      <c r="DS36" s="111">
        <f t="shared" ref="DS36:DS37" si="921">DR36*(1+$K36)</f>
        <v>236.9493936997315</v>
      </c>
      <c r="DT36" s="111">
        <f t="shared" ref="DT36:DT37" si="922">DS36*(1+$K36)</f>
        <v>246.52120140762588</v>
      </c>
      <c r="DU36" s="111">
        <f t="shared" ref="DU36:DU37" si="923">DT36*(1+$K36)</f>
        <v>256.47967185968838</v>
      </c>
      <c r="DV36" s="111">
        <f t="shared" ref="DV36:DV37" si="924">DU36*(1+$K36)</f>
        <v>266.84042468413236</v>
      </c>
      <c r="DW36" s="111">
        <f t="shared" ref="DW36:DW37" si="925">DV36*(1+$K36)</f>
        <v>277.61971047967262</v>
      </c>
      <c r="DX36" s="111">
        <f t="shared" ref="DX36:DX37" si="926">DW36*(1+$K36)</f>
        <v>288.83443630420948</v>
      </c>
      <c r="DY36" s="111">
        <f t="shared" ref="DY36:DY37" si="927">DX36*(1+$K36)</f>
        <v>300.50219219315437</v>
      </c>
      <c r="DZ36" s="111">
        <f t="shared" ref="DZ36:DZ37" si="928">DY36*(1+$K36)</f>
        <v>312.64127874898907</v>
      </c>
      <c r="EA36" s="111">
        <f t="shared" ref="EA36:EA37" si="929">DZ36*(1+$K36)</f>
        <v>325.27073584533326</v>
      </c>
      <c r="EB36" s="111">
        <f t="shared" ref="EB36:EB37" si="930">EA36*(1+$K36)</f>
        <v>338.41037249054136</v>
      </c>
      <c r="EC36" s="111">
        <f t="shared" ref="EC36:EC37" si="931">EB36*(1+$K36)</f>
        <v>352.0807978976693</v>
      </c>
      <c r="ED36" s="111">
        <f t="shared" ref="ED36:ED37" si="932">EC36*(1+$K36)</f>
        <v>366.30345380954356</v>
      </c>
      <c r="EE36" s="111">
        <f t="shared" ref="EE36:EE37" si="933">ED36*(1+$K36)</f>
        <v>381.1006481296339</v>
      </c>
      <c r="EF36" s="111">
        <f t="shared" ref="EF36:EF37" si="934">EE36*(1+$K36)</f>
        <v>396.49558991147865</v>
      </c>
      <c r="EG36" s="111">
        <f t="shared" ref="EG36:EG37" si="935">EF36*(1+$K36)</f>
        <v>412.51242576154277</v>
      </c>
      <c r="EH36" s="111">
        <f t="shared" ref="EH36:EH37" si="936">EG36*(1+$K36)</f>
        <v>429.17627771260612</v>
      </c>
      <c r="EI36" s="111">
        <f t="shared" ref="EI36:EI37" si="937">EH36*(1+$K36)</f>
        <v>446.51328262708461</v>
      </c>
      <c r="EJ36" s="111">
        <f t="shared" ref="EJ36:EJ37" si="938">EI36*(1+$K36)</f>
        <v>464.55063319208836</v>
      </c>
      <c r="EK36" s="111">
        <f t="shared" ref="EK36:EK37" si="939">EJ36*(1+$K36)</f>
        <v>483.31662057051602</v>
      </c>
      <c r="EL36" s="111">
        <f t="shared" ref="EL36:EL37" si="940">EK36*(1+$K36)</f>
        <v>502.84067877508261</v>
      </c>
      <c r="EM36" s="111">
        <f t="shared" ref="EM36:EM37" si="941">EL36*(1+$K36)</f>
        <v>523.15343083488085</v>
      </c>
      <c r="EN36" s="111">
        <f t="shared" ref="EN36:EN37" si="942">EM36*(1+$K36)</f>
        <v>544.28673682688679</v>
      </c>
      <c r="EO36" s="111">
        <f t="shared" ref="EO36:EO37" si="943">EN36*(1+$K36)</f>
        <v>566.27374384774578</v>
      </c>
      <c r="EP36" s="111">
        <f t="shared" ref="EP36:EP37" si="944">EO36*(1+$K36)</f>
        <v>589.14893800421942</v>
      </c>
      <c r="EQ36" s="111">
        <f t="shared" ref="EQ36:EQ37" si="945">EP36*(1+$K36)</f>
        <v>612.94819850383794</v>
      </c>
      <c r="ER36" s="111">
        <f t="shared" ref="ER36:ER37" si="946">EQ36*(1+$K36)</f>
        <v>637.70885393059905</v>
      </c>
      <c r="ES36" s="111">
        <f t="shared" ref="ES36:ES37" si="947">ER36*(1+$K36)</f>
        <v>663.46974079397955</v>
      </c>
      <c r="ET36" s="111">
        <f t="shared" ref="ET36:ET37" si="948">ES36*(1+$K36)</f>
        <v>690.27126444309317</v>
      </c>
      <c r="EU36" s="111">
        <f t="shared" ref="EU36:EU37" si="949">ET36*(1+$K36)</f>
        <v>718.15546244153643</v>
      </c>
      <c r="EV36" s="111">
        <f t="shared" ref="EV36:EV37" si="950">EU36*(1+$K36)</f>
        <v>747.16607050232483</v>
      </c>
      <c r="EW36" s="111">
        <f t="shared" ref="EW36:EW37" si="951">EV36*(1+$K36)</f>
        <v>777.3485910863368</v>
      </c>
      <c r="EX36" s="111">
        <f t="shared" ref="EX36:EX37" si="952">EW36*(1+$K36)</f>
        <v>808.75036477186052</v>
      </c>
      <c r="EY36" s="111">
        <f t="shared" ref="EY36:EY37" si="953">EX36*(1+$K36)</f>
        <v>841.42064450718465</v>
      </c>
      <c r="EZ36" s="111">
        <f t="shared" ref="EZ36:EZ37" si="954">EY36*(1+$K36)</f>
        <v>875.41067286269697</v>
      </c>
      <c r="FA36" s="111">
        <f t="shared" ref="FA36:FA37" si="955">EZ36*(1+$K36)</f>
        <v>910.77376240365857</v>
      </c>
      <c r="FB36" s="111">
        <f t="shared" ref="FB36:FB37" si="956">FA36*(1+$K36)</f>
        <v>947.56537930971683</v>
      </c>
      <c r="FC36" s="111">
        <f t="shared" ref="FC36:FC37" si="957">FB36*(1+$K36)</f>
        <v>985.84323037231229</v>
      </c>
      <c r="FD36" s="111">
        <f t="shared" ref="FD36:FD37" si="958">FC36*(1+$K36)</f>
        <v>1025.6673535064324</v>
      </c>
      <c r="FE36" s="111">
        <f t="shared" ref="FE36:FE37" si="959">FD36*(1+$K36)</f>
        <v>1067.1002119186783</v>
      </c>
      <c r="FF36" s="111">
        <f t="shared" ref="FF36:FF37" si="960">FE36*(1+$K36)</f>
        <v>1110.2067920793454</v>
      </c>
      <c r="FG36" s="111">
        <f t="shared" ref="FG36:FG37" si="961">FF36*(1+$K36)</f>
        <v>1155.0547056521827</v>
      </c>
      <c r="FH36" s="111">
        <f t="shared" ref="FH36:FH37" si="962">FG36*(1+$K36)</f>
        <v>1201.7142955417085</v>
      </c>
      <c r="FI36" s="111">
        <f t="shared" ref="FI36:FI37" si="963">FH36*(1+$K36)</f>
        <v>1250.2587462244114</v>
      </c>
      <c r="FJ36" s="111">
        <f t="shared" ref="FJ36:FJ37" si="964">FI36*(1+$K36)</f>
        <v>1300.7641985368928</v>
      </c>
      <c r="FK36" s="111">
        <f t="shared" ref="FK36:FK37" si="965">FJ36*(1+$K36)</f>
        <v>1353.3098691009893</v>
      </c>
      <c r="FL36" s="111">
        <f t="shared" ref="FL36:FL37" si="966">FK36*(1+$K36)</f>
        <v>1407.978174573193</v>
      </c>
      <c r="FM36" s="111">
        <f t="shared" ref="FM36:FM37" si="967">FL36*(1+$K36)</f>
        <v>1464.8548609132517</v>
      </c>
      <c r="FN36" s="111">
        <f t="shared" ref="FN36:FN37" si="968">FM36*(1+$K36)</f>
        <v>1524.0291378747036</v>
      </c>
      <c r="FO36" s="111">
        <f t="shared" ref="FO36:FO37" si="969">FN36*(1+$K36)</f>
        <v>1585.5938189282901</v>
      </c>
      <c r="FP36" s="111">
        <f t="shared" ref="FP36:FP37" si="970">FO36*(1+$K36)</f>
        <v>1649.6454668377175</v>
      </c>
      <c r="FQ36" s="111">
        <f t="shared" ref="FQ36:FQ37" si="971">FP36*(1+$K36)</f>
        <v>1716.2845451160943</v>
      </c>
      <c r="FR36" s="111">
        <f t="shared" ref="FR36:FR37" si="972">FQ36*(1+$K36)</f>
        <v>1785.6155756006042</v>
      </c>
      <c r="FS36" s="111">
        <f t="shared" ref="FS36:FS37" si="973">FR36*(1+$K36)</f>
        <v>1857.7473023925663</v>
      </c>
      <c r="FT36" s="111">
        <f t="shared" ref="FT36:FT37" si="974">FS36*(1+$K36)</f>
        <v>1932.7928624200167</v>
      </c>
      <c r="FU36" s="111">
        <f t="shared" ref="FU36:FU37" si="975">FT36*(1+$K36)</f>
        <v>2010.869962890336</v>
      </c>
      <c r="FV36" s="111">
        <f t="shared" ref="FV36:FV37" si="976">FU36*(1+$K36)</f>
        <v>2092.101065911254</v>
      </c>
      <c r="FW36" s="111">
        <f t="shared" ref="FW36:FW37" si="977">FV36*(1+$K36)</f>
        <v>2176.613580569805</v>
      </c>
      <c r="FX36" s="111">
        <f t="shared" ref="FX36:FX37" si="978">FW36*(1+$K36)</f>
        <v>2264.540062770503</v>
      </c>
      <c r="FY36" s="111">
        <f t="shared" ref="FY36:FY37" si="979">FX36*(1+$K36)</f>
        <v>2356.0184231461803</v>
      </c>
      <c r="FZ36" s="111">
        <f t="shared" ref="FZ36:FZ37" si="980">FY36*(1+$K36)</f>
        <v>2451.1921433675939</v>
      </c>
      <c r="GA36" s="111">
        <f t="shared" ref="GA36:GA37" si="981">FZ36*(1+$K36)</f>
        <v>2550.2105011910712</v>
      </c>
      <c r="GB36" s="111">
        <f t="shared" ref="GB36:GB37" si="982">GA36*(1+$K36)</f>
        <v>2653.2288045971859</v>
      </c>
      <c r="GC36" s="111">
        <f t="shared" ref="GC36:GC37" si="983">GB36*(1+$K36)</f>
        <v>2760.4086353876942</v>
      </c>
      <c r="GD36" s="111">
        <f t="shared" ref="GD36:GD37" si="984">GC36*(1+$K36)</f>
        <v>2871.9181026228157</v>
      </c>
      <c r="GE36" s="111">
        <f t="shared" ref="GE36:GE37" si="985">GD36*(1+$K36)</f>
        <v>2987.9321062963672</v>
      </c>
      <c r="GF36" s="111">
        <f t="shared" ref="GF36:GF37" si="986">GE36*(1+$K36)</f>
        <v>3108.6326116623154</v>
      </c>
      <c r="GG36" s="111">
        <f t="shared" ref="GG36:GG37" si="987">GF36*(1+$K36)</f>
        <v>3234.2089346430266</v>
      </c>
      <c r="GH36" s="111">
        <f t="shared" ref="GH36:GH37" si="988">GG36*(1+$K36)</f>
        <v>3364.8580387668667</v>
      </c>
      <c r="GI36" s="111">
        <f t="shared" ref="GI36:GI37" si="989">GH36*(1+$K36)</f>
        <v>3500.7848441008932</v>
      </c>
      <c r="GJ36" s="111">
        <f t="shared" ref="GJ36:GJ37" si="990">GI36*(1+$K36)</f>
        <v>3642.2025486631933</v>
      </c>
      <c r="GK36" s="111">
        <f t="shared" ref="GK36:GK37" si="991">GJ36*(1+$K36)</f>
        <v>3789.3329628189922</v>
      </c>
      <c r="GL36" s="111">
        <f t="shared" ref="GL36:GL37" si="992">GK36*(1+$K36)</f>
        <v>3942.4068571850285</v>
      </c>
      <c r="GM36" s="111">
        <f t="shared" ref="GM36:GM37" si="993">GL36*(1+$K36)</f>
        <v>4101.6643245878749</v>
      </c>
      <c r="GN36" s="111">
        <f t="shared" ref="GN36:GN37" si="994">GM36*(1+$K36)</f>
        <v>4267.3551566439273</v>
      </c>
      <c r="GO36" s="111">
        <f t="shared" ref="GO36:GO37" si="995">GN36*(1+$K36)</f>
        <v>4439.7392355517159</v>
      </c>
      <c r="GP36" s="111">
        <f t="shared" ref="GP36:GP37" si="996">GO36*(1+$K36)</f>
        <v>4619.0869417110634</v>
      </c>
      <c r="GQ36" s="111">
        <f t="shared" ref="GQ36:GQ37" si="997">GP36*(1+$K36)</f>
        <v>4805.6795778084243</v>
      </c>
      <c r="GR36" s="111">
        <f t="shared" ref="GR36:GR37" si="998">GQ36*(1+$K36)</f>
        <v>4999.8098100335737</v>
      </c>
      <c r="GS36" s="111">
        <f t="shared" ref="GS36:GS37" si="999">GR36*(1+$K36)</f>
        <v>5201.7821271196908</v>
      </c>
      <c r="GT36" s="111">
        <f t="shared" ref="GT36:GT37" si="1000">GS36*(1+$K36)</f>
        <v>5411.9133179268183</v>
      </c>
      <c r="GU36" s="111">
        <f t="shared" ref="GU36:GU37" si="1001">GT36*(1+$K36)</f>
        <v>5630.5329683177906</v>
      </c>
      <c r="GV36" s="111">
        <f t="shared" ref="GV36:GV37" si="1002">GU36*(1+$K36)</f>
        <v>5857.9839781059563</v>
      </c>
      <c r="GW36" s="111">
        <f t="shared" ref="GW36:GW37" si="1003">GV36*(1+$K36)</f>
        <v>6094.623098885525</v>
      </c>
      <c r="GX36" s="111">
        <f t="shared" ref="GX36:GX37" si="1004">GW36*(1+$K36)</f>
        <v>6340.8214935881051</v>
      </c>
      <c r="GY36" s="111">
        <f t="shared" ref="GY36:GY37" si="1005">GX36*(1+$K36)</f>
        <v>6596.9653186430905</v>
      </c>
      <c r="GZ36" s="111">
        <f t="shared" ref="GZ36:GZ37" si="1006">GY36*(1+$K36)</f>
        <v>6863.4563296549977</v>
      </c>
      <c r="HA36" s="111">
        <f t="shared" ref="HA36:HA37" si="1007">GZ36*(1+$K36)</f>
        <v>7140.712511547742</v>
      </c>
      <c r="HB36" s="111">
        <f t="shared" ref="HB36:HB37" si="1008">HA36*(1+$K36)</f>
        <v>7429.1687341642255</v>
      </c>
      <c r="HC36" s="111">
        <f t="shared" ref="HC36:HC37" si="1009">HB36*(1+$K36)</f>
        <v>7729.2774343495239</v>
      </c>
      <c r="HD36" s="111">
        <f t="shared" ref="HD36:HD37" si="1010">HC36*(1+$K36)</f>
        <v>8041.5093255875081</v>
      </c>
      <c r="HE36" s="111">
        <f t="shared" ref="HE36:HE37" si="1011">HD36*(1+$K36)</f>
        <v>8366.3541363039421</v>
      </c>
      <c r="HF36" s="111">
        <f t="shared" ref="HF36:HF37" si="1012">HE36*(1+$K36)</f>
        <v>8704.3213779940779</v>
      </c>
    </row>
    <row r="37" spans="1:214">
      <c r="A37" s="83" t="str">
        <f>'CEA-4 Constant DCF'!A37</f>
        <v>American Electric Power Company, Inc.</v>
      </c>
      <c r="B37" s="103" t="str">
        <f>'CEA-4 Constant DCF'!B37</f>
        <v>AEP</v>
      </c>
      <c r="C37" s="90">
        <f>'CEA-4 Constant DCF'!C37</f>
        <v>3.52</v>
      </c>
      <c r="D37" s="288">
        <f>'CEA-4 Constant DCF'!D37</f>
        <v>94.953777777777802</v>
      </c>
      <c r="E37" s="91">
        <f>'CEA-4 Constant DCF'!K37</f>
        <v>6.4549999999999996E-2</v>
      </c>
      <c r="F37" s="91">
        <f t="shared" si="607"/>
        <v>6.0524333333333347E-2</v>
      </c>
      <c r="G37" s="91">
        <f t="shared" si="608"/>
        <v>5.6498666666666697E-2</v>
      </c>
      <c r="H37" s="91">
        <f t="shared" si="609"/>
        <v>5.2473000000000047E-2</v>
      </c>
      <c r="I37" s="91">
        <f t="shared" si="610"/>
        <v>4.8447333333333398E-2</v>
      </c>
      <c r="J37" s="91">
        <f t="shared" si="611"/>
        <v>4.4421666666666748E-2</v>
      </c>
      <c r="K37" s="142">
        <f t="shared" ref="K37:K49" si="1013">K36</f>
        <v>4.0396000000000098E-2</v>
      </c>
      <c r="L37" s="91">
        <f>IFERROR(XIRR($N37:$HF37,$N$34:$HF$34),"")</f>
        <v>8.7053140997886663E-2</v>
      </c>
      <c r="N37" s="111">
        <f t="shared" si="813"/>
        <v>-94.953777777777802</v>
      </c>
      <c r="O37" s="111">
        <f t="shared" si="613"/>
        <v>3.7472160000000003</v>
      </c>
      <c r="P37" s="111">
        <f t="shared" si="814"/>
        <v>3.9890987928000006</v>
      </c>
      <c r="Q37" s="111">
        <f t="shared" si="815"/>
        <v>4.2465951198752414</v>
      </c>
      <c r="R37" s="111">
        <f t="shared" si="816"/>
        <v>4.5207128348631889</v>
      </c>
      <c r="S37" s="111">
        <f t="shared" si="817"/>
        <v>4.8125248483536085</v>
      </c>
      <c r="T37" s="111">
        <f t="shared" si="818"/>
        <v>5.103799706450312</v>
      </c>
      <c r="U37" s="111">
        <f t="shared" si="819"/>
        <v>5.39215758479848</v>
      </c>
      <c r="V37" s="111">
        <f t="shared" si="820"/>
        <v>5.6751002697456103</v>
      </c>
      <c r="W37" s="111">
        <f t="shared" si="821"/>
        <v>5.9500437442140655</v>
      </c>
      <c r="X37" s="111">
        <f t="shared" si="822"/>
        <v>6.2143546040716284</v>
      </c>
      <c r="Y37" s="111">
        <f t="shared" si="823"/>
        <v>6.4653896726577065</v>
      </c>
      <c r="Z37" s="111">
        <f t="shared" si="824"/>
        <v>6.726565553874388</v>
      </c>
      <c r="AA37" s="111">
        <f t="shared" si="825"/>
        <v>6.9982918959886984</v>
      </c>
      <c r="AB37" s="111">
        <f t="shared" si="826"/>
        <v>7.2809948954190586</v>
      </c>
      <c r="AC37" s="111">
        <f t="shared" si="827"/>
        <v>7.5751179652144076</v>
      </c>
      <c r="AD37" s="111">
        <f t="shared" si="828"/>
        <v>7.8811224305372098</v>
      </c>
      <c r="AE37" s="111">
        <f t="shared" si="829"/>
        <v>8.199488252241192</v>
      </c>
      <c r="AF37" s="111">
        <f t="shared" si="830"/>
        <v>8.5307147796787284</v>
      </c>
      <c r="AG37" s="111">
        <f t="shared" si="831"/>
        <v>8.8753215339186315</v>
      </c>
      <c r="AH37" s="111">
        <f t="shared" si="832"/>
        <v>9.2338490226028096</v>
      </c>
      <c r="AI37" s="111">
        <f t="shared" si="833"/>
        <v>9.6068595877198728</v>
      </c>
      <c r="AJ37" s="111">
        <f t="shared" si="834"/>
        <v>9.9949382876254056</v>
      </c>
      <c r="AK37" s="111">
        <f t="shared" si="835"/>
        <v>10.398693814692322</v>
      </c>
      <c r="AL37" s="111">
        <f t="shared" si="836"/>
        <v>10.818759450030635</v>
      </c>
      <c r="AM37" s="111">
        <f t="shared" si="837"/>
        <v>11.255794056774073</v>
      </c>
      <c r="AN37" s="111">
        <f t="shared" si="838"/>
        <v>11.71048311349152</v>
      </c>
      <c r="AO37" s="111">
        <f t="shared" si="839"/>
        <v>12.183539789344124</v>
      </c>
      <c r="AP37" s="111">
        <f t="shared" si="840"/>
        <v>12.67570606267447</v>
      </c>
      <c r="AQ37" s="111">
        <f t="shared" si="841"/>
        <v>13.18775388478227</v>
      </c>
      <c r="AR37" s="111">
        <f t="shared" si="842"/>
        <v>13.720486390711935</v>
      </c>
      <c r="AS37" s="111">
        <f t="shared" si="843"/>
        <v>14.274739158951135</v>
      </c>
      <c r="AT37" s="111">
        <f t="shared" si="844"/>
        <v>14.851381522016126</v>
      </c>
      <c r="AU37" s="111">
        <f t="shared" si="845"/>
        <v>15.451317929979492</v>
      </c>
      <c r="AV37" s="111">
        <f t="shared" si="846"/>
        <v>16.075489369078944</v>
      </c>
      <c r="AW37" s="111">
        <f t="shared" si="847"/>
        <v>16.72487483763226</v>
      </c>
      <c r="AX37" s="111">
        <f t="shared" si="848"/>
        <v>17.400492881573253</v>
      </c>
      <c r="AY37" s="111">
        <f t="shared" si="849"/>
        <v>18.103403192017289</v>
      </c>
      <c r="AZ37" s="111">
        <f t="shared" si="850"/>
        <v>18.834708267362021</v>
      </c>
      <c r="BA37" s="111">
        <f t="shared" si="851"/>
        <v>19.59555514253038</v>
      </c>
      <c r="BB37" s="111">
        <f t="shared" si="852"/>
        <v>20.387137188068039</v>
      </c>
      <c r="BC37" s="111">
        <f t="shared" si="853"/>
        <v>21.210695981917237</v>
      </c>
      <c r="BD37" s="111">
        <f t="shared" si="854"/>
        <v>22.067523256802769</v>
      </c>
      <c r="BE37" s="111">
        <f t="shared" si="855"/>
        <v>22.958962926284574</v>
      </c>
      <c r="BF37" s="111">
        <f t="shared" si="856"/>
        <v>23.886413192654768</v>
      </c>
      <c r="BG37" s="111">
        <f t="shared" si="857"/>
        <v>24.851328739985252</v>
      </c>
      <c r="BH37" s="111">
        <f t="shared" si="858"/>
        <v>25.855223015765699</v>
      </c>
      <c r="BI37" s="111">
        <f t="shared" si="859"/>
        <v>26.899670604710572</v>
      </c>
      <c r="BJ37" s="111">
        <f t="shared" si="860"/>
        <v>27.986309698458463</v>
      </c>
      <c r="BK37" s="111">
        <f t="shared" si="861"/>
        <v>29.116844665037394</v>
      </c>
      <c r="BL37" s="111">
        <f t="shared" si="862"/>
        <v>30.293048722126247</v>
      </c>
      <c r="BM37" s="111">
        <f t="shared" si="863"/>
        <v>31.516766718305263</v>
      </c>
      <c r="BN37" s="111">
        <f t="shared" si="864"/>
        <v>32.789918026657922</v>
      </c>
      <c r="BO37" s="111">
        <f t="shared" si="865"/>
        <v>34.114499555262796</v>
      </c>
      <c r="BP37" s="111">
        <f t="shared" si="866"/>
        <v>35.492588879297195</v>
      </c>
      <c r="BQ37" s="111">
        <f t="shared" si="867"/>
        <v>36.92634749966529</v>
      </c>
      <c r="BR37" s="111">
        <f t="shared" si="868"/>
        <v>38.418024233261775</v>
      </c>
      <c r="BS37" s="111">
        <f t="shared" si="869"/>
        <v>39.969958740188623</v>
      </c>
      <c r="BT37" s="111">
        <f t="shared" si="870"/>
        <v>41.584585193457286</v>
      </c>
      <c r="BU37" s="111">
        <f t="shared" si="871"/>
        <v>43.264436096932194</v>
      </c>
      <c r="BV37" s="111">
        <f t="shared" si="872"/>
        <v>45.012146257503872</v>
      </c>
      <c r="BW37" s="111">
        <f t="shared" si="873"/>
        <v>46.830456917722003</v>
      </c>
      <c r="BX37" s="111">
        <f t="shared" si="874"/>
        <v>48.722220055370308</v>
      </c>
      <c r="BY37" s="111">
        <f t="shared" si="875"/>
        <v>50.690402856727054</v>
      </c>
      <c r="BZ37" s="111">
        <f t="shared" si="876"/>
        <v>52.738092370527404</v>
      </c>
      <c r="CA37" s="111">
        <f t="shared" si="877"/>
        <v>54.868500349927231</v>
      </c>
      <c r="CB37" s="111">
        <f t="shared" si="878"/>
        <v>57.084968290062896</v>
      </c>
      <c r="CC37" s="111">
        <f t="shared" si="879"/>
        <v>59.39097266910828</v>
      </c>
      <c r="CD37" s="111">
        <f t="shared" si="880"/>
        <v>61.790130401049581</v>
      </c>
      <c r="CE37" s="111">
        <f t="shared" si="881"/>
        <v>64.286204508730393</v>
      </c>
      <c r="CF37" s="111">
        <f t="shared" si="882"/>
        <v>66.883110026065069</v>
      </c>
      <c r="CG37" s="111">
        <f t="shared" si="883"/>
        <v>69.584920138678001</v>
      </c>
      <c r="CH37" s="111">
        <f t="shared" si="884"/>
        <v>72.395872572600041</v>
      </c>
      <c r="CI37" s="111">
        <f t="shared" si="885"/>
        <v>75.320376241042794</v>
      </c>
      <c r="CJ37" s="111">
        <f t="shared" si="886"/>
        <v>78.36301815967596</v>
      </c>
      <c r="CK37" s="111">
        <f t="shared" si="887"/>
        <v>81.528570641254234</v>
      </c>
      <c r="CL37" s="111">
        <f t="shared" si="888"/>
        <v>84.821998780878346</v>
      </c>
      <c r="CM37" s="111">
        <f t="shared" si="889"/>
        <v>88.248468243630711</v>
      </c>
      <c r="CN37" s="111">
        <f t="shared" si="890"/>
        <v>91.813353366800428</v>
      </c>
      <c r="CO37" s="111">
        <f t="shared" si="891"/>
        <v>95.522245589405713</v>
      </c>
      <c r="CP37" s="111">
        <f t="shared" si="892"/>
        <v>99.380962222235354</v>
      </c>
      <c r="CQ37" s="111">
        <f t="shared" si="893"/>
        <v>103.39555557216478</v>
      </c>
      <c r="CR37" s="111">
        <f t="shared" si="894"/>
        <v>107.57232243505796</v>
      </c>
      <c r="CS37" s="111">
        <f t="shared" si="895"/>
        <v>111.91781397214457</v>
      </c>
      <c r="CT37" s="111">
        <f t="shared" si="896"/>
        <v>116.43884598536333</v>
      </c>
      <c r="CU37" s="111">
        <f t="shared" si="897"/>
        <v>121.14250960778807</v>
      </c>
      <c r="CV37" s="111">
        <f t="shared" si="898"/>
        <v>126.03618242590429</v>
      </c>
      <c r="CW37" s="111">
        <f t="shared" si="899"/>
        <v>131.12754005118111</v>
      </c>
      <c r="CX37" s="111">
        <f t="shared" si="900"/>
        <v>136.42456815908864</v>
      </c>
      <c r="CY37" s="111">
        <f t="shared" si="901"/>
        <v>141.9355750144432</v>
      </c>
      <c r="CZ37" s="111">
        <f t="shared" si="902"/>
        <v>147.66920450272667</v>
      </c>
      <c r="DA37" s="111">
        <f t="shared" si="903"/>
        <v>153.63444968781883</v>
      </c>
      <c r="DB37" s="111">
        <f t="shared" si="904"/>
        <v>159.84066691740799</v>
      </c>
      <c r="DC37" s="111">
        <f t="shared" si="905"/>
        <v>166.29759049820362</v>
      </c>
      <c r="DD37" s="111">
        <f t="shared" si="906"/>
        <v>173.01534796396908</v>
      </c>
      <c r="DE37" s="111">
        <f t="shared" si="907"/>
        <v>180.0044759603216</v>
      </c>
      <c r="DF37" s="111">
        <f t="shared" si="908"/>
        <v>187.27593677121476</v>
      </c>
      <c r="DG37" s="111">
        <f t="shared" si="909"/>
        <v>194.84113551302477</v>
      </c>
      <c r="DH37" s="111">
        <f t="shared" si="910"/>
        <v>202.71193802320894</v>
      </c>
      <c r="DI37" s="111">
        <f t="shared" si="911"/>
        <v>210.90068947159452</v>
      </c>
      <c r="DJ37" s="111">
        <f t="shared" si="912"/>
        <v>219.42023372348908</v>
      </c>
      <c r="DK37" s="111">
        <f t="shared" si="913"/>
        <v>228.28393348498315</v>
      </c>
      <c r="DL37" s="111">
        <f t="shared" si="914"/>
        <v>237.50569126204255</v>
      </c>
      <c r="DM37" s="111">
        <f t="shared" si="915"/>
        <v>247.09997116626403</v>
      </c>
      <c r="DN37" s="111">
        <f t="shared" si="916"/>
        <v>257.08182160149647</v>
      </c>
      <c r="DO37" s="111">
        <f t="shared" si="917"/>
        <v>267.46689886691053</v>
      </c>
      <c r="DP37" s="111">
        <f t="shared" si="918"/>
        <v>278.2714917135383</v>
      </c>
      <c r="DQ37" s="111">
        <f t="shared" si="919"/>
        <v>289.51254689279841</v>
      </c>
      <c r="DR37" s="111">
        <f t="shared" si="920"/>
        <v>301.20769573707992</v>
      </c>
      <c r="DS37" s="111">
        <f t="shared" si="921"/>
        <v>313.37528181407504</v>
      </c>
      <c r="DT37" s="111">
        <f t="shared" si="922"/>
        <v>326.03438969823645</v>
      </c>
      <c r="DU37" s="111">
        <f t="shared" si="923"/>
        <v>339.20487490448642</v>
      </c>
      <c r="DV37" s="111">
        <f t="shared" si="924"/>
        <v>352.90739503112809</v>
      </c>
      <c r="DW37" s="111">
        <f t="shared" si="925"/>
        <v>367.16344216080557</v>
      </c>
      <c r="DX37" s="111">
        <f t="shared" si="926"/>
        <v>381.99537657033352</v>
      </c>
      <c r="DY37" s="111">
        <f t="shared" si="927"/>
        <v>397.42646180226876</v>
      </c>
      <c r="DZ37" s="111">
        <f t="shared" si="928"/>
        <v>413.48090115323328</v>
      </c>
      <c r="EA37" s="111">
        <f t="shared" si="929"/>
        <v>430.18387563621934</v>
      </c>
      <c r="EB37" s="111">
        <f t="shared" si="930"/>
        <v>447.56158347642008</v>
      </c>
      <c r="EC37" s="111">
        <f t="shared" si="931"/>
        <v>465.64128120253361</v>
      </c>
      <c r="ED37" s="111">
        <f t="shared" si="932"/>
        <v>484.45132639799118</v>
      </c>
      <c r="EE37" s="111">
        <f t="shared" si="933"/>
        <v>504.02122217916445</v>
      </c>
      <c r="EF37" s="111">
        <f t="shared" si="934"/>
        <v>524.38166347031404</v>
      </c>
      <c r="EG37" s="111">
        <f t="shared" si="935"/>
        <v>545.56458514786084</v>
      </c>
      <c r="EH37" s="111">
        <f t="shared" si="936"/>
        <v>567.60321212949384</v>
      </c>
      <c r="EI37" s="111">
        <f t="shared" si="937"/>
        <v>590.53211148667697</v>
      </c>
      <c r="EJ37" s="111">
        <f t="shared" si="938"/>
        <v>614.3872466622928</v>
      </c>
      <c r="EK37" s="111">
        <f t="shared" si="939"/>
        <v>639.20603387846279</v>
      </c>
      <c r="EL37" s="111">
        <f t="shared" si="940"/>
        <v>665.02740082301727</v>
      </c>
      <c r="EM37" s="111">
        <f t="shared" si="941"/>
        <v>691.89184770666395</v>
      </c>
      <c r="EN37" s="111">
        <f t="shared" si="942"/>
        <v>719.84151078662239</v>
      </c>
      <c r="EO37" s="111">
        <f t="shared" si="943"/>
        <v>748.92022845635881</v>
      </c>
      <c r="EP37" s="111">
        <f t="shared" si="944"/>
        <v>779.17361000508197</v>
      </c>
      <c r="EQ37" s="111">
        <f t="shared" si="945"/>
        <v>810.64910715484734</v>
      </c>
      <c r="ER37" s="111">
        <f t="shared" si="946"/>
        <v>843.39608848747469</v>
      </c>
      <c r="ES37" s="111">
        <f t="shared" si="947"/>
        <v>877.46591687801481</v>
      </c>
      <c r="ET37" s="111">
        <f t="shared" si="948"/>
        <v>912.91203005621924</v>
      </c>
      <c r="EU37" s="111">
        <f t="shared" si="949"/>
        <v>949.79002442237038</v>
      </c>
      <c r="EV37" s="111">
        <f t="shared" si="950"/>
        <v>988.15774224893653</v>
      </c>
      <c r="EW37" s="111">
        <f t="shared" si="951"/>
        <v>1028.0753624048248</v>
      </c>
      <c r="EX37" s="111">
        <f t="shared" si="952"/>
        <v>1069.6054947445302</v>
      </c>
      <c r="EY37" s="111">
        <f t="shared" si="953"/>
        <v>1112.8132783102303</v>
      </c>
      <c r="EZ37" s="111">
        <f t="shared" si="954"/>
        <v>1157.7664835008504</v>
      </c>
      <c r="FA37" s="111">
        <f t="shared" si="955"/>
        <v>1204.5356183683509</v>
      </c>
      <c r="FB37" s="111">
        <f t="shared" si="956"/>
        <v>1253.1940392079589</v>
      </c>
      <c r="FC37" s="111">
        <f t="shared" si="957"/>
        <v>1303.8180656158038</v>
      </c>
      <c r="FD37" s="111">
        <f t="shared" si="958"/>
        <v>1356.48710019442</v>
      </c>
      <c r="FE37" s="111">
        <f t="shared" si="959"/>
        <v>1411.2837530938739</v>
      </c>
      <c r="FF37" s="111">
        <f t="shared" si="960"/>
        <v>1468.293971583854</v>
      </c>
      <c r="FG37" s="111">
        <f t="shared" si="961"/>
        <v>1527.6071748599556</v>
      </c>
      <c r="FH37" s="111">
        <f t="shared" si="962"/>
        <v>1589.3163942955985</v>
      </c>
      <c r="FI37" s="111">
        <f t="shared" si="963"/>
        <v>1653.5184193595635</v>
      </c>
      <c r="FJ37" s="111">
        <f t="shared" si="964"/>
        <v>1720.3139494280126</v>
      </c>
      <c r="FK37" s="111">
        <f t="shared" si="965"/>
        <v>1789.8077517291067</v>
      </c>
      <c r="FL37" s="111">
        <f t="shared" si="966"/>
        <v>1862.1088256679559</v>
      </c>
      <c r="FM37" s="111">
        <f t="shared" si="967"/>
        <v>1937.3305737896387</v>
      </c>
      <c r="FN37" s="111">
        <f t="shared" si="968"/>
        <v>2015.5909796484452</v>
      </c>
      <c r="FO37" s="111">
        <f t="shared" si="969"/>
        <v>2097.0127928623242</v>
      </c>
      <c r="FP37" s="111">
        <f t="shared" si="970"/>
        <v>2181.7237216427907</v>
      </c>
      <c r="FQ37" s="111">
        <f t="shared" si="971"/>
        <v>2269.856633102273</v>
      </c>
      <c r="FR37" s="111">
        <f t="shared" si="972"/>
        <v>2361.5497616530724</v>
      </c>
      <c r="FS37" s="111">
        <f t="shared" si="973"/>
        <v>2456.94692582481</v>
      </c>
      <c r="FT37" s="111">
        <f t="shared" si="974"/>
        <v>2556.1977538404294</v>
      </c>
      <c r="FU37" s="111">
        <f t="shared" si="975"/>
        <v>2659.4579183045676</v>
      </c>
      <c r="FV37" s="111">
        <f t="shared" si="976"/>
        <v>2766.889380372399</v>
      </c>
      <c r="FW37" s="111">
        <f t="shared" si="977"/>
        <v>2878.6606437819228</v>
      </c>
      <c r="FX37" s="111">
        <f t="shared" si="978"/>
        <v>2994.9470191481378</v>
      </c>
      <c r="FY37" s="111">
        <f t="shared" si="979"/>
        <v>3115.9308989336464</v>
      </c>
      <c r="FZ37" s="111">
        <f t="shared" si="980"/>
        <v>3241.8020435269705</v>
      </c>
      <c r="GA37" s="111">
        <f t="shared" si="981"/>
        <v>3372.7578788772862</v>
      </c>
      <c r="GB37" s="111">
        <f t="shared" si="982"/>
        <v>3509.0038061524133</v>
      </c>
      <c r="GC37" s="111">
        <f t="shared" si="983"/>
        <v>3650.7535239057465</v>
      </c>
      <c r="GD37" s="111">
        <f t="shared" si="984"/>
        <v>3798.2293632574433</v>
      </c>
      <c r="GE37" s="111">
        <f t="shared" si="985"/>
        <v>3951.6626366155915</v>
      </c>
      <c r="GF37" s="111">
        <f t="shared" si="986"/>
        <v>4111.2940004843149</v>
      </c>
      <c r="GG37" s="111">
        <f t="shared" si="987"/>
        <v>4277.3738329278794</v>
      </c>
      <c r="GH37" s="111">
        <f t="shared" si="988"/>
        <v>4450.1626262828349</v>
      </c>
      <c r="GI37" s="111">
        <f t="shared" si="989"/>
        <v>4629.9313957341565</v>
      </c>
      <c r="GJ37" s="111">
        <f t="shared" si="990"/>
        <v>4816.9621043962343</v>
      </c>
      <c r="GK37" s="111">
        <f t="shared" si="991"/>
        <v>5011.5481055654254</v>
      </c>
      <c r="GL37" s="111">
        <f t="shared" si="992"/>
        <v>5213.9946028378472</v>
      </c>
      <c r="GM37" s="111">
        <f t="shared" si="993"/>
        <v>5424.6191288140853</v>
      </c>
      <c r="GN37" s="111">
        <f t="shared" si="994"/>
        <v>5643.7520431416597</v>
      </c>
      <c r="GO37" s="111">
        <f t="shared" si="995"/>
        <v>5871.7370506764109</v>
      </c>
      <c r="GP37" s="111">
        <f t="shared" si="996"/>
        <v>6108.9317405755355</v>
      </c>
      <c r="GQ37" s="111">
        <f t="shared" si="997"/>
        <v>6355.7081471678257</v>
      </c>
      <c r="GR37" s="111">
        <f t="shared" si="998"/>
        <v>6612.4533334808175</v>
      </c>
      <c r="GS37" s="111">
        <f t="shared" si="999"/>
        <v>6879.5699983401091</v>
      </c>
      <c r="GT37" s="111">
        <f t="shared" si="1000"/>
        <v>7157.477107993057</v>
      </c>
      <c r="GU37" s="111">
        <f t="shared" si="1001"/>
        <v>7446.6105532475449</v>
      </c>
      <c r="GV37" s="111">
        <f t="shared" si="1002"/>
        <v>7747.4238331565339</v>
      </c>
      <c r="GW37" s="111">
        <f t="shared" si="1003"/>
        <v>8060.3887663207261</v>
      </c>
      <c r="GX37" s="111">
        <f t="shared" si="1004"/>
        <v>8385.9962309250186</v>
      </c>
      <c r="GY37" s="111">
        <f t="shared" si="1005"/>
        <v>8724.7569346694672</v>
      </c>
      <c r="GZ37" s="111">
        <f t="shared" si="1006"/>
        <v>9077.2022158023756</v>
      </c>
      <c r="HA37" s="111">
        <f t="shared" si="1007"/>
        <v>9443.8848765119292</v>
      </c>
      <c r="HB37" s="111">
        <f t="shared" si="1008"/>
        <v>9825.3800499835052</v>
      </c>
      <c r="HC37" s="111">
        <f t="shared" si="1009"/>
        <v>10222.28610248264</v>
      </c>
      <c r="HD37" s="111">
        <f t="shared" si="1010"/>
        <v>10635.225571878529</v>
      </c>
      <c r="HE37" s="111">
        <f t="shared" si="1011"/>
        <v>11064.846144080135</v>
      </c>
      <c r="HF37" s="111">
        <f t="shared" si="1012"/>
        <v>11511.821668916396</v>
      </c>
    </row>
    <row r="38" spans="1:214">
      <c r="A38" s="83" t="str">
        <f>'CEA-4 Constant DCF'!A38</f>
        <v>Duke Energy Corporation</v>
      </c>
      <c r="B38" s="103" t="str">
        <f>'CEA-4 Constant DCF'!B38</f>
        <v>DUK</v>
      </c>
      <c r="C38" s="90">
        <f>'CEA-4 Constant DCF'!C38</f>
        <v>4.18</v>
      </c>
      <c r="D38" s="288">
        <f>'CEA-4 Constant DCF'!D38</f>
        <v>108.52066666666673</v>
      </c>
      <c r="E38" s="91">
        <f>'CEA-4 Constant DCF'!K38</f>
        <v>5.9399999999999994E-2</v>
      </c>
      <c r="F38" s="91">
        <f t="shared" si="607"/>
        <v>5.6232666666666681E-2</v>
      </c>
      <c r="G38" s="91">
        <f t="shared" si="608"/>
        <v>5.3065333333333367E-2</v>
      </c>
      <c r="H38" s="91">
        <f t="shared" si="609"/>
        <v>4.9898000000000053E-2</v>
      </c>
      <c r="I38" s="91">
        <f t="shared" si="610"/>
        <v>4.673066666666674E-2</v>
      </c>
      <c r="J38" s="91">
        <f t="shared" si="611"/>
        <v>4.3563333333333426E-2</v>
      </c>
      <c r="K38" s="142">
        <f>K37</f>
        <v>4.0396000000000098E-2</v>
      </c>
      <c r="L38" s="91">
        <f t="shared" ref="L38:L49" si="1014">IFERROR(XIRR($N38:$HF38,$N$34:$HF$34),"")</f>
        <v>8.7356600165367129E-2</v>
      </c>
      <c r="N38" s="111">
        <f t="shared" si="612"/>
        <v>-108.52066666666673</v>
      </c>
      <c r="O38" s="111">
        <f t="shared" si="613"/>
        <v>4.428291999999999</v>
      </c>
      <c r="P38" s="111">
        <f t="shared" si="614"/>
        <v>4.6913325447999981</v>
      </c>
      <c r="Q38" s="111">
        <f t="shared" si="615"/>
        <v>4.9699976979611176</v>
      </c>
      <c r="R38" s="111">
        <f t="shared" si="616"/>
        <v>5.2652155612200078</v>
      </c>
      <c r="S38" s="111">
        <f t="shared" si="617"/>
        <v>5.5779693655564753</v>
      </c>
      <c r="T38" s="111">
        <f t="shared" ref="T38:T42" si="1015">S38*(1+F38)</f>
        <v>5.89163345756669</v>
      </c>
      <c r="U38" s="111">
        <f t="shared" ref="U38:U42" si="1016">T38*(1+G38)</f>
        <v>6.2042749508702855</v>
      </c>
      <c r="V38" s="111">
        <f t="shared" ref="V38:V42" si="1017">U38*(1+H38)</f>
        <v>6.5138558623688105</v>
      </c>
      <c r="W38" s="111">
        <f t="shared" ref="W38:W42" si="1018">V38*(1+I38)</f>
        <v>6.8182526893878803</v>
      </c>
      <c r="X38" s="111">
        <f t="shared" ref="X38:X42" si="1019">W38*(1+J38)</f>
        <v>7.1152785040465814</v>
      </c>
      <c r="Y38" s="111">
        <f t="shared" ref="Y38:Y42" si="1020">X38*(1+$K38)</f>
        <v>7.4027072944960475</v>
      </c>
      <c r="Z38" s="111">
        <f t="shared" ref="Z38:Z42" si="1021">Y38*(1+$K38)</f>
        <v>7.7017470583645107</v>
      </c>
      <c r="AA38" s="111">
        <f t="shared" ref="AA38:AA42" si="1022">Z38*(1+$K38)</f>
        <v>8.0128668325342041</v>
      </c>
      <c r="AB38" s="111">
        <f t="shared" ref="AB38:AB42" si="1023">AA38*(1+$K38)</f>
        <v>8.3365546011012572</v>
      </c>
      <c r="AC38" s="111">
        <f t="shared" ref="AC38:AC42" si="1024">AB38*(1+$K38)</f>
        <v>8.673318060767345</v>
      </c>
      <c r="AD38" s="111">
        <f t="shared" ref="AD38:AD42" si="1025">AC38*(1+$K38)</f>
        <v>9.0236854171501033</v>
      </c>
      <c r="AE38" s="111">
        <f t="shared" ref="AE38:AE42" si="1026">AD38*(1+$K38)</f>
        <v>9.3882062132613004</v>
      </c>
      <c r="AF38" s="111">
        <f t="shared" ref="AF38:AF42" si="1027">AE38*(1+$K38)</f>
        <v>9.7674521914522057</v>
      </c>
      <c r="AG38" s="111">
        <f t="shared" ref="AG38:AG42" si="1028">AF38*(1+$K38)</f>
        <v>10.162018190178109</v>
      </c>
      <c r="AH38" s="111">
        <f t="shared" ref="AH38:AH42" si="1029">AG38*(1+$K38)</f>
        <v>10.572523076988546</v>
      </c>
      <c r="AI38" s="111">
        <f t="shared" ref="AI38:AI42" si="1030">AH38*(1+$K38)</f>
        <v>10.999610719206576</v>
      </c>
      <c r="AJ38" s="111">
        <f t="shared" ref="AJ38:AJ42" si="1031">AI38*(1+$K38)</f>
        <v>11.443950993819646</v>
      </c>
      <c r="AK38" s="111">
        <f t="shared" ref="AK38:AK42" si="1032">AJ38*(1+$K38)</f>
        <v>11.906240838165985</v>
      </c>
      <c r="AL38" s="111">
        <f t="shared" ref="AL38:AL42" si="1033">AK38*(1+$K38)</f>
        <v>12.38720534306454</v>
      </c>
      <c r="AM38" s="111">
        <f t="shared" ref="AM38:AM42" si="1034">AL38*(1+$K38)</f>
        <v>12.887598890102977</v>
      </c>
      <c r="AN38" s="111">
        <f t="shared" ref="AN38:AN42" si="1035">AM38*(1+$K38)</f>
        <v>13.408206334867577</v>
      </c>
      <c r="AO38" s="111">
        <f t="shared" ref="AO38:AO42" si="1036">AN38*(1+$K38)</f>
        <v>13.94984423797089</v>
      </c>
      <c r="AP38" s="111">
        <f t="shared" ref="AP38:AP42" si="1037">AO38*(1+$K38)</f>
        <v>14.513362145807964</v>
      </c>
      <c r="AQ38" s="111">
        <f t="shared" ref="AQ38:AQ42" si="1038">AP38*(1+$K38)</f>
        <v>15.099643923050024</v>
      </c>
      <c r="AR38" s="111">
        <f t="shared" ref="AR38:AR42" si="1039">AQ38*(1+$K38)</f>
        <v>15.709609138965554</v>
      </c>
      <c r="AS38" s="111">
        <f t="shared" ref="AS38:AS42" si="1040">AR38*(1+$K38)</f>
        <v>16.344214509743207</v>
      </c>
      <c r="AT38" s="111">
        <f t="shared" ref="AT38:AT42" si="1041">AS38*(1+$K38)</f>
        <v>17.004455399078793</v>
      </c>
      <c r="AU38" s="111">
        <f t="shared" ref="AU38:AU42" si="1042">AT38*(1+$K38)</f>
        <v>17.691367379379983</v>
      </c>
      <c r="AV38" s="111">
        <f t="shared" ref="AV38:AV42" si="1043">AU38*(1+$K38)</f>
        <v>18.406027856037419</v>
      </c>
      <c r="AW38" s="111">
        <f t="shared" ref="AW38:AW42" si="1044">AV38*(1+$K38)</f>
        <v>19.149557757309907</v>
      </c>
      <c r="AX38" s="111">
        <f t="shared" ref="AX38:AX42" si="1045">AW38*(1+$K38)</f>
        <v>19.923123292474198</v>
      </c>
      <c r="AY38" s="111">
        <f t="shared" ref="AY38:AY42" si="1046">AX38*(1+$K38)</f>
        <v>20.727937780996989</v>
      </c>
      <c r="AZ38" s="111">
        <f t="shared" ref="AZ38:AZ42" si="1047">AY38*(1+$K38)</f>
        <v>21.565263555598143</v>
      </c>
      <c r="BA38" s="111">
        <f t="shared" ref="BA38:BA42" si="1048">AZ38*(1+$K38)</f>
        <v>22.436413942190089</v>
      </c>
      <c r="BB38" s="111">
        <f t="shared" ref="BB38:BB42" si="1049">BA38*(1+$K38)</f>
        <v>23.342755319798801</v>
      </c>
      <c r="BC38" s="111">
        <f t="shared" ref="BC38:BC42" si="1050">BB38*(1+$K38)</f>
        <v>24.285709263697395</v>
      </c>
      <c r="BD38" s="111">
        <f t="shared" ref="BD38:BD42" si="1051">BC38*(1+$K38)</f>
        <v>25.266754775113718</v>
      </c>
      <c r="BE38" s="111">
        <f t="shared" ref="BE38:BE42" si="1052">BD38*(1+$K38)</f>
        <v>26.287430601009213</v>
      </c>
      <c r="BF38" s="111">
        <f t="shared" ref="BF38:BF42" si="1053">BE38*(1+$K38)</f>
        <v>27.349337647567584</v>
      </c>
      <c r="BG38" s="111">
        <f t="shared" ref="BG38:BG42" si="1054">BF38*(1+$K38)</f>
        <v>28.454141491178728</v>
      </c>
      <c r="BH38" s="111">
        <f t="shared" ref="BH38:BH42" si="1055">BG38*(1+$K38)</f>
        <v>29.603574990856387</v>
      </c>
      <c r="BI38" s="111">
        <f t="shared" ref="BI38:BI42" si="1056">BH38*(1+$K38)</f>
        <v>30.799441006187024</v>
      </c>
      <c r="BJ38" s="111">
        <f t="shared" ref="BJ38:BJ42" si="1057">BI38*(1+$K38)</f>
        <v>32.043615225072955</v>
      </c>
      <c r="BK38" s="111">
        <f t="shared" ref="BK38:BK42" si="1058">BJ38*(1+$K38)</f>
        <v>33.338049105705004</v>
      </c>
      <c r="BL38" s="111">
        <f t="shared" ref="BL38:BL42" si="1059">BK38*(1+$K38)</f>
        <v>34.684772937379066</v>
      </c>
      <c r="BM38" s="111">
        <f t="shared" ref="BM38:BM42" si="1060">BL38*(1+$K38)</f>
        <v>36.085899024957435</v>
      </c>
      <c r="BN38" s="111">
        <f t="shared" ref="BN38:BN42" si="1061">BM38*(1+$K38)</f>
        <v>37.543625001969616</v>
      </c>
      <c r="BO38" s="111">
        <f t="shared" ref="BO38:BO42" si="1062">BN38*(1+$K38)</f>
        <v>39.060237277549184</v>
      </c>
      <c r="BP38" s="111">
        <f t="shared" ref="BP38:BP42" si="1063">BO38*(1+$K38)</f>
        <v>40.638114622613067</v>
      </c>
      <c r="BQ38" s="111">
        <f t="shared" ref="BQ38:BQ42" si="1064">BP38*(1+$K38)</f>
        <v>42.279731900908146</v>
      </c>
      <c r="BR38" s="111">
        <f t="shared" ref="BR38:BR42" si="1065">BQ38*(1+$K38)</f>
        <v>43.987663950777232</v>
      </c>
      <c r="BS38" s="111">
        <f t="shared" ref="BS38:BS42" si="1066">BR38*(1+$K38)</f>
        <v>45.764589623732832</v>
      </c>
      <c r="BT38" s="111">
        <f t="shared" ref="BT38:BT42" si="1067">BS38*(1+$K38)</f>
        <v>47.613295986173149</v>
      </c>
      <c r="BU38" s="111">
        <f t="shared" ref="BU38:BU42" si="1068">BT38*(1+$K38)</f>
        <v>49.536682690830602</v>
      </c>
      <c r="BV38" s="111">
        <f t="shared" ref="BV38:BV42" si="1069">BU38*(1+$K38)</f>
        <v>51.537766524809399</v>
      </c>
      <c r="BW38" s="111">
        <f t="shared" ref="BW38:BW42" si="1070">BV38*(1+$K38)</f>
        <v>53.619686141345603</v>
      </c>
      <c r="BX38" s="111">
        <f t="shared" ref="BX38:BX42" si="1071">BW38*(1+$K38)</f>
        <v>55.785706982711403</v>
      </c>
      <c r="BY38" s="111">
        <f t="shared" ref="BY38:BY42" si="1072">BX38*(1+$K38)</f>
        <v>58.039226401985019</v>
      </c>
      <c r="BZ38" s="111">
        <f t="shared" ref="BZ38:BZ42" si="1073">BY38*(1+$K38)</f>
        <v>60.383778991719609</v>
      </c>
      <c r="CA38" s="111">
        <f t="shared" ref="CA38:CA42" si="1074">BZ38*(1+$K38)</f>
        <v>62.823042127869122</v>
      </c>
      <c r="CB38" s="111">
        <f t="shared" ref="CB38:CB42" si="1075">CA38*(1+$K38)</f>
        <v>65.360841737666533</v>
      </c>
      <c r="CC38" s="111">
        <f t="shared" ref="CC38:CC42" si="1076">CB38*(1+$K38)</f>
        <v>68.001158300501316</v>
      </c>
      <c r="CD38" s="111">
        <f t="shared" ref="CD38:CD42" si="1077">CC38*(1+$K38)</f>
        <v>70.748133091208373</v>
      </c>
      <c r="CE38" s="111">
        <f t="shared" ref="CE38:CE42" si="1078">CD38*(1+$K38)</f>
        <v>73.606074675560833</v>
      </c>
      <c r="CF38" s="111">
        <f t="shared" ref="CF38:CF42" si="1079">CE38*(1+$K38)</f>
        <v>76.579465668154796</v>
      </c>
      <c r="CG38" s="111">
        <f t="shared" ref="CG38:CG42" si="1080">CF38*(1+$K38)</f>
        <v>79.672969763285579</v>
      </c>
      <c r="CH38" s="111">
        <f t="shared" ref="CH38:CH42" si="1081">CG38*(1+$K38)</f>
        <v>82.891439049843271</v>
      </c>
      <c r="CI38" s="111">
        <f t="shared" ref="CI38:CI42" si="1082">CH38*(1+$K38)</f>
        <v>86.239921621700745</v>
      </c>
      <c r="CJ38" s="111">
        <f t="shared" ref="CJ38:CJ42" si="1083">CI38*(1+$K38)</f>
        <v>89.72366949553097</v>
      </c>
      <c r="CK38" s="111">
        <f t="shared" ref="CK38:CK42" si="1084">CJ38*(1+$K38)</f>
        <v>93.348146848472453</v>
      </c>
      <c r="CL38" s="111">
        <f t="shared" ref="CL38:CL42" si="1085">CK38*(1+$K38)</f>
        <v>97.119038588563356</v>
      </c>
      <c r="CM38" s="111">
        <f t="shared" ref="CM38:CM42" si="1086">CL38*(1+$K38)</f>
        <v>101.04225927138697</v>
      </c>
      <c r="CN38" s="111">
        <f t="shared" ref="CN38:CN42" si="1087">CM38*(1+$K38)</f>
        <v>105.12396237691392</v>
      </c>
      <c r="CO38" s="111">
        <f t="shared" ref="CO38:CO42" si="1088">CN38*(1+$K38)</f>
        <v>109.37054996109175</v>
      </c>
      <c r="CP38" s="111">
        <f t="shared" ref="CP38:CP42" si="1089">CO38*(1+$K38)</f>
        <v>113.78868269732003</v>
      </c>
      <c r="CQ38" s="111">
        <f t="shared" ref="CQ38:CQ42" si="1090">CP38*(1+$K38)</f>
        <v>118.38529032356098</v>
      </c>
      <c r="CR38" s="111">
        <f t="shared" ref="CR38:CR42" si="1091">CQ38*(1+$K38)</f>
        <v>123.16758251147156</v>
      </c>
      <c r="CS38" s="111">
        <f t="shared" ref="CS38:CS42" si="1092">CR38*(1+$K38)</f>
        <v>128.14306017460498</v>
      </c>
      <c r="CT38" s="111">
        <f t="shared" ref="CT38:CT42" si="1093">CS38*(1+$K38)</f>
        <v>133.31952723341834</v>
      </c>
      <c r="CU38" s="111">
        <f t="shared" ref="CU38:CU42" si="1094">CT38*(1+$K38)</f>
        <v>138.70510285553951</v>
      </c>
      <c r="CV38" s="111">
        <f t="shared" ref="CV38:CV42" si="1095">CU38*(1+$K38)</f>
        <v>144.3082341904919</v>
      </c>
      <c r="CW38" s="111">
        <f t="shared" ref="CW38:CW42" si="1096">CV38*(1+$K38)</f>
        <v>150.13770961885103</v>
      </c>
      <c r="CX38" s="111">
        <f t="shared" ref="CX38:CX42" si="1097">CW38*(1+$K38)</f>
        <v>156.20267253661416</v>
      </c>
      <c r="CY38" s="111">
        <f t="shared" ref="CY38:CY42" si="1098">CX38*(1+$K38)</f>
        <v>162.51263569640324</v>
      </c>
      <c r="CZ38" s="111">
        <f t="shared" ref="CZ38:CZ42" si="1099">CY38*(1+$K38)</f>
        <v>169.07749612799515</v>
      </c>
      <c r="DA38" s="111">
        <f t="shared" ref="DA38:DA42" si="1100">CZ38*(1+$K38)</f>
        <v>175.90755066158167</v>
      </c>
      <c r="DB38" s="111">
        <f t="shared" ref="DB38:DB42" si="1101">DA38*(1+$K38)</f>
        <v>183.01351207810694</v>
      </c>
      <c r="DC38" s="111">
        <f t="shared" ref="DC38:DC42" si="1102">DB38*(1+$K38)</f>
        <v>190.40652591201416</v>
      </c>
      <c r="DD38" s="111">
        <f t="shared" ref="DD38:DD42" si="1103">DC38*(1+$K38)</f>
        <v>198.09818793275591</v>
      </c>
      <c r="DE38" s="111">
        <f t="shared" ref="DE38:DE42" si="1104">DD38*(1+$K38)</f>
        <v>206.10056233248753</v>
      </c>
      <c r="DF38" s="111">
        <f t="shared" ref="DF38:DF42" si="1105">DE38*(1+$K38)</f>
        <v>214.42620064847071</v>
      </c>
      <c r="DG38" s="111">
        <f t="shared" ref="DG38:DG42" si="1106">DF38*(1+$K38)</f>
        <v>223.08816144986636</v>
      </c>
      <c r="DH38" s="111">
        <f t="shared" ref="DH38:DH42" si="1107">DG38*(1+$K38)</f>
        <v>232.10003081979519</v>
      </c>
      <c r="DI38" s="111">
        <f t="shared" ref="DI38:DI42" si="1108">DH38*(1+$K38)</f>
        <v>241.47594366479166</v>
      </c>
      <c r="DJ38" s="111">
        <f t="shared" ref="DJ38:DJ42" si="1109">DI38*(1+$K38)</f>
        <v>251.2306058850746</v>
      </c>
      <c r="DK38" s="111">
        <f t="shared" ref="DK38:DK42" si="1110">DJ38*(1+$K38)</f>
        <v>261.3793174404081</v>
      </c>
      <c r="DL38" s="111">
        <f t="shared" ref="DL38:DL42" si="1111">DK38*(1+$K38)</f>
        <v>271.93799634773086</v>
      </c>
      <c r="DM38" s="111">
        <f t="shared" ref="DM38:DM42" si="1112">DL38*(1+$K38)</f>
        <v>282.92320364819381</v>
      </c>
      <c r="DN38" s="111">
        <f t="shared" ref="DN38:DN42" si="1113">DM38*(1+$K38)</f>
        <v>294.35216938276625</v>
      </c>
      <c r="DO38" s="111">
        <f t="shared" ref="DO38:DO42" si="1114">DN38*(1+$K38)</f>
        <v>306.24281961715252</v>
      </c>
      <c r="DP38" s="111">
        <f t="shared" ref="DP38:DP42" si="1115">DO38*(1+$K38)</f>
        <v>318.61380455840703</v>
      </c>
      <c r="DQ38" s="111">
        <f t="shared" ref="DQ38:DQ42" si="1116">DP38*(1+$K38)</f>
        <v>331.48452780734846</v>
      </c>
      <c r="DR38" s="111">
        <f t="shared" ref="DR38:DR42" si="1117">DQ38*(1+$K38)</f>
        <v>344.87517679265414</v>
      </c>
      <c r="DS38" s="111">
        <f t="shared" ref="DS38:DS42" si="1118">DR38*(1+$K38)</f>
        <v>358.80675443437025</v>
      </c>
      <c r="DT38" s="111">
        <f t="shared" ref="DT38:DT42" si="1119">DS38*(1+$K38)</f>
        <v>373.30111208650112</v>
      </c>
      <c r="DU38" s="111">
        <f t="shared" ref="DU38:DU42" si="1120">DT38*(1+$K38)</f>
        <v>388.38098381034746</v>
      </c>
      <c r="DV38" s="111">
        <f t="shared" ref="DV38:DV42" si="1121">DU38*(1+$K38)</f>
        <v>404.07002203235027</v>
      </c>
      <c r="DW38" s="111">
        <f t="shared" ref="DW38:DW42" si="1122">DV38*(1+$K38)</f>
        <v>420.39283464236911</v>
      </c>
      <c r="DX38" s="111">
        <f t="shared" ref="DX38:DX42" si="1123">DW38*(1+$K38)</f>
        <v>437.37502359058232</v>
      </c>
      <c r="DY38" s="111">
        <f t="shared" ref="DY38:DY42" si="1124">DX38*(1+$K38)</f>
        <v>455.04322504354752</v>
      </c>
      <c r="DZ38" s="111">
        <f t="shared" ref="DZ38:DZ42" si="1125">DY38*(1+$K38)</f>
        <v>473.42515116240673</v>
      </c>
      <c r="EA38" s="111">
        <f t="shared" ref="EA38:EA42" si="1126">DZ38*(1+$K38)</f>
        <v>492.54963356876334</v>
      </c>
      <c r="EB38" s="111">
        <f t="shared" ref="EB38:EB42" si="1127">EA38*(1+$K38)</f>
        <v>512.4466685664072</v>
      </c>
      <c r="EC38" s="111">
        <f t="shared" ref="EC38:EC42" si="1128">EB38*(1+$K38)</f>
        <v>533.14746418981588</v>
      </c>
      <c r="ED38" s="111">
        <f t="shared" ref="ED38:ED42" si="1129">EC38*(1+$K38)</f>
        <v>554.68448915322779</v>
      </c>
      <c r="EE38" s="111">
        <f t="shared" ref="EE38:EE42" si="1130">ED38*(1+$K38)</f>
        <v>577.09152377706164</v>
      </c>
      <c r="EF38" s="111">
        <f t="shared" ref="EF38:EF42" si="1131">EE38*(1+$K38)</f>
        <v>600.40371297155991</v>
      </c>
      <c r="EG38" s="111">
        <f t="shared" ref="EG38:EG42" si="1132">EF38*(1+$K38)</f>
        <v>624.65762136075909</v>
      </c>
      <c r="EH38" s="111">
        <f t="shared" ref="EH38:EH42" si="1133">EG38*(1+$K38)</f>
        <v>649.89129063324833</v>
      </c>
      <c r="EI38" s="111">
        <f t="shared" ref="EI38:EI42" si="1134">EH38*(1+$K38)</f>
        <v>676.14429920966904</v>
      </c>
      <c r="EJ38" s="111">
        <f t="shared" ref="EJ38:EJ42" si="1135">EI38*(1+$K38)</f>
        <v>703.45782432054295</v>
      </c>
      <c r="EK38" s="111">
        <f t="shared" ref="EK38:EK42" si="1136">EJ38*(1+$K38)</f>
        <v>731.87470659179564</v>
      </c>
      <c r="EL38" s="111">
        <f t="shared" ref="EL38:EL42" si="1137">EK38*(1+$K38)</f>
        <v>761.43951723927785</v>
      </c>
      <c r="EM38" s="111">
        <f t="shared" ref="EM38:EM42" si="1138">EL38*(1+$K38)</f>
        <v>792.19862797767576</v>
      </c>
      <c r="EN38" s="111">
        <f t="shared" ref="EN38:EN42" si="1139">EM38*(1+$K38)</f>
        <v>824.20028375346203</v>
      </c>
      <c r="EO38" s="111">
        <f t="shared" ref="EO38:EO42" si="1140">EN38*(1+$K38)</f>
        <v>857.49467841596697</v>
      </c>
      <c r="EP38" s="111">
        <f t="shared" ref="EP38:EP42" si="1141">EO38*(1+$K38)</f>
        <v>892.13403344525841</v>
      </c>
      <c r="EQ38" s="111">
        <f t="shared" ref="EQ38:EQ42" si="1142">EP38*(1+$K38)</f>
        <v>928.17267986031311</v>
      </c>
      <c r="ER38" s="111">
        <f t="shared" ref="ER38:ER42" si="1143">EQ38*(1+$K38)</f>
        <v>965.66714343595038</v>
      </c>
      <c r="ES38" s="111">
        <f t="shared" ref="ES38:ES42" si="1144">ER38*(1+$K38)</f>
        <v>1004.6762333621891</v>
      </c>
      <c r="ET38" s="111">
        <f t="shared" ref="ET38:ET42" si="1145">ES38*(1+$K38)</f>
        <v>1045.2611344850882</v>
      </c>
      <c r="EU38" s="111">
        <f t="shared" ref="EU38:EU42" si="1146">ET38*(1+$K38)</f>
        <v>1087.485503273748</v>
      </c>
      <c r="EV38" s="111">
        <f t="shared" ref="EV38:EV42" si="1147">EU38*(1+$K38)</f>
        <v>1131.4155676639944</v>
      </c>
      <c r="EW38" s="111">
        <f t="shared" ref="EW38:EW42" si="1148">EV38*(1+$K38)</f>
        <v>1177.1202309353491</v>
      </c>
      <c r="EX38" s="111">
        <f t="shared" ref="EX38:EX42" si="1149">EW38*(1+$K38)</f>
        <v>1224.6711797842136</v>
      </c>
      <c r="EY38" s="111">
        <f t="shared" ref="EY38:EY42" si="1150">EX38*(1+$K38)</f>
        <v>1274.1429967627769</v>
      </c>
      <c r="EZ38" s="111">
        <f t="shared" ref="EZ38:EZ42" si="1151">EY38*(1+$K38)</f>
        <v>1325.613277260006</v>
      </c>
      <c r="FA38" s="111">
        <f t="shared" ref="FA38:FA42" si="1152">EZ38*(1+$K38)</f>
        <v>1379.1627512082014</v>
      </c>
      <c r="FB38" s="111">
        <f t="shared" ref="FB38:FB42" si="1153">FA38*(1+$K38)</f>
        <v>1434.875409706008</v>
      </c>
      <c r="FC38" s="111">
        <f t="shared" ref="FC38:FC42" si="1154">FB38*(1+$K38)</f>
        <v>1492.838636756492</v>
      </c>
      <c r="FD38" s="111">
        <f t="shared" ref="FD38:FD42" si="1155">FC38*(1+$K38)</f>
        <v>1553.1433463269072</v>
      </c>
      <c r="FE38" s="111">
        <f t="shared" ref="FE38:FE42" si="1156">FD38*(1+$K38)</f>
        <v>1615.8841249451291</v>
      </c>
      <c r="FF38" s="111">
        <f t="shared" ref="FF38:FF42" si="1157">FE38*(1+$K38)</f>
        <v>1681.1593800564126</v>
      </c>
      <c r="FG38" s="111">
        <f t="shared" ref="FG38:FG42" si="1158">FF38*(1+$K38)</f>
        <v>1749.0714943731716</v>
      </c>
      <c r="FH38" s="111">
        <f t="shared" ref="FH38:FH42" si="1159">FG38*(1+$K38)</f>
        <v>1819.7269864598704</v>
      </c>
      <c r="FI38" s="111">
        <f t="shared" ref="FI38:FI42" si="1160">FH38*(1+$K38)</f>
        <v>1893.2366778049036</v>
      </c>
      <c r="FJ38" s="111">
        <f t="shared" ref="FJ38:FJ42" si="1161">FI38*(1+$K38)</f>
        <v>1969.7158666415107</v>
      </c>
      <c r="FK38" s="111">
        <f t="shared" ref="FK38:FK42" si="1162">FJ38*(1+$K38)</f>
        <v>2049.2845087903615</v>
      </c>
      <c r="FL38" s="111">
        <f t="shared" ref="FL38:FL42" si="1163">FK38*(1+$K38)</f>
        <v>2132.0674058074574</v>
      </c>
      <c r="FM38" s="111">
        <f t="shared" ref="FM38:FM42" si="1164">FL38*(1+$K38)</f>
        <v>2218.1944007324555</v>
      </c>
      <c r="FN38" s="111">
        <f t="shared" ref="FN38:FN42" si="1165">FM38*(1+$K38)</f>
        <v>2307.8005817444441</v>
      </c>
      <c r="FO38" s="111">
        <f t="shared" ref="FO38:FO42" si="1166">FN38*(1+$K38)</f>
        <v>2401.0264940445927</v>
      </c>
      <c r="FP38" s="111">
        <f t="shared" ref="FP38:FP42" si="1167">FO38*(1+$K38)</f>
        <v>2498.0183602980183</v>
      </c>
      <c r="FQ38" s="111">
        <f t="shared" ref="FQ38:FQ42" si="1168">FP38*(1+$K38)</f>
        <v>2598.9283099806171</v>
      </c>
      <c r="FR38" s="111">
        <f t="shared" ref="FR38:FR42" si="1169">FQ38*(1+$K38)</f>
        <v>2703.9146179905943</v>
      </c>
      <c r="FS38" s="111">
        <f t="shared" ref="FS38:FS42" si="1170">FR38*(1+$K38)</f>
        <v>2813.1419528989427</v>
      </c>
      <c r="FT38" s="111">
        <f t="shared" ref="FT38:FT42" si="1171">FS38*(1+$K38)</f>
        <v>2926.7816352282484</v>
      </c>
      <c r="FU38" s="111">
        <f t="shared" ref="FU38:FU42" si="1172">FT38*(1+$K38)</f>
        <v>3045.0119061649289</v>
      </c>
      <c r="FV38" s="111">
        <f t="shared" ref="FV38:FV42" si="1173">FU38*(1+$K38)</f>
        <v>3168.0182071263675</v>
      </c>
      <c r="FW38" s="111">
        <f t="shared" ref="FW38:FW42" si="1174">FV38*(1+$K38)</f>
        <v>3295.9934706214444</v>
      </c>
      <c r="FX38" s="111">
        <f t="shared" ref="FX38:FX42" si="1175">FW38*(1+$K38)</f>
        <v>3429.1384228606685</v>
      </c>
      <c r="FY38" s="111">
        <f t="shared" ref="FY38:FY42" si="1176">FX38*(1+$K38)</f>
        <v>3567.6618985905484</v>
      </c>
      <c r="FZ38" s="111">
        <f t="shared" ref="FZ38:FZ42" si="1177">FY38*(1+$K38)</f>
        <v>3711.7811686460127</v>
      </c>
      <c r="GA38" s="111">
        <f t="shared" ref="GA38:GA42" si="1178">FZ38*(1+$K38)</f>
        <v>3861.7222807346375</v>
      </c>
      <c r="GB38" s="111">
        <f t="shared" ref="GB38:GB42" si="1179">GA38*(1+$K38)</f>
        <v>4017.7204139871942</v>
      </c>
      <c r="GC38" s="111">
        <f t="shared" ref="GC38:GC42" si="1180">GB38*(1+$K38)</f>
        <v>4180.020247830621</v>
      </c>
      <c r="GD38" s="111">
        <f t="shared" ref="GD38:GD42" si="1181">GC38*(1+$K38)</f>
        <v>4348.8763457619871</v>
      </c>
      <c r="GE38" s="111">
        <f t="shared" ref="GE38:GE42" si="1182">GD38*(1+$K38)</f>
        <v>4524.5535546253886</v>
      </c>
      <c r="GF38" s="111">
        <f t="shared" ref="GF38:GF42" si="1183">GE38*(1+$K38)</f>
        <v>4707.3274200180367</v>
      </c>
      <c r="GG38" s="111">
        <f t="shared" ref="GG38:GG42" si="1184">GF38*(1+$K38)</f>
        <v>4897.4846184770859</v>
      </c>
      <c r="GH38" s="111">
        <f t="shared" ref="GH38:GH42" si="1185">GG38*(1+$K38)</f>
        <v>5095.3234071250863</v>
      </c>
      <c r="GI38" s="111">
        <f t="shared" ref="GI38:GI42" si="1186">GH38*(1+$K38)</f>
        <v>5301.1540914793122</v>
      </c>
      <c r="GJ38" s="111">
        <f t="shared" ref="GJ38:GJ42" si="1187">GI38*(1+$K38)</f>
        <v>5515.299512158711</v>
      </c>
      <c r="GK38" s="111">
        <f t="shared" ref="GK38:GK42" si="1188">GJ38*(1+$K38)</f>
        <v>5738.0955512518749</v>
      </c>
      <c r="GL38" s="111">
        <f t="shared" ref="GL38:GL42" si="1189">GK38*(1+$K38)</f>
        <v>5969.8916591402458</v>
      </c>
      <c r="GM38" s="111">
        <f t="shared" ref="GM38:GM42" si="1190">GL38*(1+$K38)</f>
        <v>6211.0514026028759</v>
      </c>
      <c r="GN38" s="111">
        <f t="shared" ref="GN38:GN42" si="1191">GM38*(1+$K38)</f>
        <v>6461.9530350624227</v>
      </c>
      <c r="GO38" s="111">
        <f t="shared" ref="GO38:GO42" si="1192">GN38*(1+$K38)</f>
        <v>6722.9900898668047</v>
      </c>
      <c r="GP38" s="111">
        <f t="shared" ref="GP38:GP42" si="1193">GO38*(1+$K38)</f>
        <v>6994.5719975370648</v>
      </c>
      <c r="GQ38" s="111">
        <f t="shared" ref="GQ38:GQ42" si="1194">GP38*(1+$K38)</f>
        <v>7277.1247279495728</v>
      </c>
      <c r="GR38" s="111">
        <f t="shared" ref="GR38:GR42" si="1195">GQ38*(1+$K38)</f>
        <v>7571.0914584598249</v>
      </c>
      <c r="GS38" s="111">
        <f t="shared" ref="GS38:GS42" si="1196">GR38*(1+$K38)</f>
        <v>7876.9332690157689</v>
      </c>
      <c r="GT38" s="111">
        <f t="shared" ref="GT38:GT42" si="1197">GS38*(1+$K38)</f>
        <v>8195.1298653509311</v>
      </c>
      <c r="GU38" s="111">
        <f t="shared" ref="GU38:GU42" si="1198">GT38*(1+$K38)</f>
        <v>8526.180331391648</v>
      </c>
      <c r="GV38" s="111">
        <f t="shared" ref="GV38:GV42" si="1199">GU38*(1+$K38)</f>
        <v>8870.6039120585465</v>
      </c>
      <c r="GW38" s="111">
        <f t="shared" ref="GW38:GW42" si="1200">GV38*(1+$K38)</f>
        <v>9228.9408276900649</v>
      </c>
      <c r="GX38" s="111">
        <f t="shared" ref="GX38:GX42" si="1201">GW38*(1+$K38)</f>
        <v>9601.7531213654329</v>
      </c>
      <c r="GY38" s="111">
        <f t="shared" ref="GY38:GY42" si="1202">GX38*(1+$K38)</f>
        <v>9989.6255404561125</v>
      </c>
      <c r="GZ38" s="111">
        <f t="shared" ref="GZ38:GZ42" si="1203">GY38*(1+$K38)</f>
        <v>10393.166453788379</v>
      </c>
      <c r="HA38" s="111">
        <f t="shared" ref="HA38:HA42" si="1204">GZ38*(1+$K38)</f>
        <v>10813.008805855616</v>
      </c>
      <c r="HB38" s="111">
        <f t="shared" ref="HB38:HB42" si="1205">HA38*(1+$K38)</f>
        <v>11249.81110957696</v>
      </c>
      <c r="HC38" s="111">
        <f t="shared" ref="HC38:HC42" si="1206">HB38*(1+$K38)</f>
        <v>11704.258479159433</v>
      </c>
      <c r="HD38" s="111">
        <f t="shared" ref="HD38:HD42" si="1207">HC38*(1+$K38)</f>
        <v>12177.063704683558</v>
      </c>
      <c r="HE38" s="111">
        <f t="shared" ref="HE38:HE42" si="1208">HD38*(1+$K38)</f>
        <v>12668.968370097957</v>
      </c>
      <c r="HF38" s="111">
        <f t="shared" ref="HF38:HF42" si="1209">HE38*(1+$K38)</f>
        <v>13180.744016376435</v>
      </c>
    </row>
    <row r="39" spans="1:214">
      <c r="A39" s="83" t="str">
        <f>'CEA-4 Constant DCF'!A39</f>
        <v>Entergy Corporation</v>
      </c>
      <c r="B39" s="103" t="str">
        <f>'CEA-4 Constant DCF'!B39</f>
        <v>ETR</v>
      </c>
      <c r="C39" s="90">
        <f>'CEA-4 Constant DCF'!C39</f>
        <v>4.5199999999999996</v>
      </c>
      <c r="D39" s="288">
        <f>'CEA-4 Constant DCF'!D39</f>
        <v>115.09377777777779</v>
      </c>
      <c r="E39" s="91">
        <f>'CEA-4 Constant DCF'!K39</f>
        <v>5.4675000000000001E-2</v>
      </c>
      <c r="F39" s="91">
        <f t="shared" si="607"/>
        <v>5.2295166666666684E-2</v>
      </c>
      <c r="G39" s="91">
        <f t="shared" si="608"/>
        <v>4.9915333333333367E-2</v>
      </c>
      <c r="H39" s="91">
        <f t="shared" si="609"/>
        <v>4.753550000000005E-2</v>
      </c>
      <c r="I39" s="91">
        <f t="shared" si="610"/>
        <v>4.5155666666666733E-2</v>
      </c>
      <c r="J39" s="91">
        <f t="shared" si="611"/>
        <v>4.2775833333333416E-2</v>
      </c>
      <c r="K39" s="142">
        <f t="shared" si="1013"/>
        <v>4.0396000000000098E-2</v>
      </c>
      <c r="L39" s="91">
        <f t="shared" si="1014"/>
        <v>8.6890098452568079E-2</v>
      </c>
      <c r="N39" s="111">
        <f t="shared" si="612"/>
        <v>-115.09377777777779</v>
      </c>
      <c r="O39" s="111">
        <f t="shared" si="613"/>
        <v>4.767131</v>
      </c>
      <c r="P39" s="111">
        <f t="shared" si="614"/>
        <v>5.027773887425</v>
      </c>
      <c r="Q39" s="111">
        <f t="shared" si="615"/>
        <v>5.3026674247199619</v>
      </c>
      <c r="R39" s="111">
        <f t="shared" si="616"/>
        <v>5.5925907661665262</v>
      </c>
      <c r="S39" s="111">
        <f t="shared" si="617"/>
        <v>5.898365666306681</v>
      </c>
      <c r="T39" s="111">
        <f t="shared" si="1015"/>
        <v>6.2068216818871331</v>
      </c>
      <c r="U39" s="111">
        <f t="shared" si="1016"/>
        <v>6.5166372550790896</v>
      </c>
      <c r="V39" s="111">
        <f t="shared" si="1017"/>
        <v>6.8264088653179016</v>
      </c>
      <c r="W39" s="111">
        <f t="shared" si="1018"/>
        <v>7.1346599085705762</v>
      </c>
      <c r="X39" s="111">
        <f t="shared" si="1019"/>
        <v>7.4398509317096071</v>
      </c>
      <c r="Y39" s="111">
        <f t="shared" si="1020"/>
        <v>7.7403911499469489</v>
      </c>
      <c r="Z39" s="111">
        <f t="shared" si="1021"/>
        <v>8.0530719908402073</v>
      </c>
      <c r="AA39" s="111">
        <f t="shared" si="1022"/>
        <v>8.3783838869821885</v>
      </c>
      <c r="AB39" s="111">
        <f t="shared" si="1023"/>
        <v>8.7168370824807226</v>
      </c>
      <c r="AC39" s="111">
        <f t="shared" si="1024"/>
        <v>9.0689624332646144</v>
      </c>
      <c r="AD39" s="111">
        <f t="shared" si="1025"/>
        <v>9.4353122397187725</v>
      </c>
      <c r="AE39" s="111">
        <f t="shared" si="1026"/>
        <v>9.8164611129544532</v>
      </c>
      <c r="AF39" s="111">
        <f t="shared" si="1027"/>
        <v>10.213006876073361</v>
      </c>
      <c r="AG39" s="111">
        <f t="shared" si="1028"/>
        <v>10.625571501839222</v>
      </c>
      <c r="AH39" s="111">
        <f t="shared" si="1029"/>
        <v>11.05480208822752</v>
      </c>
      <c r="AI39" s="111">
        <f t="shared" si="1030"/>
        <v>11.50137187338356</v>
      </c>
      <c r="AJ39" s="111">
        <f t="shared" si="1031"/>
        <v>11.965981291580764</v>
      </c>
      <c r="AK39" s="111">
        <f t="shared" si="1032"/>
        <v>12.449359071835461</v>
      </c>
      <c r="AL39" s="111">
        <f t="shared" si="1033"/>
        <v>12.952263380901329</v>
      </c>
      <c r="AM39" s="111">
        <f t="shared" si="1034"/>
        <v>13.47548301243622</v>
      </c>
      <c r="AN39" s="111">
        <f t="shared" si="1035"/>
        <v>14.019838624206594</v>
      </c>
      <c r="AO39" s="111">
        <f t="shared" si="1036"/>
        <v>14.586184025270045</v>
      </c>
      <c r="AP39" s="111">
        <f t="shared" si="1037"/>
        <v>15.175407515154856</v>
      </c>
      <c r="AQ39" s="111">
        <f t="shared" si="1038"/>
        <v>15.788433277137052</v>
      </c>
      <c r="AR39" s="111">
        <f t="shared" si="1039"/>
        <v>16.426222827800281</v>
      </c>
      <c r="AS39" s="111">
        <f t="shared" si="1040"/>
        <v>17.089776525152104</v>
      </c>
      <c r="AT39" s="111">
        <f t="shared" si="1041"/>
        <v>17.78013513766215</v>
      </c>
      <c r="AU39" s="111">
        <f t="shared" si="1042"/>
        <v>18.49838147668315</v>
      </c>
      <c r="AV39" s="111">
        <f t="shared" si="1043"/>
        <v>19.245642094815246</v>
      </c>
      <c r="AW39" s="111">
        <f t="shared" si="1044"/>
        <v>20.023089052877403</v>
      </c>
      <c r="AX39" s="111">
        <f t="shared" si="1045"/>
        <v>20.83194175825744</v>
      </c>
      <c r="AY39" s="111">
        <f t="shared" si="1046"/>
        <v>21.673468877524009</v>
      </c>
      <c r="AZ39" s="111">
        <f t="shared" si="1047"/>
        <v>22.548990326300469</v>
      </c>
      <c r="BA39" s="111">
        <f t="shared" si="1048"/>
        <v>23.459879339521706</v>
      </c>
      <c r="BB39" s="111">
        <f t="shared" si="1049"/>
        <v>24.407564625321026</v>
      </c>
      <c r="BC39" s="111">
        <f t="shared" si="1050"/>
        <v>25.393532605925497</v>
      </c>
      <c r="BD39" s="111">
        <f t="shared" si="1051"/>
        <v>26.419329749074464</v>
      </c>
      <c r="BE39" s="111">
        <f t="shared" si="1052"/>
        <v>27.486564993618078</v>
      </c>
      <c r="BF39" s="111">
        <f t="shared" si="1053"/>
        <v>28.596912273100276</v>
      </c>
      <c r="BG39" s="111">
        <f t="shared" si="1054"/>
        <v>29.752113141284436</v>
      </c>
      <c r="BH39" s="111">
        <f t="shared" si="1055"/>
        <v>30.953979503739767</v>
      </c>
      <c r="BI39" s="111">
        <f t="shared" si="1056"/>
        <v>32.204396459772845</v>
      </c>
      <c r="BJ39" s="111">
        <f t="shared" si="1057"/>
        <v>33.505325259161829</v>
      </c>
      <c r="BK39" s="111">
        <f t="shared" si="1058"/>
        <v>34.858806378330932</v>
      </c>
      <c r="BL39" s="111">
        <f t="shared" si="1059"/>
        <v>36.266962720789991</v>
      </c>
      <c r="BM39" s="111">
        <f t="shared" si="1060"/>
        <v>37.732002946859026</v>
      </c>
      <c r="BN39" s="111">
        <f t="shared" si="1061"/>
        <v>39.256224937900349</v>
      </c>
      <c r="BO39" s="111">
        <f t="shared" si="1062"/>
        <v>40.842019400491772</v>
      </c>
      <c r="BP39" s="111">
        <f t="shared" si="1063"/>
        <v>42.491873616194042</v>
      </c>
      <c r="BQ39" s="111">
        <f t="shared" si="1064"/>
        <v>44.208375342793822</v>
      </c>
      <c r="BR39" s="111">
        <f t="shared" si="1065"/>
        <v>45.994216873141326</v>
      </c>
      <c r="BS39" s="111">
        <f t="shared" si="1066"/>
        <v>47.852199257948747</v>
      </c>
      <c r="BT39" s="111">
        <f t="shared" si="1067"/>
        <v>49.785236699172849</v>
      </c>
      <c r="BU39" s="111">
        <f t="shared" si="1068"/>
        <v>51.796361120872639</v>
      </c>
      <c r="BV39" s="111">
        <f t="shared" si="1069"/>
        <v>53.888726924711413</v>
      </c>
      <c r="BW39" s="111">
        <f t="shared" si="1070"/>
        <v>56.065615937562058</v>
      </c>
      <c r="BX39" s="111">
        <f t="shared" si="1071"/>
        <v>58.330442558975818</v>
      </c>
      <c r="BY39" s="111">
        <f t="shared" si="1072"/>
        <v>60.686759116588213</v>
      </c>
      <c r="BZ39" s="111">
        <f t="shared" si="1073"/>
        <v>63.138261437861914</v>
      </c>
      <c r="CA39" s="111">
        <f t="shared" si="1074"/>
        <v>65.688794646905791</v>
      </c>
      <c r="CB39" s="111">
        <f t="shared" si="1075"/>
        <v>68.342359195462208</v>
      </c>
      <c r="CC39" s="111">
        <f t="shared" si="1076"/>
        <v>71.103117137522105</v>
      </c>
      <c r="CD39" s="111">
        <f t="shared" si="1077"/>
        <v>73.975398657409457</v>
      </c>
      <c r="CE39" s="111">
        <f t="shared" si="1078"/>
        <v>76.963708861574176</v>
      </c>
      <c r="CF39" s="111">
        <f t="shared" si="1079"/>
        <v>80.072734844746336</v>
      </c>
      <c r="CG39" s="111">
        <f t="shared" si="1080"/>
        <v>83.307353041534711</v>
      </c>
      <c r="CH39" s="111">
        <f t="shared" si="1081"/>
        <v>86.672636875000549</v>
      </c>
      <c r="CI39" s="111">
        <f t="shared" si="1082"/>
        <v>90.173864714203077</v>
      </c>
      <c r="CJ39" s="111">
        <f t="shared" si="1083"/>
        <v>93.816528153198036</v>
      </c>
      <c r="CK39" s="111">
        <f t="shared" si="1084"/>
        <v>97.606340624474626</v>
      </c>
      <c r="CL39" s="111">
        <f t="shared" si="1085"/>
        <v>101.54924636034092</v>
      </c>
      <c r="CM39" s="111">
        <f t="shared" si="1086"/>
        <v>105.65142971631326</v>
      </c>
      <c r="CN39" s="111">
        <f t="shared" si="1087"/>
        <v>109.91932487113345</v>
      </c>
      <c r="CO39" s="111">
        <f t="shared" si="1088"/>
        <v>114.35962591862777</v>
      </c>
      <c r="CP39" s="111">
        <f t="shared" si="1089"/>
        <v>118.97929736723667</v>
      </c>
      <c r="CQ39" s="111">
        <f t="shared" si="1090"/>
        <v>123.78558506368357</v>
      </c>
      <c r="CR39" s="111">
        <f t="shared" si="1091"/>
        <v>128.78602755791616</v>
      </c>
      <c r="CS39" s="111">
        <f t="shared" si="1092"/>
        <v>133.98846792714576</v>
      </c>
      <c r="CT39" s="111">
        <f t="shared" si="1093"/>
        <v>139.40106607753074</v>
      </c>
      <c r="CU39" s="111">
        <f t="shared" si="1094"/>
        <v>145.03231154279868</v>
      </c>
      <c r="CV39" s="111">
        <f t="shared" si="1095"/>
        <v>150.89103679988159</v>
      </c>
      <c r="CW39" s="111">
        <f t="shared" si="1096"/>
        <v>156.98643112244963</v>
      </c>
      <c r="CX39" s="111">
        <f t="shared" si="1097"/>
        <v>163.32805499407212</v>
      </c>
      <c r="CY39" s="111">
        <f t="shared" si="1098"/>
        <v>169.92585510361266</v>
      </c>
      <c r="CZ39" s="111">
        <f t="shared" si="1099"/>
        <v>176.7901799463782</v>
      </c>
      <c r="DA39" s="111">
        <f t="shared" si="1100"/>
        <v>183.9317960554921</v>
      </c>
      <c r="DB39" s="111">
        <f t="shared" si="1101"/>
        <v>191.36190488894977</v>
      </c>
      <c r="DC39" s="111">
        <f t="shared" si="1102"/>
        <v>199.09216039884379</v>
      </c>
      <c r="DD39" s="111">
        <f t="shared" si="1103"/>
        <v>207.13468731031551</v>
      </c>
      <c r="DE39" s="111">
        <f t="shared" si="1104"/>
        <v>215.50210013890305</v>
      </c>
      <c r="DF39" s="111">
        <f t="shared" si="1105"/>
        <v>224.20752297611421</v>
      </c>
      <c r="DG39" s="111">
        <f t="shared" si="1106"/>
        <v>233.26461007425735</v>
      </c>
      <c r="DH39" s="111">
        <f t="shared" si="1107"/>
        <v>242.68756726281708</v>
      </c>
      <c r="DI39" s="111">
        <f t="shared" si="1108"/>
        <v>252.49117422996588</v>
      </c>
      <c r="DJ39" s="111">
        <f t="shared" si="1109"/>
        <v>262.69080770415962</v>
      </c>
      <c r="DK39" s="111">
        <f t="shared" si="1110"/>
        <v>273.30246557217686</v>
      </c>
      <c r="DL39" s="111">
        <f t="shared" si="1111"/>
        <v>284.34279197143053</v>
      </c>
      <c r="DM39" s="111">
        <f t="shared" si="1112"/>
        <v>295.82910339590848</v>
      </c>
      <c r="DN39" s="111">
        <f t="shared" si="1113"/>
        <v>307.77941585668964</v>
      </c>
      <c r="DO39" s="111">
        <f t="shared" si="1114"/>
        <v>320.21247313963653</v>
      </c>
      <c r="DP39" s="111">
        <f t="shared" si="1115"/>
        <v>333.14777620458534</v>
      </c>
      <c r="DQ39" s="111">
        <f t="shared" si="1116"/>
        <v>346.60561377214583</v>
      </c>
      <c r="DR39" s="111">
        <f t="shared" si="1117"/>
        <v>360.60709414608544</v>
      </c>
      <c r="DS39" s="111">
        <f t="shared" si="1118"/>
        <v>375.17417832121077</v>
      </c>
      <c r="DT39" s="111">
        <f t="shared" si="1119"/>
        <v>390.32971442867444</v>
      </c>
      <c r="DU39" s="111">
        <f t="shared" si="1120"/>
        <v>406.09747357273523</v>
      </c>
      <c r="DV39" s="111">
        <f t="shared" si="1121"/>
        <v>422.50218711517948</v>
      </c>
      <c r="DW39" s="111">
        <f t="shared" si="1122"/>
        <v>439.5695854658843</v>
      </c>
      <c r="DX39" s="111">
        <f t="shared" si="1123"/>
        <v>457.3264384403642</v>
      </c>
      <c r="DY39" s="111">
        <f t="shared" si="1124"/>
        <v>475.80059724760122</v>
      </c>
      <c r="DZ39" s="111">
        <f t="shared" si="1125"/>
        <v>495.02103817401536</v>
      </c>
      <c r="EA39" s="111">
        <f t="shared" si="1126"/>
        <v>515.01790803209292</v>
      </c>
      <c r="EB39" s="111">
        <f t="shared" si="1127"/>
        <v>535.82257144495736</v>
      </c>
      <c r="EC39" s="111">
        <f t="shared" si="1128"/>
        <v>557.46766004104791</v>
      </c>
      <c r="ED39" s="111">
        <f t="shared" si="1129"/>
        <v>579.98712363606614</v>
      </c>
      <c r="EE39" s="111">
        <f t="shared" si="1130"/>
        <v>603.41628348246877</v>
      </c>
      <c r="EF39" s="111">
        <f t="shared" si="1131"/>
        <v>627.79188767002665</v>
      </c>
      <c r="EG39" s="111">
        <f t="shared" si="1132"/>
        <v>653.15216876434511</v>
      </c>
      <c r="EH39" s="111">
        <f t="shared" si="1133"/>
        <v>679.5369037737496</v>
      </c>
      <c r="EI39" s="111">
        <f t="shared" si="1134"/>
        <v>706.98747653859402</v>
      </c>
      <c r="EJ39" s="111">
        <f t="shared" si="1135"/>
        <v>735.54694264084719</v>
      </c>
      <c r="EK39" s="111">
        <f t="shared" si="1136"/>
        <v>765.26009693576691</v>
      </c>
      <c r="EL39" s="111">
        <f t="shared" si="1137"/>
        <v>796.17354381158418</v>
      </c>
      <c r="EM39" s="111">
        <f t="shared" si="1138"/>
        <v>828.33577028739705</v>
      </c>
      <c r="EN39" s="111">
        <f t="shared" si="1139"/>
        <v>861.79722206392682</v>
      </c>
      <c r="EO39" s="111">
        <f t="shared" si="1140"/>
        <v>896.61038264642127</v>
      </c>
      <c r="EP39" s="111">
        <f t="shared" si="1141"/>
        <v>932.82985566380614</v>
      </c>
      <c r="EQ39" s="111">
        <f t="shared" si="1142"/>
        <v>970.51245051320132</v>
      </c>
      <c r="ER39" s="111">
        <f t="shared" si="1143"/>
        <v>1009.7172714641326</v>
      </c>
      <c r="ES39" s="111">
        <f t="shared" si="1144"/>
        <v>1050.5058103621977</v>
      </c>
      <c r="ET39" s="111">
        <f t="shared" si="1145"/>
        <v>1092.9420430775892</v>
      </c>
      <c r="EU39" s="111">
        <f t="shared" si="1146"/>
        <v>1137.0925298497516</v>
      </c>
      <c r="EV39" s="111">
        <f t="shared" si="1147"/>
        <v>1183.0265196855623</v>
      </c>
      <c r="EW39" s="111">
        <f t="shared" si="1148"/>
        <v>1230.8160589747804</v>
      </c>
      <c r="EX39" s="111">
        <f t="shared" si="1149"/>
        <v>1280.5361044931258</v>
      </c>
      <c r="EY39" s="111">
        <f t="shared" si="1150"/>
        <v>1332.2646409702302</v>
      </c>
      <c r="EZ39" s="111">
        <f t="shared" si="1151"/>
        <v>1386.0828034068638</v>
      </c>
      <c r="FA39" s="111">
        <f t="shared" si="1152"/>
        <v>1442.0750043332876</v>
      </c>
      <c r="FB39" s="111">
        <f t="shared" si="1153"/>
        <v>1500.3290662083352</v>
      </c>
      <c r="FC39" s="111">
        <f t="shared" si="1154"/>
        <v>1560.9363591668873</v>
      </c>
      <c r="FD39" s="111">
        <f t="shared" si="1155"/>
        <v>1623.9919443317931</v>
      </c>
      <c r="FE39" s="111">
        <f t="shared" si="1156"/>
        <v>1689.5947229150204</v>
      </c>
      <c r="FF39" s="111">
        <f t="shared" si="1157"/>
        <v>1757.8475913418956</v>
      </c>
      <c r="FG39" s="111">
        <f t="shared" si="1158"/>
        <v>1828.8576026417429</v>
      </c>
      <c r="FH39" s="111">
        <f t="shared" si="1159"/>
        <v>1902.736134358059</v>
      </c>
      <c r="FI39" s="111">
        <f t="shared" si="1160"/>
        <v>1979.5990632415874</v>
      </c>
      <c r="FJ39" s="111">
        <f t="shared" si="1161"/>
        <v>2059.5669470002949</v>
      </c>
      <c r="FK39" s="111">
        <f t="shared" si="1162"/>
        <v>2142.7652133913189</v>
      </c>
      <c r="FL39" s="111">
        <f t="shared" si="1163"/>
        <v>2229.3243569514748</v>
      </c>
      <c r="FM39" s="111">
        <f t="shared" si="1164"/>
        <v>2319.3801436748868</v>
      </c>
      <c r="FN39" s="111">
        <f t="shared" si="1165"/>
        <v>2413.0738239587777</v>
      </c>
      <c r="FO39" s="111">
        <f t="shared" si="1166"/>
        <v>2510.5523541514167</v>
      </c>
      <c r="FP39" s="111">
        <f t="shared" si="1167"/>
        <v>2611.9686270497177</v>
      </c>
      <c r="FQ39" s="111">
        <f t="shared" si="1168"/>
        <v>2717.4817117080183</v>
      </c>
      <c r="FR39" s="111">
        <f t="shared" si="1169"/>
        <v>2827.2571029341757</v>
      </c>
      <c r="FS39" s="111">
        <f t="shared" si="1170"/>
        <v>2941.4669808643048</v>
      </c>
      <c r="FT39" s="111">
        <f t="shared" si="1171"/>
        <v>3060.2904810232994</v>
      </c>
      <c r="FU39" s="111">
        <f t="shared" si="1172"/>
        <v>3183.9139752947171</v>
      </c>
      <c r="FV39" s="111">
        <f t="shared" si="1173"/>
        <v>3312.5313642407227</v>
      </c>
      <c r="FW39" s="111">
        <f t="shared" si="1174"/>
        <v>3446.3443812305914</v>
      </c>
      <c r="FX39" s="111">
        <f t="shared" si="1175"/>
        <v>3585.5629088547826</v>
      </c>
      <c r="FY39" s="111">
        <f t="shared" si="1176"/>
        <v>3730.4053081208808</v>
      </c>
      <c r="FZ39" s="111">
        <f t="shared" si="1177"/>
        <v>3881.0987609477324</v>
      </c>
      <c r="GA39" s="111">
        <f t="shared" si="1178"/>
        <v>4037.8796264949774</v>
      </c>
      <c r="GB39" s="111">
        <f t="shared" si="1179"/>
        <v>4200.9938118868686</v>
      </c>
      <c r="GC39" s="111">
        <f t="shared" si="1180"/>
        <v>4370.6971579118508</v>
      </c>
      <c r="GD39" s="111">
        <f t="shared" si="1181"/>
        <v>4547.2558403028588</v>
      </c>
      <c r="GE39" s="111">
        <f t="shared" si="1182"/>
        <v>4730.9467872277337</v>
      </c>
      <c r="GF39" s="111">
        <f t="shared" si="1183"/>
        <v>4922.0581136445853</v>
      </c>
      <c r="GG39" s="111">
        <f t="shared" si="1184"/>
        <v>5120.8895732033725</v>
      </c>
      <c r="GH39" s="111">
        <f t="shared" si="1185"/>
        <v>5327.7530284024961</v>
      </c>
      <c r="GI39" s="111">
        <f t="shared" si="1186"/>
        <v>5542.9729397378442</v>
      </c>
      <c r="GJ39" s="111">
        <f t="shared" si="1187"/>
        <v>5766.8868746114949</v>
      </c>
      <c r="GK39" s="111">
        <f t="shared" si="1188"/>
        <v>5999.8460367983016</v>
      </c>
      <c r="GL39" s="111">
        <f t="shared" si="1189"/>
        <v>6242.2158173008065</v>
      </c>
      <c r="GM39" s="111">
        <f t="shared" si="1190"/>
        <v>6494.3763674564907</v>
      </c>
      <c r="GN39" s="111">
        <f t="shared" si="1191"/>
        <v>6756.723195196264</v>
      </c>
      <c r="GO39" s="111">
        <f t="shared" si="1192"/>
        <v>7029.6677853894125</v>
      </c>
      <c r="GP39" s="111">
        <f t="shared" si="1193"/>
        <v>7313.6382452480038</v>
      </c>
      <c r="GQ39" s="111">
        <f t="shared" si="1194"/>
        <v>7609.0799758030425</v>
      </c>
      <c r="GR39" s="111">
        <f t="shared" si="1195"/>
        <v>7916.4563705055834</v>
      </c>
      <c r="GS39" s="111">
        <f t="shared" si="1196"/>
        <v>8236.2495420485284</v>
      </c>
      <c r="GT39" s="111">
        <f t="shared" si="1197"/>
        <v>8568.9610785491222</v>
      </c>
      <c r="GU39" s="111">
        <f t="shared" si="1198"/>
        <v>8915.1128302781926</v>
      </c>
      <c r="GV39" s="111">
        <f t="shared" si="1199"/>
        <v>9275.2477281701122</v>
      </c>
      <c r="GW39" s="111">
        <f t="shared" si="1200"/>
        <v>9649.9306353972734</v>
      </c>
      <c r="GX39" s="111">
        <f t="shared" si="1201"/>
        <v>10039.749233344783</v>
      </c>
      <c r="GY39" s="111">
        <f t="shared" si="1202"/>
        <v>10445.314943374979</v>
      </c>
      <c r="GZ39" s="111">
        <f t="shared" si="1203"/>
        <v>10867.263885827555</v>
      </c>
      <c r="HA39" s="111">
        <f t="shared" si="1204"/>
        <v>11306.257877759446</v>
      </c>
      <c r="HB39" s="111">
        <f t="shared" si="1205"/>
        <v>11762.985470989417</v>
      </c>
      <c r="HC39" s="111">
        <f t="shared" si="1206"/>
        <v>12238.163032075507</v>
      </c>
      <c r="HD39" s="111">
        <f t="shared" si="1207"/>
        <v>12732.53586591923</v>
      </c>
      <c r="HE39" s="111">
        <f t="shared" si="1208"/>
        <v>13246.879384758904</v>
      </c>
      <c r="HF39" s="111">
        <f t="shared" si="1209"/>
        <v>13782.000324385626</v>
      </c>
    </row>
    <row r="40" spans="1:214">
      <c r="A40" s="83" t="str">
        <f>'CEA-4 Constant DCF'!A40</f>
        <v>Eversource Energy</v>
      </c>
      <c r="B40" s="103" t="str">
        <f>'CEA-4 Constant DCF'!B40</f>
        <v>ES</v>
      </c>
      <c r="C40" s="90">
        <f>'CEA-4 Constant DCF'!C40</f>
        <v>2.86</v>
      </c>
      <c r="D40" s="288">
        <f>'CEA-4 Constant DCF'!D40</f>
        <v>62.778222222222233</v>
      </c>
      <c r="E40" s="91">
        <f>'CEA-4 Constant DCF'!K40</f>
        <v>5.475E-2</v>
      </c>
      <c r="F40" s="91">
        <f t="shared" si="607"/>
        <v>5.2357666666666684E-2</v>
      </c>
      <c r="G40" s="91">
        <f t="shared" si="608"/>
        <v>4.9965333333333369E-2</v>
      </c>
      <c r="H40" s="91">
        <f t="shared" si="609"/>
        <v>4.7573000000000053E-2</v>
      </c>
      <c r="I40" s="91">
        <f t="shared" si="610"/>
        <v>4.5180666666666737E-2</v>
      </c>
      <c r="J40" s="91">
        <f t="shared" si="611"/>
        <v>4.2788333333333421E-2</v>
      </c>
      <c r="K40" s="142">
        <f t="shared" si="1013"/>
        <v>4.0396000000000098E-2</v>
      </c>
      <c r="L40" s="91">
        <f t="shared" si="1014"/>
        <v>9.4452092051506037E-2</v>
      </c>
      <c r="N40" s="111">
        <f t="shared" si="612"/>
        <v>-62.778222222222233</v>
      </c>
      <c r="O40" s="111">
        <f t="shared" si="613"/>
        <v>3.0165850000000001</v>
      </c>
      <c r="P40" s="111">
        <f t="shared" si="614"/>
        <v>3.1817430287500001</v>
      </c>
      <c r="Q40" s="111">
        <f t="shared" si="615"/>
        <v>3.3559434595740627</v>
      </c>
      <c r="R40" s="111">
        <f t="shared" si="616"/>
        <v>3.5396813639857427</v>
      </c>
      <c r="S40" s="111">
        <f t="shared" si="617"/>
        <v>3.7334789186639625</v>
      </c>
      <c r="T40" s="111">
        <f t="shared" si="1015"/>
        <v>3.9289551633943978</v>
      </c>
      <c r="U40" s="111">
        <f t="shared" si="1016"/>
        <v>4.1252667177851201</v>
      </c>
      <c r="V40" s="111">
        <f t="shared" si="1017"/>
        <v>4.3215180313503119</v>
      </c>
      <c r="W40" s="111">
        <f t="shared" si="1018"/>
        <v>4.5167670970187404</v>
      </c>
      <c r="X40" s="111">
        <f t="shared" si="1019"/>
        <v>4.7100320331550112</v>
      </c>
      <c r="Y40" s="111">
        <f t="shared" si="1020"/>
        <v>4.9002984871663413</v>
      </c>
      <c r="Z40" s="111">
        <f t="shared" si="1021"/>
        <v>5.0982509448539135</v>
      </c>
      <c r="AA40" s="111">
        <f t="shared" si="1022"/>
        <v>5.3041998900222325</v>
      </c>
      <c r="AB40" s="111">
        <f t="shared" si="1023"/>
        <v>5.5184683487795709</v>
      </c>
      <c r="AC40" s="111">
        <f t="shared" si="1024"/>
        <v>5.7413923961968711</v>
      </c>
      <c r="AD40" s="111">
        <f t="shared" si="1025"/>
        <v>5.9733216834336407</v>
      </c>
      <c r="AE40" s="111">
        <f t="shared" si="1026"/>
        <v>6.2146199861576266</v>
      </c>
      <c r="AF40" s="111">
        <f t="shared" si="1027"/>
        <v>6.4656657751184508</v>
      </c>
      <c r="AG40" s="111">
        <f t="shared" si="1028"/>
        <v>6.7268528097701363</v>
      </c>
      <c r="AH40" s="111">
        <f t="shared" si="1029"/>
        <v>6.9985907558736118</v>
      </c>
      <c r="AI40" s="111">
        <f t="shared" si="1030"/>
        <v>7.2813058280478833</v>
      </c>
      <c r="AJ40" s="111">
        <f t="shared" si="1031"/>
        <v>7.5754414582777061</v>
      </c>
      <c r="AK40" s="111">
        <f t="shared" si="1032"/>
        <v>7.8814589914262934</v>
      </c>
      <c r="AL40" s="111">
        <f t="shared" si="1033"/>
        <v>8.1998384088439504</v>
      </c>
      <c r="AM40" s="111">
        <f t="shared" si="1034"/>
        <v>8.5310790812076114</v>
      </c>
      <c r="AN40" s="111">
        <f t="shared" si="1035"/>
        <v>8.8757005517720753</v>
      </c>
      <c r="AO40" s="111">
        <f t="shared" si="1036"/>
        <v>9.2342433512614601</v>
      </c>
      <c r="AP40" s="111">
        <f t="shared" si="1037"/>
        <v>9.6072698456790189</v>
      </c>
      <c r="AQ40" s="111">
        <f t="shared" si="1038"/>
        <v>9.9953651183650702</v>
      </c>
      <c r="AR40" s="111">
        <f t="shared" si="1039"/>
        <v>10.399137887686546</v>
      </c>
      <c r="AS40" s="111">
        <f t="shared" si="1040"/>
        <v>10.819221461797532</v>
      </c>
      <c r="AT40" s="111">
        <f t="shared" si="1041"/>
        <v>11.256274731968306</v>
      </c>
      <c r="AU40" s="111">
        <f t="shared" si="1042"/>
        <v>11.710983206040899</v>
      </c>
      <c r="AV40" s="111">
        <f t="shared" si="1043"/>
        <v>12.184060083632128</v>
      </c>
      <c r="AW40" s="111">
        <f t="shared" si="1044"/>
        <v>12.676247374770533</v>
      </c>
      <c r="AX40" s="111">
        <f t="shared" si="1045"/>
        <v>13.188317063721765</v>
      </c>
      <c r="AY40" s="111">
        <f t="shared" si="1046"/>
        <v>13.72107231982787</v>
      </c>
      <c r="AZ40" s="111">
        <f t="shared" si="1047"/>
        <v>14.275348757259639</v>
      </c>
      <c r="BA40" s="111">
        <f t="shared" si="1048"/>
        <v>14.852015745657901</v>
      </c>
      <c r="BB40" s="111">
        <f t="shared" si="1049"/>
        <v>15.4519777737195</v>
      </c>
      <c r="BC40" s="111">
        <f t="shared" si="1050"/>
        <v>16.076175867866674</v>
      </c>
      <c r="BD40" s="111">
        <f t="shared" si="1051"/>
        <v>16.725589068225016</v>
      </c>
      <c r="BE40" s="111">
        <f t="shared" si="1052"/>
        <v>17.401235964225034</v>
      </c>
      <c r="BF40" s="111">
        <f t="shared" si="1053"/>
        <v>18.10417629223587</v>
      </c>
      <c r="BG40" s="111">
        <f t="shared" si="1054"/>
        <v>18.835512597737033</v>
      </c>
      <c r="BH40" s="111">
        <f t="shared" si="1055"/>
        <v>19.59639196463522</v>
      </c>
      <c r="BI40" s="111">
        <f t="shared" si="1056"/>
        <v>20.388007814438627</v>
      </c>
      <c r="BJ40" s="111">
        <f t="shared" si="1057"/>
        <v>21.21160177811069</v>
      </c>
      <c r="BK40" s="111">
        <f t="shared" si="1058"/>
        <v>22.068465643539252</v>
      </c>
      <c r="BL40" s="111">
        <f t="shared" si="1059"/>
        <v>22.959943381675664</v>
      </c>
      <c r="BM40" s="111">
        <f t="shared" si="1060"/>
        <v>23.887433254521838</v>
      </c>
      <c r="BN40" s="111">
        <f t="shared" si="1061"/>
        <v>24.852390008271506</v>
      </c>
      <c r="BO40" s="111">
        <f t="shared" si="1062"/>
        <v>25.856327155045644</v>
      </c>
      <c r="BP40" s="111">
        <f t="shared" si="1063"/>
        <v>26.900819346800869</v>
      </c>
      <c r="BQ40" s="111">
        <f t="shared" si="1064"/>
        <v>27.987504845134239</v>
      </c>
      <c r="BR40" s="111">
        <f t="shared" si="1065"/>
        <v>29.118088090858286</v>
      </c>
      <c r="BS40" s="111">
        <f t="shared" si="1066"/>
        <v>30.294342377376601</v>
      </c>
      <c r="BT40" s="111">
        <f t="shared" si="1067"/>
        <v>31.518112632053111</v>
      </c>
      <c r="BU40" s="111">
        <f t="shared" si="1068"/>
        <v>32.79131830993753</v>
      </c>
      <c r="BV40" s="111">
        <f t="shared" si="1069"/>
        <v>34.11595640438577</v>
      </c>
      <c r="BW40" s="111">
        <f t="shared" si="1070"/>
        <v>35.494104579297343</v>
      </c>
      <c r="BX40" s="111">
        <f t="shared" si="1071"/>
        <v>36.927924427882644</v>
      </c>
      <c r="BY40" s="111">
        <f t="shared" si="1072"/>
        <v>38.419664863071397</v>
      </c>
      <c r="BZ40" s="111">
        <f t="shared" si="1073"/>
        <v>39.971665644880034</v>
      </c>
      <c r="CA40" s="111">
        <f t="shared" si="1074"/>
        <v>41.586361050270611</v>
      </c>
      <c r="CB40" s="111">
        <f t="shared" si="1075"/>
        <v>43.26628369125735</v>
      </c>
      <c r="CC40" s="111">
        <f t="shared" si="1076"/>
        <v>45.014068487249389</v>
      </c>
      <c r="CD40" s="111">
        <f t="shared" si="1077"/>
        <v>46.832456797860317</v>
      </c>
      <c r="CE40" s="111">
        <f t="shared" si="1078"/>
        <v>48.72430072266669</v>
      </c>
      <c r="CF40" s="111">
        <f t="shared" si="1079"/>
        <v>50.692567574659542</v>
      </c>
      <c r="CG40" s="111">
        <f t="shared" si="1080"/>
        <v>52.740344534405494</v>
      </c>
      <c r="CH40" s="111">
        <f t="shared" si="1081"/>
        <v>54.870843492217347</v>
      </c>
      <c r="CI40" s="111">
        <f t="shared" si="1082"/>
        <v>57.087406085928961</v>
      </c>
      <c r="CJ40" s="111">
        <f t="shared" si="1083"/>
        <v>59.393508942176155</v>
      </c>
      <c r="CK40" s="111">
        <f t="shared" si="1084"/>
        <v>61.792769129404306</v>
      </c>
      <c r="CL40" s="111">
        <f t="shared" si="1085"/>
        <v>64.288949831155733</v>
      </c>
      <c r="CM40" s="111">
        <f t="shared" si="1086"/>
        <v>66.885966248535112</v>
      </c>
      <c r="CN40" s="111">
        <f t="shared" si="1087"/>
        <v>69.587891741110937</v>
      </c>
      <c r="CO40" s="111">
        <f t="shared" si="1088"/>
        <v>72.39896421588486</v>
      </c>
      <c r="CP40" s="111">
        <f t="shared" si="1089"/>
        <v>75.323592774349748</v>
      </c>
      <c r="CQ40" s="111">
        <f t="shared" si="1090"/>
        <v>78.366364628062385</v>
      </c>
      <c r="CR40" s="111">
        <f t="shared" si="1091"/>
        <v>81.532052293577607</v>
      </c>
      <c r="CS40" s="111">
        <f t="shared" si="1092"/>
        <v>84.825621078028973</v>
      </c>
      <c r="CT40" s="111">
        <f t="shared" si="1093"/>
        <v>88.252236867097039</v>
      </c>
      <c r="CU40" s="111">
        <f t="shared" si="1094"/>
        <v>91.817274227580299</v>
      </c>
      <c r="CV40" s="111">
        <f t="shared" si="1095"/>
        <v>95.526324837277642</v>
      </c>
      <c r="CW40" s="111">
        <f t="shared" si="1096"/>
        <v>99.385206255404313</v>
      </c>
      <c r="CX40" s="111">
        <f t="shared" si="1097"/>
        <v>103.39997104729764</v>
      </c>
      <c r="CY40" s="111">
        <f t="shared" si="1098"/>
        <v>107.57691627772428</v>
      </c>
      <c r="CZ40" s="111">
        <f t="shared" si="1099"/>
        <v>111.92259338767924</v>
      </c>
      <c r="DA40" s="111">
        <f t="shared" si="1100"/>
        <v>116.44381847016794</v>
      </c>
      <c r="DB40" s="111">
        <f t="shared" si="1101"/>
        <v>121.14768296108886</v>
      </c>
      <c r="DC40" s="111">
        <f t="shared" si="1102"/>
        <v>126.04156476198501</v>
      </c>
      <c r="DD40" s="111">
        <f t="shared" si="1103"/>
        <v>131.13313981211019</v>
      </c>
      <c r="DE40" s="111">
        <f t="shared" si="1104"/>
        <v>136.4303941279602</v>
      </c>
      <c r="DF40" s="111">
        <f t="shared" si="1105"/>
        <v>141.94163632915328</v>
      </c>
      <c r="DG40" s="111">
        <f t="shared" si="1106"/>
        <v>147.67551067030578</v>
      </c>
      <c r="DH40" s="111">
        <f t="shared" si="1107"/>
        <v>153.64101059934347</v>
      </c>
      <c r="DI40" s="111">
        <f t="shared" si="1108"/>
        <v>159.84749286351456</v>
      </c>
      <c r="DJ40" s="111">
        <f t="shared" si="1109"/>
        <v>166.3046921852291</v>
      </c>
      <c r="DK40" s="111">
        <f t="shared" si="1110"/>
        <v>173.02273653074363</v>
      </c>
      <c r="DL40" s="111">
        <f t="shared" si="1111"/>
        <v>180.01216299563956</v>
      </c>
      <c r="DM40" s="111">
        <f t="shared" si="1112"/>
        <v>187.28393433201143</v>
      </c>
      <c r="DN40" s="111">
        <f t="shared" si="1113"/>
        <v>194.84945614328737</v>
      </c>
      <c r="DO40" s="111">
        <f t="shared" si="1114"/>
        <v>202.72059477365161</v>
      </c>
      <c r="DP40" s="111">
        <f t="shared" si="1115"/>
        <v>210.90969592012806</v>
      </c>
      <c r="DQ40" s="111">
        <f t="shared" si="1116"/>
        <v>219.42960399651759</v>
      </c>
      <c r="DR40" s="111">
        <f t="shared" si="1117"/>
        <v>228.29368227956093</v>
      </c>
      <c r="DS40" s="111">
        <f t="shared" si="1118"/>
        <v>237.51583386892608</v>
      </c>
      <c r="DT40" s="111">
        <f t="shared" si="1119"/>
        <v>247.11052349389524</v>
      </c>
      <c r="DU40" s="111">
        <f t="shared" si="1120"/>
        <v>257.09280020095468</v>
      </c>
      <c r="DV40" s="111">
        <f t="shared" si="1121"/>
        <v>267.47832095787248</v>
      </c>
      <c r="DW40" s="111">
        <f t="shared" si="1122"/>
        <v>278.28337521128674</v>
      </c>
      <c r="DX40" s="111">
        <f t="shared" si="1123"/>
        <v>289.52491043632193</v>
      </c>
      <c r="DY40" s="111">
        <f t="shared" si="1124"/>
        <v>301.22055871830764</v>
      </c>
      <c r="DZ40" s="111">
        <f t="shared" si="1125"/>
        <v>313.38866440829241</v>
      </c>
      <c r="EA40" s="111">
        <f t="shared" si="1126"/>
        <v>326.04831289572985</v>
      </c>
      <c r="EB40" s="111">
        <f t="shared" si="1127"/>
        <v>339.21936054346577</v>
      </c>
      <c r="EC40" s="111">
        <f t="shared" si="1128"/>
        <v>352.92246583197965</v>
      </c>
      <c r="ED40" s="111">
        <f t="shared" si="1129"/>
        <v>367.17912176172831</v>
      </c>
      <c r="EE40" s="111">
        <f t="shared" si="1130"/>
        <v>382.01168956441512</v>
      </c>
      <c r="EF40" s="111">
        <f t="shared" si="1131"/>
        <v>397.44343377605929</v>
      </c>
      <c r="EG40" s="111">
        <f t="shared" si="1132"/>
        <v>413.49855872687704</v>
      </c>
      <c r="EH40" s="111">
        <f t="shared" si="1133"/>
        <v>430.202246505208</v>
      </c>
      <c r="EI40" s="111">
        <f t="shared" si="1134"/>
        <v>447.58069645503241</v>
      </c>
      <c r="EJ40" s="111">
        <f t="shared" si="1135"/>
        <v>465.66116626902993</v>
      </c>
      <c r="EK40" s="111">
        <f t="shared" si="1136"/>
        <v>484.4720147416337</v>
      </c>
      <c r="EL40" s="111">
        <f t="shared" si="1137"/>
        <v>504.04274624913677</v>
      </c>
      <c r="EM40" s="111">
        <f t="shared" si="1138"/>
        <v>524.4040570266169</v>
      </c>
      <c r="EN40" s="111">
        <f t="shared" si="1139"/>
        <v>545.58788331426422</v>
      </c>
      <c r="EO40" s="111">
        <f t="shared" si="1140"/>
        <v>567.62745144862731</v>
      </c>
      <c r="EP40" s="111">
        <f t="shared" si="1141"/>
        <v>590.55732997734617</v>
      </c>
      <c r="EQ40" s="111">
        <f t="shared" si="1142"/>
        <v>614.41348387911114</v>
      </c>
      <c r="ER40" s="111">
        <f t="shared" si="1143"/>
        <v>639.23333097389173</v>
      </c>
      <c r="ES40" s="111">
        <f t="shared" si="1144"/>
        <v>665.05580061191313</v>
      </c>
      <c r="ET40" s="111">
        <f t="shared" si="1145"/>
        <v>691.92139473343207</v>
      </c>
      <c r="EU40" s="111">
        <f t="shared" si="1146"/>
        <v>719.87225139508382</v>
      </c>
      <c r="EV40" s="111">
        <f t="shared" si="1147"/>
        <v>748.95221086243964</v>
      </c>
      <c r="EW40" s="111">
        <f t="shared" si="1148"/>
        <v>779.20688437243882</v>
      </c>
      <c r="EX40" s="111">
        <f t="shared" si="1149"/>
        <v>810.68372567354788</v>
      </c>
      <c r="EY40" s="111">
        <f t="shared" si="1150"/>
        <v>843.43210545585657</v>
      </c>
      <c r="EZ40" s="111">
        <f t="shared" si="1151"/>
        <v>877.50338878785146</v>
      </c>
      <c r="FA40" s="111">
        <f t="shared" si="1152"/>
        <v>912.95101568132554</v>
      </c>
      <c r="FB40" s="111">
        <f t="shared" si="1153"/>
        <v>949.8305849107885</v>
      </c>
      <c r="FC40" s="111">
        <f t="shared" si="1154"/>
        <v>988.19994121884486</v>
      </c>
      <c r="FD40" s="111">
        <f t="shared" si="1155"/>
        <v>1028.1192660443214</v>
      </c>
      <c r="FE40" s="111">
        <f t="shared" si="1156"/>
        <v>1069.651171915448</v>
      </c>
      <c r="FF40" s="111">
        <f t="shared" si="1157"/>
        <v>1112.8608006561446</v>
      </c>
      <c r="FG40" s="111">
        <f t="shared" si="1158"/>
        <v>1157.8159255594503</v>
      </c>
      <c r="FH40" s="111">
        <f t="shared" si="1159"/>
        <v>1204.5870576883499</v>
      </c>
      <c r="FI40" s="111">
        <f t="shared" si="1160"/>
        <v>1253.2475564707286</v>
      </c>
      <c r="FJ40" s="111">
        <f t="shared" si="1161"/>
        <v>1303.8737447619203</v>
      </c>
      <c r="FK40" s="111">
        <f t="shared" si="1162"/>
        <v>1356.5450285553229</v>
      </c>
      <c r="FL40" s="111">
        <f t="shared" si="1163"/>
        <v>1411.3440215288438</v>
      </c>
      <c r="FM40" s="111">
        <f t="shared" si="1164"/>
        <v>1468.3566746225231</v>
      </c>
      <c r="FN40" s="111">
        <f t="shared" si="1165"/>
        <v>1527.6724108505746</v>
      </c>
      <c r="FO40" s="111">
        <f t="shared" si="1166"/>
        <v>1589.3842655592946</v>
      </c>
      <c r="FP40" s="111">
        <f t="shared" si="1167"/>
        <v>1653.5890323508281</v>
      </c>
      <c r="FQ40" s="111">
        <f t="shared" si="1168"/>
        <v>1720.3874149016724</v>
      </c>
      <c r="FR40" s="111">
        <f t="shared" si="1169"/>
        <v>1789.8841849140406</v>
      </c>
      <c r="FS40" s="111">
        <f t="shared" si="1170"/>
        <v>1862.1883464478283</v>
      </c>
      <c r="FT40" s="111">
        <f t="shared" si="1171"/>
        <v>1937.413306890935</v>
      </c>
      <c r="FU40" s="111">
        <f t="shared" si="1172"/>
        <v>2015.6770548361014</v>
      </c>
      <c r="FV40" s="111">
        <f t="shared" si="1173"/>
        <v>2097.1023451432607</v>
      </c>
      <c r="FW40" s="111">
        <f t="shared" si="1174"/>
        <v>2181.8168914776679</v>
      </c>
      <c r="FX40" s="111">
        <f t="shared" si="1175"/>
        <v>2269.9535666257998</v>
      </c>
      <c r="FY40" s="111">
        <f t="shared" si="1176"/>
        <v>2361.6506109032157</v>
      </c>
      <c r="FZ40" s="111">
        <f t="shared" si="1177"/>
        <v>2457.0518489812621</v>
      </c>
      <c r="GA40" s="111">
        <f t="shared" si="1178"/>
        <v>2556.3069154727095</v>
      </c>
      <c r="GB40" s="111">
        <f t="shared" si="1179"/>
        <v>2659.5714896301452</v>
      </c>
      <c r="GC40" s="111">
        <f t="shared" si="1180"/>
        <v>2767.0075395252447</v>
      </c>
      <c r="GD40" s="111">
        <f t="shared" si="1181"/>
        <v>2878.783576091907</v>
      </c>
      <c r="GE40" s="111">
        <f t="shared" si="1182"/>
        <v>2995.0749174317161</v>
      </c>
      <c r="GF40" s="111">
        <f t="shared" si="1183"/>
        <v>3116.0639637962881</v>
      </c>
      <c r="GG40" s="111">
        <f t="shared" si="1184"/>
        <v>3241.9404836778035</v>
      </c>
      <c r="GH40" s="111">
        <f t="shared" si="1185"/>
        <v>3372.9019114564526</v>
      </c>
      <c r="GI40" s="111">
        <f t="shared" si="1186"/>
        <v>3509.1536570716476</v>
      </c>
      <c r="GJ40" s="111">
        <f t="shared" si="1187"/>
        <v>3650.909428202714</v>
      </c>
      <c r="GK40" s="111">
        <f t="shared" si="1188"/>
        <v>3798.3915654643911</v>
      </c>
      <c r="GL40" s="111">
        <f t="shared" si="1189"/>
        <v>3951.8313911428909</v>
      </c>
      <c r="GM40" s="111">
        <f t="shared" si="1190"/>
        <v>4111.4695720194995</v>
      </c>
      <c r="GN40" s="111">
        <f t="shared" si="1191"/>
        <v>4277.5564968507997</v>
      </c>
      <c r="GO40" s="111">
        <f t="shared" si="1192"/>
        <v>4450.352669097585</v>
      </c>
      <c r="GP40" s="111">
        <f t="shared" si="1193"/>
        <v>4630.1291155184517</v>
      </c>
      <c r="GQ40" s="111">
        <f t="shared" si="1194"/>
        <v>4817.1678112689351</v>
      </c>
      <c r="GR40" s="111">
        <f t="shared" si="1195"/>
        <v>5011.7621221729551</v>
      </c>
      <c r="GS40" s="111">
        <f t="shared" si="1196"/>
        <v>5214.2172648602545</v>
      </c>
      <c r="GT40" s="111">
        <f t="shared" si="1197"/>
        <v>5424.8507854915497</v>
      </c>
      <c r="GU40" s="111">
        <f t="shared" si="1198"/>
        <v>5643.9930578222666</v>
      </c>
      <c r="GV40" s="111">
        <f t="shared" si="1199"/>
        <v>5871.9878013860553</v>
      </c>
      <c r="GW40" s="111">
        <f t="shared" si="1200"/>
        <v>6109.1926206108474</v>
      </c>
      <c r="GX40" s="111">
        <f t="shared" si="1201"/>
        <v>6355.9795657130435</v>
      </c>
      <c r="GY40" s="111">
        <f t="shared" si="1202"/>
        <v>6612.7357162495882</v>
      </c>
      <c r="GZ40" s="111">
        <f t="shared" si="1203"/>
        <v>6879.8637882432076</v>
      </c>
      <c r="HA40" s="111">
        <f t="shared" si="1204"/>
        <v>7157.7827658330807</v>
      </c>
      <c r="HB40" s="111">
        <f t="shared" si="1205"/>
        <v>7446.9285584416748</v>
      </c>
      <c r="HC40" s="111">
        <f t="shared" si="1206"/>
        <v>7747.7546844884855</v>
      </c>
      <c r="HD40" s="111">
        <f t="shared" si="1207"/>
        <v>8060.7329827230833</v>
      </c>
      <c r="HE40" s="111">
        <f t="shared" si="1208"/>
        <v>8386.354352293165</v>
      </c>
      <c r="HF40" s="111">
        <f t="shared" si="1209"/>
        <v>8725.1295227084011</v>
      </c>
    </row>
    <row r="41" spans="1:214">
      <c r="A41" s="83" t="str">
        <f>'CEA-4 Constant DCF'!A41</f>
        <v>Exelon Corporation</v>
      </c>
      <c r="B41" s="103" t="str">
        <f>'CEA-4 Constant DCF'!B41</f>
        <v>EXC</v>
      </c>
      <c r="C41" s="90">
        <f>'CEA-4 Constant DCF'!C41</f>
        <v>1.52</v>
      </c>
      <c r="D41" s="288">
        <f>'CEA-4 Constant DCF'!D41</f>
        <v>37.128000000000007</v>
      </c>
      <c r="E41" s="91">
        <f>'CEA-4 Constant DCF'!K41</f>
        <v>5.4166666666666662E-2</v>
      </c>
      <c r="F41" s="91">
        <f t="shared" si="607"/>
        <v>5.1871555555555567E-2</v>
      </c>
      <c r="G41" s="91">
        <f t="shared" si="608"/>
        <v>4.9576444444444472E-2</v>
      </c>
      <c r="H41" s="91">
        <f t="shared" si="609"/>
        <v>4.7281333333333377E-2</v>
      </c>
      <c r="I41" s="91">
        <f t="shared" si="610"/>
        <v>4.4986222222222282E-2</v>
      </c>
      <c r="J41" s="91">
        <f t="shared" si="611"/>
        <v>4.2691111111111187E-2</v>
      </c>
      <c r="K41" s="142">
        <f t="shared" si="1013"/>
        <v>4.0396000000000098E-2</v>
      </c>
      <c r="L41" s="91">
        <f t="shared" si="1014"/>
        <v>8.8733711838722251E-2</v>
      </c>
      <c r="N41" s="111">
        <f t="shared" si="612"/>
        <v>-37.128000000000007</v>
      </c>
      <c r="O41" s="111">
        <f t="shared" si="613"/>
        <v>1.6023333333333334</v>
      </c>
      <c r="P41" s="111">
        <f t="shared" si="614"/>
        <v>1.689126388888889</v>
      </c>
      <c r="Q41" s="111">
        <f t="shared" si="615"/>
        <v>1.7806207349537038</v>
      </c>
      <c r="R41" s="111">
        <f t="shared" si="616"/>
        <v>1.8770710247636961</v>
      </c>
      <c r="S41" s="111">
        <f t="shared" si="617"/>
        <v>1.9787457052717297</v>
      </c>
      <c r="T41" s="111">
        <f t="shared" si="1015"/>
        <v>2.0813863230530489</v>
      </c>
      <c r="U41" s="111">
        <f t="shared" si="1016"/>
        <v>2.1845740564653147</v>
      </c>
      <c r="V41" s="111">
        <f t="shared" si="1017"/>
        <v>2.2878636306204032</v>
      </c>
      <c r="W41" s="111">
        <f t="shared" si="1018"/>
        <v>2.3907859723216331</v>
      </c>
      <c r="X41" s="111">
        <f t="shared" si="1019"/>
        <v>2.4928512819089019</v>
      </c>
      <c r="Y41" s="111">
        <f t="shared" si="1020"/>
        <v>2.5935525022928942</v>
      </c>
      <c r="Z41" s="111">
        <f t="shared" si="1021"/>
        <v>2.6983216491755182</v>
      </c>
      <c r="AA41" s="111">
        <f t="shared" si="1022"/>
        <v>2.8073230505156128</v>
      </c>
      <c r="AB41" s="111">
        <f t="shared" si="1023"/>
        <v>2.9207276724642419</v>
      </c>
      <c r="AC41" s="111">
        <f t="shared" si="1024"/>
        <v>3.0387133875211076</v>
      </c>
      <c r="AD41" s="111">
        <f t="shared" si="1025"/>
        <v>3.1614652535234105</v>
      </c>
      <c r="AE41" s="111">
        <f t="shared" si="1026"/>
        <v>3.2891758039047425</v>
      </c>
      <c r="AF41" s="111">
        <f t="shared" si="1027"/>
        <v>3.4220453496792786</v>
      </c>
      <c r="AG41" s="111">
        <f t="shared" si="1028"/>
        <v>3.560282293624923</v>
      </c>
      <c r="AH41" s="111">
        <f t="shared" si="1029"/>
        <v>3.7041034571581957</v>
      </c>
      <c r="AI41" s="111">
        <f t="shared" si="1030"/>
        <v>3.8537344204135584</v>
      </c>
      <c r="AJ41" s="111">
        <f t="shared" si="1031"/>
        <v>4.0094098760605847</v>
      </c>
      <c r="AK41" s="111">
        <f t="shared" si="1032"/>
        <v>4.1713739974139283</v>
      </c>
      <c r="AL41" s="111">
        <f t="shared" si="1033"/>
        <v>4.3398808214134617</v>
      </c>
      <c r="AM41" s="111">
        <f t="shared" si="1034"/>
        <v>4.5151946470752806</v>
      </c>
      <c r="AN41" s="111">
        <f t="shared" si="1035"/>
        <v>4.6975904500385344</v>
      </c>
      <c r="AO41" s="111">
        <f t="shared" si="1036"/>
        <v>4.8873543138582916</v>
      </c>
      <c r="AP41" s="111">
        <f t="shared" si="1037"/>
        <v>5.0847838787209119</v>
      </c>
      <c r="AQ41" s="111">
        <f t="shared" si="1038"/>
        <v>5.2901888082857225</v>
      </c>
      <c r="AR41" s="111">
        <f t="shared" si="1039"/>
        <v>5.5038912753852332</v>
      </c>
      <c r="AS41" s="111">
        <f t="shared" si="1040"/>
        <v>5.726226467345696</v>
      </c>
      <c r="AT41" s="111">
        <f t="shared" si="1041"/>
        <v>5.957543111720593</v>
      </c>
      <c r="AU41" s="111">
        <f t="shared" si="1042"/>
        <v>6.1982040232616589</v>
      </c>
      <c r="AV41" s="111">
        <f t="shared" si="1043"/>
        <v>6.4485866729853374</v>
      </c>
      <c r="AW41" s="111">
        <f t="shared" si="1044"/>
        <v>6.709083780227254</v>
      </c>
      <c r="AX41" s="111">
        <f t="shared" si="1045"/>
        <v>6.9801039286133149</v>
      </c>
      <c r="AY41" s="111">
        <f t="shared" si="1046"/>
        <v>7.2620722069135786</v>
      </c>
      <c r="AZ41" s="111">
        <f t="shared" si="1047"/>
        <v>7.5554308757840598</v>
      </c>
      <c r="BA41" s="111">
        <f t="shared" si="1048"/>
        <v>7.8606400614422336</v>
      </c>
      <c r="BB41" s="111">
        <f t="shared" si="1049"/>
        <v>8.1781784773642556</v>
      </c>
      <c r="BC41" s="111">
        <f t="shared" si="1050"/>
        <v>8.5085441751358637</v>
      </c>
      <c r="BD41" s="111">
        <f t="shared" si="1051"/>
        <v>8.852255325634653</v>
      </c>
      <c r="BE41" s="111">
        <f t="shared" si="1052"/>
        <v>9.2098510317689914</v>
      </c>
      <c r="BF41" s="111">
        <f t="shared" si="1053"/>
        <v>9.5818921740483329</v>
      </c>
      <c r="BG41" s="111">
        <f t="shared" si="1054"/>
        <v>9.9689622903111896</v>
      </c>
      <c r="BH41" s="111">
        <f t="shared" si="1055"/>
        <v>10.371668490990601</v>
      </c>
      <c r="BI41" s="111">
        <f t="shared" si="1056"/>
        <v>10.790642411352659</v>
      </c>
      <c r="BJ41" s="111">
        <f t="shared" si="1057"/>
        <v>11.226541202201661</v>
      </c>
      <c r="BK41" s="111">
        <f t="shared" si="1058"/>
        <v>11.680048560605801</v>
      </c>
      <c r="BL41" s="111">
        <f t="shared" si="1059"/>
        <v>12.151875802260035</v>
      </c>
      <c r="BM41" s="111">
        <f t="shared" si="1060"/>
        <v>12.642762977168132</v>
      </c>
      <c r="BN41" s="111">
        <f t="shared" si="1061"/>
        <v>13.153480030393817</v>
      </c>
      <c r="BO41" s="111">
        <f t="shared" si="1062"/>
        <v>13.684828009701608</v>
      </c>
      <c r="BP41" s="111">
        <f t="shared" si="1063"/>
        <v>14.237640321981516</v>
      </c>
      <c r="BQ41" s="111">
        <f t="shared" si="1064"/>
        <v>14.812784040428284</v>
      </c>
      <c r="BR41" s="111">
        <f t="shared" si="1065"/>
        <v>15.411161264525425</v>
      </c>
      <c r="BS41" s="111">
        <f t="shared" si="1066"/>
        <v>16.033710534967195</v>
      </c>
      <c r="BT41" s="111">
        <f t="shared" si="1067"/>
        <v>16.681408305737733</v>
      </c>
      <c r="BU41" s="111">
        <f t="shared" si="1068"/>
        <v>17.355270475656315</v>
      </c>
      <c r="BV41" s="111">
        <f t="shared" si="1069"/>
        <v>18.056353981790931</v>
      </c>
      <c r="BW41" s="111">
        <f t="shared" si="1070"/>
        <v>18.785758457239361</v>
      </c>
      <c r="BX41" s="111">
        <f t="shared" si="1071"/>
        <v>19.544627955878003</v>
      </c>
      <c r="BY41" s="111">
        <f t="shared" si="1072"/>
        <v>20.334152746783651</v>
      </c>
      <c r="BZ41" s="111">
        <f t="shared" si="1073"/>
        <v>21.155571181142726</v>
      </c>
      <c r="CA41" s="111">
        <f t="shared" si="1074"/>
        <v>22.010171634576171</v>
      </c>
      <c r="CB41" s="111">
        <f t="shared" si="1075"/>
        <v>22.899294527926511</v>
      </c>
      <c r="CC41" s="111">
        <f t="shared" si="1076"/>
        <v>23.824334429676632</v>
      </c>
      <c r="CD41" s="111">
        <f t="shared" si="1077"/>
        <v>24.786742243297851</v>
      </c>
      <c r="CE41" s="111">
        <f t="shared" si="1078"/>
        <v>25.788027482958114</v>
      </c>
      <c r="CF41" s="111">
        <f t="shared" si="1079"/>
        <v>26.829760641159691</v>
      </c>
      <c r="CG41" s="111">
        <f t="shared" si="1080"/>
        <v>27.913575652019979</v>
      </c>
      <c r="CH41" s="111">
        <f t="shared" si="1081"/>
        <v>29.04117245405898</v>
      </c>
      <c r="CI41" s="111">
        <f t="shared" si="1082"/>
        <v>30.214319656513151</v>
      </c>
      <c r="CJ41" s="111">
        <f t="shared" si="1083"/>
        <v>31.434857313357661</v>
      </c>
      <c r="CK41" s="111">
        <f t="shared" si="1084"/>
        <v>32.70469980938806</v>
      </c>
      <c r="CL41" s="111">
        <f t="shared" si="1085"/>
        <v>34.025838862888101</v>
      </c>
      <c r="CM41" s="111">
        <f t="shared" si="1086"/>
        <v>35.400346649593331</v>
      </c>
      <c r="CN41" s="111">
        <f t="shared" si="1087"/>
        <v>36.830379052850304</v>
      </c>
      <c r="CO41" s="111">
        <f t="shared" si="1088"/>
        <v>38.31817904506925</v>
      </c>
      <c r="CP41" s="111">
        <f t="shared" si="1089"/>
        <v>39.866080205773869</v>
      </c>
      <c r="CQ41" s="111">
        <f t="shared" si="1090"/>
        <v>41.476510381766317</v>
      </c>
      <c r="CR41" s="111">
        <f t="shared" si="1091"/>
        <v>43.151995495148157</v>
      </c>
      <c r="CS41" s="111">
        <f t="shared" si="1092"/>
        <v>44.895163505170167</v>
      </c>
      <c r="CT41" s="111">
        <f t="shared" si="1093"/>
        <v>46.708748530125028</v>
      </c>
      <c r="CU41" s="111">
        <f t="shared" si="1094"/>
        <v>48.595595135747963</v>
      </c>
      <c r="CV41" s="111">
        <f t="shared" si="1095"/>
        <v>50.558662796851642</v>
      </c>
      <c r="CW41" s="111">
        <f t="shared" si="1096"/>
        <v>52.601030539193268</v>
      </c>
      <c r="CX41" s="111">
        <f t="shared" si="1097"/>
        <v>54.725901768854527</v>
      </c>
      <c r="CY41" s="111">
        <f t="shared" si="1098"/>
        <v>56.936609296709179</v>
      </c>
      <c r="CZ41" s="111">
        <f t="shared" si="1099"/>
        <v>59.236620565859049</v>
      </c>
      <c r="DA41" s="111">
        <f t="shared" si="1100"/>
        <v>61.629543090237497</v>
      </c>
      <c r="DB41" s="111">
        <f t="shared" si="1101"/>
        <v>64.119130112910739</v>
      </c>
      <c r="DC41" s="111">
        <f t="shared" si="1102"/>
        <v>66.70928649295189</v>
      </c>
      <c r="DD41" s="111">
        <f t="shared" si="1103"/>
        <v>69.404074830121175</v>
      </c>
      <c r="DE41" s="111">
        <f t="shared" si="1104"/>
        <v>72.207721836958754</v>
      </c>
      <c r="DF41" s="111">
        <f t="shared" si="1105"/>
        <v>75.12462496828455</v>
      </c>
      <c r="DG41" s="111">
        <f t="shared" si="1106"/>
        <v>78.159359318503377</v>
      </c>
      <c r="DH41" s="111">
        <f t="shared" si="1107"/>
        <v>81.316684797533654</v>
      </c>
      <c r="DI41" s="111">
        <f t="shared" si="1108"/>
        <v>84.601553596614835</v>
      </c>
      <c r="DJ41" s="111">
        <f t="shared" si="1109"/>
        <v>88.019117955703692</v>
      </c>
      <c r="DK41" s="111">
        <f t="shared" si="1110"/>
        <v>91.574738244642305</v>
      </c>
      <c r="DL41" s="111">
        <f t="shared" si="1111"/>
        <v>95.27399137077289</v>
      </c>
      <c r="DM41" s="111">
        <f t="shared" si="1112"/>
        <v>99.122679526186644</v>
      </c>
      <c r="DN41" s="111">
        <f t="shared" si="1113"/>
        <v>103.12683928832649</v>
      </c>
      <c r="DO41" s="111">
        <f t="shared" si="1114"/>
        <v>107.29275108821774</v>
      </c>
      <c r="DP41" s="111">
        <f t="shared" si="1115"/>
        <v>111.6269490611774</v>
      </c>
      <c r="DQ41" s="111">
        <f t="shared" si="1116"/>
        <v>116.13623129545273</v>
      </c>
      <c r="DR41" s="111">
        <f t="shared" si="1117"/>
        <v>120.82767049486385</v>
      </c>
      <c r="DS41" s="111">
        <f t="shared" si="1118"/>
        <v>125.70862507217439</v>
      </c>
      <c r="DT41" s="111">
        <f t="shared" si="1119"/>
        <v>130.78675069058994</v>
      </c>
      <c r="DU41" s="111">
        <f t="shared" si="1120"/>
        <v>136.07001227148703</v>
      </c>
      <c r="DV41" s="111">
        <f t="shared" si="1121"/>
        <v>141.56669648720603</v>
      </c>
      <c r="DW41" s="111">
        <f t="shared" si="1122"/>
        <v>147.28542475850321</v>
      </c>
      <c r="DX41" s="111">
        <f t="shared" si="1123"/>
        <v>153.23516677704771</v>
      </c>
      <c r="DY41" s="111">
        <f t="shared" si="1124"/>
        <v>159.42525457417335</v>
      </c>
      <c r="DZ41" s="111">
        <f t="shared" si="1125"/>
        <v>165.86539715795166</v>
      </c>
      <c r="EA41" s="111">
        <f t="shared" si="1126"/>
        <v>172.56569574154429</v>
      </c>
      <c r="EB41" s="111">
        <f t="shared" si="1127"/>
        <v>179.53665958671974</v>
      </c>
      <c r="EC41" s="111">
        <f t="shared" si="1128"/>
        <v>186.78922248738488</v>
      </c>
      <c r="ED41" s="111">
        <f t="shared" si="1129"/>
        <v>194.3347599189853</v>
      </c>
      <c r="EE41" s="111">
        <f t="shared" si="1130"/>
        <v>202.18510688067263</v>
      </c>
      <c r="EF41" s="111">
        <f t="shared" si="1131"/>
        <v>210.35257645822432</v>
      </c>
      <c r="EG41" s="111">
        <f t="shared" si="1132"/>
        <v>218.84997913683077</v>
      </c>
      <c r="EH41" s="111">
        <f t="shared" si="1133"/>
        <v>227.69064289404221</v>
      </c>
      <c r="EI41" s="111">
        <f t="shared" si="1134"/>
        <v>236.88843410438997</v>
      </c>
      <c r="EJ41" s="111">
        <f t="shared" si="1135"/>
        <v>246.45777928847093</v>
      </c>
      <c r="EK41" s="111">
        <f t="shared" si="1136"/>
        <v>256.41368774060805</v>
      </c>
      <c r="EL41" s="111">
        <f t="shared" si="1137"/>
        <v>266.77177507057769</v>
      </c>
      <c r="EM41" s="111">
        <f t="shared" si="1138"/>
        <v>277.54828769632877</v>
      </c>
      <c r="EN41" s="111">
        <f t="shared" si="1139"/>
        <v>288.76012832610968</v>
      </c>
      <c r="EO41" s="111">
        <f t="shared" si="1140"/>
        <v>300.42488246997124</v>
      </c>
      <c r="EP41" s="111">
        <f t="shared" si="1141"/>
        <v>312.56084602222825</v>
      </c>
      <c r="EQ41" s="111">
        <f t="shared" si="1142"/>
        <v>325.1870539581422</v>
      </c>
      <c r="ER41" s="111">
        <f t="shared" si="1143"/>
        <v>338.32331018983535</v>
      </c>
      <c r="ES41" s="111">
        <f t="shared" si="1144"/>
        <v>351.99021862826396</v>
      </c>
      <c r="ET41" s="111">
        <f t="shared" si="1145"/>
        <v>366.20921549997132</v>
      </c>
      <c r="EU41" s="111">
        <f t="shared" si="1146"/>
        <v>381.00260296930821</v>
      </c>
      <c r="EV41" s="111">
        <f t="shared" si="1147"/>
        <v>396.39358411885644</v>
      </c>
      <c r="EW41" s="111">
        <f t="shared" si="1148"/>
        <v>412.40629934292178</v>
      </c>
      <c r="EX41" s="111">
        <f t="shared" si="1149"/>
        <v>429.06586421117851</v>
      </c>
      <c r="EY41" s="111">
        <f t="shared" si="1150"/>
        <v>446.39840886185334</v>
      </c>
      <c r="EZ41" s="111">
        <f t="shared" si="1151"/>
        <v>464.43111898623681</v>
      </c>
      <c r="FA41" s="111">
        <f t="shared" si="1152"/>
        <v>483.19227846880489</v>
      </c>
      <c r="FB41" s="111">
        <f t="shared" si="1153"/>
        <v>502.71131374983077</v>
      </c>
      <c r="FC41" s="111">
        <f t="shared" si="1154"/>
        <v>523.01883998006895</v>
      </c>
      <c r="FD41" s="111">
        <f t="shared" si="1155"/>
        <v>544.14670903990384</v>
      </c>
      <c r="FE41" s="111">
        <f t="shared" si="1156"/>
        <v>566.12805949827987</v>
      </c>
      <c r="FF41" s="111">
        <f t="shared" si="1157"/>
        <v>588.99736858977246</v>
      </c>
      <c r="FG41" s="111">
        <f t="shared" si="1158"/>
        <v>612.79050629132496</v>
      </c>
      <c r="FH41" s="111">
        <f t="shared" si="1159"/>
        <v>637.54479158346942</v>
      </c>
      <c r="FI41" s="111">
        <f t="shared" si="1160"/>
        <v>663.29905098427537</v>
      </c>
      <c r="FJ41" s="111">
        <f t="shared" si="1161"/>
        <v>690.09367944783617</v>
      </c>
      <c r="FK41" s="111">
        <f t="shared" si="1162"/>
        <v>717.97070372281098</v>
      </c>
      <c r="FL41" s="111">
        <f t="shared" si="1163"/>
        <v>746.97384827039775</v>
      </c>
      <c r="FM41" s="111">
        <f t="shared" si="1164"/>
        <v>777.14860384512883</v>
      </c>
      <c r="FN41" s="111">
        <f t="shared" si="1165"/>
        <v>808.54229884605672</v>
      </c>
      <c r="FO41" s="111">
        <f t="shared" si="1166"/>
        <v>841.2041735502421</v>
      </c>
      <c r="FP41" s="111">
        <f t="shared" si="1167"/>
        <v>875.18545734497775</v>
      </c>
      <c r="FQ41" s="111">
        <f t="shared" si="1168"/>
        <v>910.53944907988557</v>
      </c>
      <c r="FR41" s="111">
        <f t="shared" si="1169"/>
        <v>947.32160066491667</v>
      </c>
      <c r="FS41" s="111">
        <f t="shared" si="1170"/>
        <v>985.58960404537675</v>
      </c>
      <c r="FT41" s="111">
        <f t="shared" si="1171"/>
        <v>1025.4034816903938</v>
      </c>
      <c r="FU41" s="111">
        <f t="shared" si="1172"/>
        <v>1066.8256807367591</v>
      </c>
      <c r="FV41" s="111">
        <f t="shared" si="1173"/>
        <v>1109.9211709358012</v>
      </c>
      <c r="FW41" s="111">
        <f t="shared" si="1174"/>
        <v>1154.7575465569239</v>
      </c>
      <c r="FX41" s="111">
        <f t="shared" si="1175"/>
        <v>1201.4051324076374</v>
      </c>
      <c r="FY41" s="111">
        <f t="shared" si="1176"/>
        <v>1249.9370941363766</v>
      </c>
      <c r="FZ41" s="111">
        <f t="shared" si="1177"/>
        <v>1300.4295529911099</v>
      </c>
      <c r="GA41" s="111">
        <f t="shared" si="1178"/>
        <v>1352.9617052137389</v>
      </c>
      <c r="GB41" s="111">
        <f t="shared" si="1179"/>
        <v>1407.6159462575533</v>
      </c>
      <c r="GC41" s="111">
        <f t="shared" si="1180"/>
        <v>1464.4780000225735</v>
      </c>
      <c r="GD41" s="111">
        <f t="shared" si="1181"/>
        <v>1523.6370533114855</v>
      </c>
      <c r="GE41" s="111">
        <f t="shared" si="1182"/>
        <v>1585.1858957170564</v>
      </c>
      <c r="GF41" s="111">
        <f t="shared" si="1183"/>
        <v>1649.2210651604428</v>
      </c>
      <c r="GG41" s="111">
        <f t="shared" si="1184"/>
        <v>1715.8429993086643</v>
      </c>
      <c r="GH41" s="111">
        <f t="shared" si="1185"/>
        <v>1785.1561931087372</v>
      </c>
      <c r="GI41" s="111">
        <f t="shared" si="1186"/>
        <v>1857.2693626855578</v>
      </c>
      <c r="GJ41" s="111">
        <f t="shared" si="1187"/>
        <v>1932.2956158606037</v>
      </c>
      <c r="GK41" s="111">
        <f t="shared" si="1188"/>
        <v>2010.3526295589088</v>
      </c>
      <c r="GL41" s="111">
        <f t="shared" si="1189"/>
        <v>2091.5628343825706</v>
      </c>
      <c r="GM41" s="111">
        <f t="shared" si="1190"/>
        <v>2176.0536066402892</v>
      </c>
      <c r="GN41" s="111">
        <f t="shared" si="1191"/>
        <v>2263.9574681341305</v>
      </c>
      <c r="GO41" s="111">
        <f t="shared" si="1192"/>
        <v>2355.4122940168772</v>
      </c>
      <c r="GP41" s="111">
        <f t="shared" si="1193"/>
        <v>2450.5615290459832</v>
      </c>
      <c r="GQ41" s="111">
        <f t="shared" si="1194"/>
        <v>2549.554412573325</v>
      </c>
      <c r="GR41" s="111">
        <f t="shared" si="1195"/>
        <v>2652.5462126236371</v>
      </c>
      <c r="GS41" s="111">
        <f t="shared" si="1196"/>
        <v>2759.6984694287817</v>
      </c>
      <c r="GT41" s="111">
        <f t="shared" si="1197"/>
        <v>2871.1792487998268</v>
      </c>
      <c r="GU41" s="111">
        <f t="shared" si="1198"/>
        <v>2987.1634057343449</v>
      </c>
      <c r="GV41" s="111">
        <f t="shared" si="1199"/>
        <v>3107.8328586723896</v>
      </c>
      <c r="GW41" s="111">
        <f t="shared" si="1200"/>
        <v>3233.3768748313196</v>
      </c>
      <c r="GX41" s="111">
        <f t="shared" si="1201"/>
        <v>3363.9923670670059</v>
      </c>
      <c r="GY41" s="111">
        <f t="shared" si="1202"/>
        <v>3499.8842027270452</v>
      </c>
      <c r="GZ41" s="111">
        <f t="shared" si="1203"/>
        <v>3641.2655249804075</v>
      </c>
      <c r="HA41" s="111">
        <f t="shared" si="1204"/>
        <v>3788.3580871275162</v>
      </c>
      <c r="HB41" s="111">
        <f t="shared" si="1205"/>
        <v>3941.3926004151199</v>
      </c>
      <c r="HC41" s="111">
        <f t="shared" si="1206"/>
        <v>4100.6090959014891</v>
      </c>
      <c r="HD41" s="111">
        <f t="shared" si="1207"/>
        <v>4266.2573009395264</v>
      </c>
      <c r="HE41" s="111">
        <f t="shared" si="1208"/>
        <v>4438.5970308682799</v>
      </c>
      <c r="HF41" s="111">
        <f t="shared" si="1209"/>
        <v>4617.898596527235</v>
      </c>
    </row>
    <row r="42" spans="1:214">
      <c r="A42" s="83" t="str">
        <f>'CEA-4 Constant DCF'!A42</f>
        <v>Evergy, Inc.</v>
      </c>
      <c r="B42" s="103" t="str">
        <f>'CEA-4 Constant DCF'!B42</f>
        <v>EVRG</v>
      </c>
      <c r="C42" s="90">
        <f>'CEA-4 Constant DCF'!C42</f>
        <v>2.57</v>
      </c>
      <c r="D42" s="288">
        <f>'CEA-4 Constant DCF'!D42</f>
        <v>56.77399999999998</v>
      </c>
      <c r="E42" s="91">
        <f>'CEA-4 Constant DCF'!K42</f>
        <v>6.2625E-2</v>
      </c>
      <c r="F42" s="91">
        <f t="shared" si="607"/>
        <v>5.8920166666666683E-2</v>
      </c>
      <c r="G42" s="91">
        <f t="shared" si="608"/>
        <v>5.5215333333333366E-2</v>
      </c>
      <c r="H42" s="91">
        <f t="shared" si="609"/>
        <v>5.1510500000000049E-2</v>
      </c>
      <c r="I42" s="91">
        <f t="shared" si="610"/>
        <v>4.7805666666666732E-2</v>
      </c>
      <c r="J42" s="91">
        <f t="shared" si="611"/>
        <v>4.4100833333333415E-2</v>
      </c>
      <c r="K42" s="142">
        <f t="shared" si="1013"/>
        <v>4.0396000000000098E-2</v>
      </c>
      <c r="L42" s="91">
        <f t="shared" si="1014"/>
        <v>9.6750658750534041E-2</v>
      </c>
      <c r="N42" s="111">
        <f t="shared" si="612"/>
        <v>-56.77399999999998</v>
      </c>
      <c r="O42" s="111">
        <f t="shared" si="613"/>
        <v>2.7309462499999997</v>
      </c>
      <c r="P42" s="111">
        <f t="shared" si="614"/>
        <v>2.9019717589062495</v>
      </c>
      <c r="Q42" s="111">
        <f t="shared" si="615"/>
        <v>3.0837077403077533</v>
      </c>
      <c r="R42" s="111">
        <f t="shared" si="616"/>
        <v>3.276824937544526</v>
      </c>
      <c r="S42" s="111">
        <f t="shared" si="617"/>
        <v>3.4820360992582517</v>
      </c>
      <c r="T42" s="111">
        <f t="shared" si="1015"/>
        <v>3.6871982465658983</v>
      </c>
      <c r="U42" s="111">
        <f t="shared" si="1016"/>
        <v>3.8907881268161169</v>
      </c>
      <c r="V42" s="111">
        <f t="shared" si="1017"/>
        <v>4.0912045686224783</v>
      </c>
      <c r="W42" s="111">
        <f t="shared" si="1018"/>
        <v>4.286787330495188</v>
      </c>
      <c r="X42" s="111">
        <f t="shared" si="1019"/>
        <v>4.4758382240928016</v>
      </c>
      <c r="Y42" s="111">
        <f t="shared" si="1020"/>
        <v>4.6566441849932545</v>
      </c>
      <c r="Z42" s="111">
        <f t="shared" si="1021"/>
        <v>4.8447539834902429</v>
      </c>
      <c r="AA42" s="111">
        <f t="shared" si="1022"/>
        <v>5.0404626654073148</v>
      </c>
      <c r="AB42" s="111">
        <f t="shared" si="1023"/>
        <v>5.2440771952391092</v>
      </c>
      <c r="AC42" s="111">
        <f t="shared" si="1024"/>
        <v>5.4559169376179888</v>
      </c>
      <c r="AD42" s="111">
        <f t="shared" si="1025"/>
        <v>5.6763141582300056</v>
      </c>
      <c r="AE42" s="111">
        <f t="shared" si="1026"/>
        <v>5.9056145449658652</v>
      </c>
      <c r="AF42" s="111">
        <f t="shared" si="1027"/>
        <v>6.1441777501243067</v>
      </c>
      <c r="AG42" s="111">
        <f t="shared" si="1028"/>
        <v>6.392377954518329</v>
      </c>
      <c r="AH42" s="111">
        <f t="shared" si="1029"/>
        <v>6.6506044543690521</v>
      </c>
      <c r="AI42" s="111">
        <f t="shared" si="1030"/>
        <v>6.919262271907745</v>
      </c>
      <c r="AJ42" s="111">
        <f t="shared" si="1031"/>
        <v>7.1987727906437309</v>
      </c>
      <c r="AK42" s="111">
        <f t="shared" si="1032"/>
        <v>7.4895744162945759</v>
      </c>
      <c r="AL42" s="111">
        <f t="shared" si="1033"/>
        <v>7.7921232644152125</v>
      </c>
      <c r="AM42" s="111">
        <f t="shared" si="1034"/>
        <v>8.1068938758045306</v>
      </c>
      <c r="AN42" s="111">
        <f t="shared" si="1035"/>
        <v>8.4343799608115315</v>
      </c>
      <c r="AO42" s="111">
        <f t="shared" si="1036"/>
        <v>8.7750951737084755</v>
      </c>
      <c r="AP42" s="111">
        <f t="shared" si="1037"/>
        <v>9.1295739183456046</v>
      </c>
      <c r="AQ42" s="111">
        <f t="shared" si="1038"/>
        <v>9.4983721863510944</v>
      </c>
      <c r="AR42" s="111">
        <f t="shared" si="1039"/>
        <v>9.8820684291909338</v>
      </c>
      <c r="AS42" s="111">
        <f t="shared" si="1040"/>
        <v>10.281264465456532</v>
      </c>
      <c r="AT42" s="111">
        <f t="shared" si="1041"/>
        <v>10.696586424803115</v>
      </c>
      <c r="AU42" s="111">
        <f t="shared" si="1042"/>
        <v>11.128685730019463</v>
      </c>
      <c r="AV42" s="111">
        <f t="shared" si="1043"/>
        <v>11.57824011876933</v>
      </c>
      <c r="AW42" s="111">
        <f t="shared" si="1044"/>
        <v>12.045954706607137</v>
      </c>
      <c r="AX42" s="111">
        <f t="shared" si="1045"/>
        <v>12.53256309293524</v>
      </c>
      <c r="AY42" s="111">
        <f t="shared" si="1046"/>
        <v>13.038828511637453</v>
      </c>
      <c r="AZ42" s="111">
        <f t="shared" si="1047"/>
        <v>13.565545028193561</v>
      </c>
      <c r="BA42" s="111">
        <f t="shared" si="1048"/>
        <v>14.113538785152469</v>
      </c>
      <c r="BB42" s="111">
        <f t="shared" si="1049"/>
        <v>14.68366929791749</v>
      </c>
      <c r="BC42" s="111">
        <f t="shared" si="1050"/>
        <v>15.276830802876166</v>
      </c>
      <c r="BD42" s="111">
        <f t="shared" si="1051"/>
        <v>15.893953659989153</v>
      </c>
      <c r="BE42" s="111">
        <f t="shared" si="1052"/>
        <v>16.536005812038077</v>
      </c>
      <c r="BF42" s="111">
        <f t="shared" si="1053"/>
        <v>17.203994302821169</v>
      </c>
      <c r="BG42" s="111">
        <f t="shared" si="1054"/>
        <v>17.898966856677934</v>
      </c>
      <c r="BH42" s="111">
        <f t="shared" si="1055"/>
        <v>18.622013521820296</v>
      </c>
      <c r="BI42" s="111">
        <f t="shared" si="1056"/>
        <v>19.374268380047752</v>
      </c>
      <c r="BJ42" s="111">
        <f t="shared" si="1057"/>
        <v>20.156911325528164</v>
      </c>
      <c r="BK42" s="111">
        <f t="shared" si="1058"/>
        <v>20.971169915434203</v>
      </c>
      <c r="BL42" s="111">
        <f t="shared" si="1059"/>
        <v>21.818321295338084</v>
      </c>
      <c r="BM42" s="111">
        <f t="shared" si="1060"/>
        <v>22.699694202384563</v>
      </c>
      <c r="BN42" s="111">
        <f t="shared" si="1061"/>
        <v>23.616671049384092</v>
      </c>
      <c r="BO42" s="111">
        <f t="shared" si="1062"/>
        <v>24.570690093095013</v>
      </c>
      <c r="BP42" s="111">
        <f t="shared" si="1063"/>
        <v>25.563247690095682</v>
      </c>
      <c r="BQ42" s="111">
        <f t="shared" si="1064"/>
        <v>26.595900643784791</v>
      </c>
      <c r="BR42" s="111">
        <f t="shared" si="1065"/>
        <v>27.670268646191126</v>
      </c>
      <c r="BS42" s="111">
        <f t="shared" si="1066"/>
        <v>28.788036818422665</v>
      </c>
      <c r="BT42" s="111">
        <f t="shared" si="1067"/>
        <v>29.950958353739669</v>
      </c>
      <c r="BU42" s="111">
        <f t="shared" si="1068"/>
        <v>31.16085726739734</v>
      </c>
      <c r="BV42" s="111">
        <f t="shared" si="1069"/>
        <v>32.419631257571126</v>
      </c>
      <c r="BW42" s="111">
        <f t="shared" si="1070"/>
        <v>33.72925468185197</v>
      </c>
      <c r="BX42" s="111">
        <f t="shared" si="1071"/>
        <v>35.091781653980064</v>
      </c>
      <c r="BY42" s="111">
        <f t="shared" si="1072"/>
        <v>36.509349265674246</v>
      </c>
      <c r="BZ42" s="111">
        <f t="shared" si="1073"/>
        <v>37.984180938610429</v>
      </c>
      <c r="CA42" s="111">
        <f t="shared" si="1074"/>
        <v>39.518589911806536</v>
      </c>
      <c r="CB42" s="111">
        <f t="shared" si="1075"/>
        <v>41.114982869883875</v>
      </c>
      <c r="CC42" s="111">
        <f t="shared" si="1076"/>
        <v>42.77586371789571</v>
      </c>
      <c r="CD42" s="111">
        <f t="shared" si="1077"/>
        <v>44.503837508643826</v>
      </c>
      <c r="CE42" s="111">
        <f t="shared" si="1078"/>
        <v>46.301614528643007</v>
      </c>
      <c r="CF42" s="111">
        <f t="shared" si="1079"/>
        <v>48.172014549142077</v>
      </c>
      <c r="CG42" s="111">
        <f t="shared" si="1080"/>
        <v>50.117971248869225</v>
      </c>
      <c r="CH42" s="111">
        <f t="shared" si="1081"/>
        <v>52.142536815438554</v>
      </c>
      <c r="CI42" s="111">
        <f t="shared" si="1082"/>
        <v>54.248886732635015</v>
      </c>
      <c r="CJ42" s="111">
        <f t="shared" si="1083"/>
        <v>56.440324761086544</v>
      </c>
      <c r="CK42" s="111">
        <f t="shared" si="1084"/>
        <v>58.7202881201354</v>
      </c>
      <c r="CL42" s="111">
        <f t="shared" si="1085"/>
        <v>61.092352879036397</v>
      </c>
      <c r="CM42" s="111">
        <f t="shared" si="1086"/>
        <v>63.560239565937955</v>
      </c>
      <c r="CN42" s="111">
        <f t="shared" si="1087"/>
        <v>66.127819003443591</v>
      </c>
      <c r="CO42" s="111">
        <f t="shared" si="1088"/>
        <v>68.799118379906702</v>
      </c>
      <c r="CP42" s="111">
        <f t="shared" si="1089"/>
        <v>71.578327565981425</v>
      </c>
      <c r="CQ42" s="111">
        <f t="shared" si="1090"/>
        <v>74.469805686336812</v>
      </c>
      <c r="CR42" s="111">
        <f t="shared" si="1091"/>
        <v>77.478087956842089</v>
      </c>
      <c r="CS42" s="111">
        <f t="shared" si="1092"/>
        <v>80.60789279794669</v>
      </c>
      <c r="CT42" s="111">
        <f t="shared" si="1093"/>
        <v>83.864129235412548</v>
      </c>
      <c r="CU42" s="111">
        <f t="shared" si="1094"/>
        <v>87.251904600006284</v>
      </c>
      <c r="CV42" s="111">
        <f t="shared" si="1095"/>
        <v>90.776532538228153</v>
      </c>
      <c r="CW42" s="111">
        <f t="shared" si="1096"/>
        <v>94.443541346642434</v>
      </c>
      <c r="CX42" s="111">
        <f t="shared" si="1097"/>
        <v>98.258682642881411</v>
      </c>
      <c r="CY42" s="111">
        <f t="shared" si="1098"/>
        <v>102.22794038692325</v>
      </c>
      <c r="CZ42" s="111">
        <f t="shared" si="1099"/>
        <v>106.35754026679341</v>
      </c>
      <c r="DA42" s="111">
        <f t="shared" si="1100"/>
        <v>110.6539594634108</v>
      </c>
      <c r="DB42" s="111">
        <f t="shared" si="1101"/>
        <v>115.12393680989476</v>
      </c>
      <c r="DC42" s="111">
        <f t="shared" si="1102"/>
        <v>119.77448336126727</v>
      </c>
      <c r="DD42" s="111">
        <f t="shared" si="1103"/>
        <v>124.61289339112903</v>
      </c>
      <c r="DE42" s="111">
        <f t="shared" si="1104"/>
        <v>129.64675583255709</v>
      </c>
      <c r="DF42" s="111">
        <f t="shared" si="1105"/>
        <v>134.88396618116909</v>
      </c>
      <c r="DG42" s="111">
        <f t="shared" si="1106"/>
        <v>140.33273887902359</v>
      </c>
      <c r="DH42" s="111">
        <f t="shared" si="1107"/>
        <v>146.00162019878064</v>
      </c>
      <c r="DI42" s="111">
        <f t="shared" si="1108"/>
        <v>151.89950164833061</v>
      </c>
      <c r="DJ42" s="111">
        <f t="shared" si="1109"/>
        <v>158.03563391691659</v>
      </c>
      <c r="DK42" s="111">
        <f t="shared" si="1110"/>
        <v>164.41964138462438</v>
      </c>
      <c r="DL42" s="111">
        <f t="shared" si="1111"/>
        <v>171.06153721799768</v>
      </c>
      <c r="DM42" s="111">
        <f t="shared" si="1112"/>
        <v>177.97173907545593</v>
      </c>
      <c r="DN42" s="111">
        <f t="shared" si="1113"/>
        <v>185.16108544714805</v>
      </c>
      <c r="DO42" s="111">
        <f t="shared" si="1114"/>
        <v>192.64085265487105</v>
      </c>
      <c r="DP42" s="111">
        <f t="shared" si="1115"/>
        <v>200.42277253871725</v>
      </c>
      <c r="DQ42" s="111">
        <f t="shared" si="1116"/>
        <v>208.51905085819129</v>
      </c>
      <c r="DR42" s="111">
        <f t="shared" si="1117"/>
        <v>216.94238643665881</v>
      </c>
      <c r="DS42" s="111">
        <f t="shared" si="1118"/>
        <v>225.7059910791541</v>
      </c>
      <c r="DT42" s="111">
        <f t="shared" si="1119"/>
        <v>234.82361029478764</v>
      </c>
      <c r="DU42" s="111">
        <f t="shared" si="1120"/>
        <v>244.30954485625591</v>
      </c>
      <c r="DV42" s="111">
        <f t="shared" si="1121"/>
        <v>254.17867323026925</v>
      </c>
      <c r="DW42" s="111">
        <f t="shared" si="1122"/>
        <v>264.44647491407926</v>
      </c>
      <c r="DX42" s="111">
        <f t="shared" si="1123"/>
        <v>275.12905471470845</v>
      </c>
      <c r="DY42" s="111">
        <f t="shared" si="1124"/>
        <v>286.24316800896383</v>
      </c>
      <c r="DZ42" s="111">
        <f t="shared" si="1125"/>
        <v>297.80624702385398</v>
      </c>
      <c r="EA42" s="111">
        <f t="shared" si="1126"/>
        <v>309.8364281786296</v>
      </c>
      <c r="EB42" s="111">
        <f t="shared" si="1127"/>
        <v>322.35258053133356</v>
      </c>
      <c r="EC42" s="111">
        <f t="shared" si="1128"/>
        <v>335.37433537447737</v>
      </c>
      <c r="ED42" s="111">
        <f t="shared" si="1129"/>
        <v>348.9221170262648</v>
      </c>
      <c r="EE42" s="111">
        <f t="shared" si="1130"/>
        <v>363.01717486565781</v>
      </c>
      <c r="EF42" s="111">
        <f t="shared" si="1131"/>
        <v>377.68161666153094</v>
      </c>
      <c r="EG42" s="111">
        <f t="shared" si="1132"/>
        <v>392.9384432481902</v>
      </c>
      <c r="EH42" s="111">
        <f t="shared" si="1133"/>
        <v>408.81158460164414</v>
      </c>
      <c r="EI42" s="111">
        <f t="shared" si="1134"/>
        <v>425.32593737321218</v>
      </c>
      <c r="EJ42" s="111">
        <f t="shared" si="1135"/>
        <v>442.50740393934052</v>
      </c>
      <c r="EK42" s="111">
        <f t="shared" si="1136"/>
        <v>460.38293302887416</v>
      </c>
      <c r="EL42" s="111">
        <f t="shared" si="1137"/>
        <v>478.98056199150864</v>
      </c>
      <c r="EM42" s="111">
        <f t="shared" si="1138"/>
        <v>498.32946077371764</v>
      </c>
      <c r="EN42" s="111">
        <f t="shared" si="1139"/>
        <v>518.45997767113283</v>
      </c>
      <c r="EO42" s="111">
        <f t="shared" si="1140"/>
        <v>539.40368692913592</v>
      </c>
      <c r="EP42" s="111">
        <f t="shared" si="1141"/>
        <v>561.1934382663253</v>
      </c>
      <c r="EQ42" s="111">
        <f t="shared" si="1142"/>
        <v>583.86340839853187</v>
      </c>
      <c r="ER42" s="111">
        <f t="shared" si="1143"/>
        <v>607.44915464419898</v>
      </c>
      <c r="ES42" s="111">
        <f t="shared" si="1144"/>
        <v>631.98767069520613</v>
      </c>
      <c r="ET42" s="111">
        <f t="shared" si="1145"/>
        <v>657.51744464060971</v>
      </c>
      <c r="EU42" s="111">
        <f t="shared" si="1146"/>
        <v>684.07851933431186</v>
      </c>
      <c r="EV42" s="111">
        <f t="shared" si="1147"/>
        <v>711.71255520134082</v>
      </c>
      <c r="EW42" s="111">
        <f t="shared" si="1148"/>
        <v>740.4628955812542</v>
      </c>
      <c r="EX42" s="111">
        <f t="shared" si="1149"/>
        <v>770.37463471115461</v>
      </c>
      <c r="EY42" s="111">
        <f t="shared" si="1150"/>
        <v>801.49468845494653</v>
      </c>
      <c r="EZ42" s="111">
        <f t="shared" si="1151"/>
        <v>833.8718678897726</v>
      </c>
      <c r="FA42" s="111">
        <f t="shared" si="1152"/>
        <v>867.55695586504794</v>
      </c>
      <c r="FB42" s="111">
        <f t="shared" si="1153"/>
        <v>902.60278665417252</v>
      </c>
      <c r="FC42" s="111">
        <f t="shared" si="1154"/>
        <v>939.06432882385457</v>
      </c>
      <c r="FD42" s="111">
        <f t="shared" si="1155"/>
        <v>976.99877145102312</v>
      </c>
      <c r="FE42" s="111">
        <f t="shared" si="1156"/>
        <v>1016.4656138225588</v>
      </c>
      <c r="FF42" s="111">
        <f t="shared" si="1157"/>
        <v>1057.5267587585349</v>
      </c>
      <c r="FG42" s="111">
        <f t="shared" si="1158"/>
        <v>1100.2466097053448</v>
      </c>
      <c r="FH42" s="111">
        <f t="shared" si="1159"/>
        <v>1144.692171751002</v>
      </c>
      <c r="FI42" s="111">
        <f t="shared" si="1160"/>
        <v>1190.9331567210556</v>
      </c>
      <c r="FJ42" s="111">
        <f t="shared" si="1161"/>
        <v>1239.0420925199596</v>
      </c>
      <c r="FK42" s="111">
        <f t="shared" si="1162"/>
        <v>1289.0944368893961</v>
      </c>
      <c r="FL42" s="111">
        <f t="shared" si="1163"/>
        <v>1341.1686957619802</v>
      </c>
      <c r="FM42" s="111">
        <f t="shared" si="1164"/>
        <v>1395.3465463959812</v>
      </c>
      <c r="FN42" s="111">
        <f t="shared" si="1165"/>
        <v>1451.7129654841935</v>
      </c>
      <c r="FO42" s="111">
        <f t="shared" si="1166"/>
        <v>1510.3563624378933</v>
      </c>
      <c r="FP42" s="111">
        <f t="shared" si="1167"/>
        <v>1571.3687180549346</v>
      </c>
      <c r="FQ42" s="111">
        <f t="shared" si="1168"/>
        <v>1634.8457287894819</v>
      </c>
      <c r="FR42" s="111">
        <f t="shared" si="1169"/>
        <v>1700.8869568496621</v>
      </c>
      <c r="FS42" s="111">
        <f t="shared" si="1170"/>
        <v>1769.5959863585613</v>
      </c>
      <c r="FT42" s="111">
        <f t="shared" si="1171"/>
        <v>1841.0805858235019</v>
      </c>
      <c r="FU42" s="111">
        <f t="shared" si="1172"/>
        <v>1915.4528771684284</v>
      </c>
      <c r="FV42" s="111">
        <f t="shared" si="1173"/>
        <v>1992.8295115945243</v>
      </c>
      <c r="FW42" s="111">
        <f t="shared" si="1174"/>
        <v>2073.3318525448967</v>
      </c>
      <c r="FX42" s="111">
        <f t="shared" si="1175"/>
        <v>2157.0861660603005</v>
      </c>
      <c r="FY42" s="111">
        <f t="shared" si="1176"/>
        <v>2244.2238188244723</v>
      </c>
      <c r="FZ42" s="111">
        <f t="shared" si="1177"/>
        <v>2334.8814842097058</v>
      </c>
      <c r="GA42" s="111">
        <f t="shared" si="1178"/>
        <v>2429.2013566458413</v>
      </c>
      <c r="GB42" s="111">
        <f t="shared" si="1179"/>
        <v>2527.3313746489071</v>
      </c>
      <c r="GC42" s="111">
        <f t="shared" si="1180"/>
        <v>2629.4254528592246</v>
      </c>
      <c r="GD42" s="111">
        <f t="shared" si="1181"/>
        <v>2735.6437234529262</v>
      </c>
      <c r="GE42" s="111">
        <f t="shared" si="1182"/>
        <v>2846.1527873055311</v>
      </c>
      <c r="GF42" s="111">
        <f t="shared" si="1183"/>
        <v>2961.1259753015256</v>
      </c>
      <c r="GG42" s="111">
        <f t="shared" si="1184"/>
        <v>3080.7436201998062</v>
      </c>
      <c r="GH42" s="111">
        <f t="shared" si="1185"/>
        <v>3205.1933394813977</v>
      </c>
      <c r="GI42" s="111">
        <f t="shared" si="1186"/>
        <v>3334.6703296230885</v>
      </c>
      <c r="GJ42" s="111">
        <f t="shared" si="1187"/>
        <v>3469.377672258543</v>
      </c>
      <c r="GK42" s="111">
        <f t="shared" si="1188"/>
        <v>3609.5266527070994</v>
      </c>
      <c r="GL42" s="111">
        <f t="shared" si="1189"/>
        <v>3755.3370913698559</v>
      </c>
      <c r="GM42" s="111">
        <f t="shared" si="1190"/>
        <v>3907.037688512833</v>
      </c>
      <c r="GN42" s="111">
        <f t="shared" si="1191"/>
        <v>4064.866382977998</v>
      </c>
      <c r="GO42" s="111">
        <f t="shared" si="1192"/>
        <v>4229.0707253847777</v>
      </c>
      <c r="GP42" s="111">
        <f t="shared" si="1193"/>
        <v>4399.9082664074213</v>
      </c>
      <c r="GQ42" s="111">
        <f t="shared" si="1194"/>
        <v>4577.6469607372155</v>
      </c>
      <c r="GR42" s="111">
        <f t="shared" si="1195"/>
        <v>4762.5655873631567</v>
      </c>
      <c r="GS42" s="111">
        <f t="shared" si="1196"/>
        <v>4954.9541868302795</v>
      </c>
      <c r="GT42" s="111">
        <f t="shared" si="1197"/>
        <v>5155.1145161614759</v>
      </c>
      <c r="GU42" s="111">
        <f t="shared" si="1198"/>
        <v>5363.3605221563357</v>
      </c>
      <c r="GV42" s="111">
        <f t="shared" si="1199"/>
        <v>5580.018833809364</v>
      </c>
      <c r="GW42" s="111">
        <f t="shared" si="1200"/>
        <v>5805.429274619928</v>
      </c>
      <c r="GX42" s="111">
        <f t="shared" si="1201"/>
        <v>6039.945395597475</v>
      </c>
      <c r="GY42" s="111">
        <f t="shared" si="1202"/>
        <v>6283.9350297980309</v>
      </c>
      <c r="GZ42" s="111">
        <f t="shared" si="1203"/>
        <v>6537.7808692617527</v>
      </c>
      <c r="HA42" s="111">
        <f t="shared" si="1204"/>
        <v>6801.8810652564507</v>
      </c>
      <c r="HB42" s="111">
        <f t="shared" si="1205"/>
        <v>7076.6498527685508</v>
      </c>
      <c r="HC42" s="111">
        <f t="shared" si="1206"/>
        <v>7362.5182002209895</v>
      </c>
      <c r="HD42" s="111">
        <f t="shared" si="1207"/>
        <v>7659.9344854371175</v>
      </c>
      <c r="HE42" s="111">
        <f t="shared" si="1208"/>
        <v>7969.3651989108357</v>
      </c>
      <c r="HF42" s="111">
        <f t="shared" si="1209"/>
        <v>8291.2956754860388</v>
      </c>
    </row>
    <row r="43" spans="1:214">
      <c r="A43" s="83" t="str">
        <f>'CEA-4 Constant DCF'!A43</f>
        <v>NextEra Energy, Inc.</v>
      </c>
      <c r="B43" s="103" t="str">
        <f>'CEA-4 Constant DCF'!B43</f>
        <v>NEE</v>
      </c>
      <c r="C43" s="90">
        <f>'CEA-4 Constant DCF'!C43</f>
        <v>2.06</v>
      </c>
      <c r="D43" s="288">
        <f>'CEA-4 Constant DCF'!D43</f>
        <v>77.112333333333325</v>
      </c>
      <c r="E43" s="91">
        <f>'CEA-4 Constant DCF'!K43</f>
        <v>8.0875000000000002E-2</v>
      </c>
      <c r="F43" s="91">
        <f t="shared" si="607"/>
        <v>7.4128500000000014E-2</v>
      </c>
      <c r="G43" s="91">
        <f t="shared" si="608"/>
        <v>6.7382000000000025E-2</v>
      </c>
      <c r="H43" s="91">
        <f t="shared" si="609"/>
        <v>6.0635500000000044E-2</v>
      </c>
      <c r="I43" s="91">
        <f t="shared" si="610"/>
        <v>5.3889000000000062E-2</v>
      </c>
      <c r="J43" s="91">
        <f t="shared" si="611"/>
        <v>4.714250000000008E-2</v>
      </c>
      <c r="K43" s="142">
        <f t="shared" si="1013"/>
        <v>4.0396000000000098E-2</v>
      </c>
      <c r="L43" s="91">
        <f t="shared" si="1014"/>
        <v>7.7630731463432343E-2</v>
      </c>
      <c r="N43" s="111">
        <f t="shared" ref="N43:N49" si="1210">-D43</f>
        <v>-77.112333333333325</v>
      </c>
      <c r="O43" s="111">
        <f t="shared" si="613"/>
        <v>2.2266025000000003</v>
      </c>
      <c r="P43" s="111">
        <f t="shared" ref="P43:P49" si="1211">O43*(1+$E43)</f>
        <v>2.4066789771875006</v>
      </c>
      <c r="Q43" s="111">
        <f t="shared" ref="Q43:Q49" si="1212">P43*(1+$E43)</f>
        <v>2.6013191394675399</v>
      </c>
      <c r="R43" s="111">
        <f t="shared" ref="R43:R49" si="1213">Q43*(1+$E43)</f>
        <v>2.8117008248719775</v>
      </c>
      <c r="S43" s="111">
        <f t="shared" ref="S43:S49" si="1214">R43*(1+$E43)</f>
        <v>3.0390971290834989</v>
      </c>
      <c r="T43" s="111">
        <f t="shared" ref="T43:T49" si="1215">S43*(1+F43)</f>
        <v>3.2643808406167651</v>
      </c>
      <c r="U43" s="111">
        <f t="shared" ref="U43:U49" si="1216">T43*(1+G43)</f>
        <v>3.484341350419204</v>
      </c>
      <c r="V43" s="111">
        <f t="shared" ref="V43:V49" si="1217">U43*(1+H43)</f>
        <v>3.6956161303725477</v>
      </c>
      <c r="W43" s="111">
        <f t="shared" ref="W43:W49" si="1218">V43*(1+I43)</f>
        <v>3.894769188022194</v>
      </c>
      <c r="X43" s="111">
        <f t="shared" ref="X43:X49" si="1219">W43*(1+J43)</f>
        <v>4.0783783444685309</v>
      </c>
      <c r="Y43" s="111">
        <f t="shared" ref="Y43:Y49" si="1220">X43*(1+$K43)</f>
        <v>4.2431285160716818</v>
      </c>
      <c r="Z43" s="111">
        <f t="shared" ref="Z43:Z49" si="1221">Y43*(1+$K43)</f>
        <v>4.4145339356069142</v>
      </c>
      <c r="AA43" s="111">
        <f t="shared" ref="AA43:AA49" si="1222">Z43*(1+$K43)</f>
        <v>4.592863448469692</v>
      </c>
      <c r="AB43" s="111">
        <f t="shared" ref="AB43:AB49" si="1223">AA43*(1+$K43)</f>
        <v>4.7783967603340738</v>
      </c>
      <c r="AC43" s="111">
        <f t="shared" ref="AC43:AC49" si="1224">AB43*(1+$K43)</f>
        <v>4.9714248758645292</v>
      </c>
      <c r="AD43" s="111">
        <f t="shared" ref="AD43:AD49" si="1225">AC43*(1+$K43)</f>
        <v>5.1722505551499536</v>
      </c>
      <c r="AE43" s="111">
        <f t="shared" ref="AE43:AE49" si="1226">AD43*(1+$K43)</f>
        <v>5.3811887885757912</v>
      </c>
      <c r="AF43" s="111">
        <f t="shared" ref="AF43:AF49" si="1227">AE43*(1+$K43)</f>
        <v>5.5985672908790995</v>
      </c>
      <c r="AG43" s="111">
        <f t="shared" ref="AG43:AG49" si="1228">AF43*(1+$K43)</f>
        <v>5.8247270151614519</v>
      </c>
      <c r="AH43" s="111">
        <f t="shared" ref="AH43:AH49" si="1229">AG43*(1+$K43)</f>
        <v>6.0600226876659145</v>
      </c>
      <c r="AI43" s="111">
        <f t="shared" ref="AI43:AI49" si="1230">AH43*(1+$K43)</f>
        <v>6.3048233641568672</v>
      </c>
      <c r="AJ43" s="111">
        <f t="shared" ref="AJ43:AJ49" si="1231">AI43*(1+$K43)</f>
        <v>6.5595130087753484</v>
      </c>
      <c r="AK43" s="111">
        <f t="shared" ref="AK43:AK49" si="1232">AJ43*(1+$K43)</f>
        <v>6.8244910962778382</v>
      </c>
      <c r="AL43" s="111">
        <f t="shared" ref="AL43:AL49" si="1233">AK43*(1+$K43)</f>
        <v>7.1001732386030785</v>
      </c>
      <c r="AM43" s="111">
        <f t="shared" ref="AM43:AM49" si="1234">AL43*(1+$K43)</f>
        <v>7.3869918367496892</v>
      </c>
      <c r="AN43" s="111">
        <f t="shared" ref="AN43:AN49" si="1235">AM43*(1+$K43)</f>
        <v>7.6853967589870305</v>
      </c>
      <c r="AO43" s="111">
        <f t="shared" ref="AO43:AO49" si="1236">AN43*(1+$K43)</f>
        <v>7.9958560464630715</v>
      </c>
      <c r="AP43" s="111">
        <f t="shared" ref="AP43:AP49" si="1237">AO43*(1+$K43)</f>
        <v>8.3188566473159948</v>
      </c>
      <c r="AQ43" s="111">
        <f t="shared" ref="AQ43:AQ49" si="1238">AP43*(1+$K43)</f>
        <v>8.6549051804409718</v>
      </c>
      <c r="AR43" s="111">
        <f t="shared" ref="AR43:AR49" si="1239">AQ43*(1+$K43)</f>
        <v>9.0045287301100654</v>
      </c>
      <c r="AS43" s="111">
        <f t="shared" ref="AS43:AS49" si="1240">AR43*(1+$K43)</f>
        <v>9.3682756726915919</v>
      </c>
      <c r="AT43" s="111">
        <f t="shared" ref="AT43:AT49" si="1241">AS43*(1+$K43)</f>
        <v>9.7467165367656428</v>
      </c>
      <c r="AU43" s="111">
        <f t="shared" ref="AU43:AU49" si="1242">AT43*(1+$K43)</f>
        <v>10.140444897984828</v>
      </c>
      <c r="AV43" s="111">
        <f t="shared" ref="AV43:AV49" si="1243">AU43*(1+$K43)</f>
        <v>10.550078310083824</v>
      </c>
      <c r="AW43" s="111">
        <f t="shared" ref="AW43:AW49" si="1244">AV43*(1+$K43)</f>
        <v>10.976259273497972</v>
      </c>
      <c r="AX43" s="111">
        <f t="shared" ref="AX43:AX49" si="1245">AW43*(1+$K43)</f>
        <v>11.419656243110197</v>
      </c>
      <c r="AY43" s="111">
        <f t="shared" ref="AY43:AY49" si="1246">AX43*(1+$K43)</f>
        <v>11.880964676706878</v>
      </c>
      <c r="AZ43" s="111">
        <f t="shared" ref="AZ43:AZ49" si="1247">AY43*(1+$K43)</f>
        <v>12.36090812578713</v>
      </c>
      <c r="BA43" s="111">
        <f t="shared" ref="BA43:BA49" si="1248">AZ43*(1+$K43)</f>
        <v>12.860239370436428</v>
      </c>
      <c r="BB43" s="111">
        <f t="shared" ref="BB43:BB49" si="1249">BA43*(1+$K43)</f>
        <v>13.379741600044579</v>
      </c>
      <c r="BC43" s="111">
        <f t="shared" ref="BC43:BC49" si="1250">BB43*(1+$K43)</f>
        <v>13.920229641719981</v>
      </c>
      <c r="BD43" s="111">
        <f t="shared" ref="BD43:BD49" si="1251">BC43*(1+$K43)</f>
        <v>14.482551238326902</v>
      </c>
      <c r="BE43" s="111">
        <f t="shared" ref="BE43:BE49" si="1252">BD43*(1+$K43)</f>
        <v>15.067588378150358</v>
      </c>
      <c r="BF43" s="111">
        <f t="shared" ref="BF43:BF49" si="1253">BE43*(1+$K43)</f>
        <v>15.676258678274122</v>
      </c>
      <c r="BG43" s="111">
        <f t="shared" ref="BG43:BG49" si="1254">BF43*(1+$K43)</f>
        <v>16.309516823841683</v>
      </c>
      <c r="BH43" s="111">
        <f t="shared" ref="BH43:BH49" si="1255">BG43*(1+$K43)</f>
        <v>16.968356065457595</v>
      </c>
      <c r="BI43" s="111">
        <f t="shared" ref="BI43:BI49" si="1256">BH43*(1+$K43)</f>
        <v>17.653809777077822</v>
      </c>
      <c r="BJ43" s="111">
        <f t="shared" ref="BJ43:BJ49" si="1257">BI43*(1+$K43)</f>
        <v>18.366953076832658</v>
      </c>
      <c r="BK43" s="111">
        <f t="shared" ref="BK43:BK49" si="1258">BJ43*(1+$K43)</f>
        <v>19.108904513324394</v>
      </c>
      <c r="BL43" s="111">
        <f t="shared" ref="BL43:BL49" si="1259">BK43*(1+$K43)</f>
        <v>19.880827820044647</v>
      </c>
      <c r="BM43" s="111">
        <f t="shared" ref="BM43:BM49" si="1260">BL43*(1+$K43)</f>
        <v>20.683933740663171</v>
      </c>
      <c r="BN43" s="111">
        <f t="shared" ref="BN43:BN49" si="1261">BM43*(1+$K43)</f>
        <v>21.519481928051004</v>
      </c>
      <c r="BO43" s="111">
        <f t="shared" ref="BO43:BO49" si="1262">BN43*(1+$K43)</f>
        <v>22.388782920016553</v>
      </c>
      <c r="BP43" s="111">
        <f t="shared" ref="BP43:BP49" si="1263">BO43*(1+$K43)</f>
        <v>23.293200194853544</v>
      </c>
      <c r="BQ43" s="111">
        <f t="shared" ref="BQ43:BQ49" si="1264">BP43*(1+$K43)</f>
        <v>24.234152309924848</v>
      </c>
      <c r="BR43" s="111">
        <f t="shared" ref="BR43:BR49" si="1265">BQ43*(1+$K43)</f>
        <v>25.213115126636573</v>
      </c>
      <c r="BS43" s="111">
        <f t="shared" ref="BS43:BS49" si="1266">BR43*(1+$K43)</f>
        <v>26.231624125292186</v>
      </c>
      <c r="BT43" s="111">
        <f t="shared" ref="BT43:BT49" si="1267">BS43*(1+$K43)</f>
        <v>27.29127681345749</v>
      </c>
      <c r="BU43" s="111">
        <f t="shared" ref="BU43:BU49" si="1268">BT43*(1+$K43)</f>
        <v>28.39373523161392</v>
      </c>
      <c r="BV43" s="111">
        <f t="shared" ref="BV43:BV49" si="1269">BU43*(1+$K43)</f>
        <v>29.5407285600302</v>
      </c>
      <c r="BW43" s="111">
        <f t="shared" ref="BW43:BW49" si="1270">BV43*(1+$K43)</f>
        <v>30.734055830941184</v>
      </c>
      <c r="BX43" s="111">
        <f t="shared" ref="BX43:BX49" si="1271">BW43*(1+$K43)</f>
        <v>31.975588750287887</v>
      </c>
      <c r="BY43" s="111">
        <f t="shared" ref="BY43:BY49" si="1272">BX43*(1+$K43)</f>
        <v>33.267274633444522</v>
      </c>
      <c r="BZ43" s="111">
        <f t="shared" ref="BZ43:BZ49" si="1273">BY43*(1+$K43)</f>
        <v>34.611139459537149</v>
      </c>
      <c r="CA43" s="111">
        <f t="shared" ref="CA43:CA49" si="1274">BZ43*(1+$K43)</f>
        <v>36.009291049144615</v>
      </c>
      <c r="CB43" s="111">
        <f t="shared" ref="CB43:CB49" si="1275">CA43*(1+$K43)</f>
        <v>37.463922370365864</v>
      </c>
      <c r="CC43" s="111">
        <f t="shared" ref="CC43:CC49" si="1276">CB43*(1+$K43)</f>
        <v>38.977314978439168</v>
      </c>
      <c r="CD43" s="111">
        <f t="shared" ref="CD43:CD49" si="1277">CC43*(1+$K43)</f>
        <v>40.551842594308198</v>
      </c>
      <c r="CE43" s="111">
        <f t="shared" ref="CE43:CE49" si="1278">CD43*(1+$K43)</f>
        <v>42.189974827747875</v>
      </c>
      <c r="CF43" s="111">
        <f t="shared" ref="CF43:CF49" si="1279">CE43*(1+$K43)</f>
        <v>43.894281050889582</v>
      </c>
      <c r="CG43" s="111">
        <f t="shared" ref="CG43:CG49" si="1280">CF43*(1+$K43)</f>
        <v>45.66743442822132</v>
      </c>
      <c r="CH43" s="111">
        <f t="shared" ref="CH43:CH49" si="1281">CG43*(1+$K43)</f>
        <v>47.512216109383751</v>
      </c>
      <c r="CI43" s="111">
        <f t="shared" ref="CI43:CI49" si="1282">CH43*(1+$K43)</f>
        <v>49.431519591338422</v>
      </c>
      <c r="CJ43" s="111">
        <f t="shared" ref="CJ43:CJ49" si="1283">CI43*(1+$K43)</f>
        <v>51.42835525675013</v>
      </c>
      <c r="CK43" s="111">
        <f t="shared" ref="CK43:CK49" si="1284">CJ43*(1+$K43)</f>
        <v>53.505855095701811</v>
      </c>
      <c r="CL43" s="111">
        <f t="shared" ref="CL43:CL49" si="1285">CK43*(1+$K43)</f>
        <v>55.667277618147786</v>
      </c>
      <c r="CM43" s="111">
        <f t="shared" ref="CM43:CM49" si="1286">CL43*(1+$K43)</f>
        <v>57.916012964810491</v>
      </c>
      <c r="CN43" s="111">
        <f t="shared" ref="CN43:CN49" si="1287">CM43*(1+$K43)</f>
        <v>60.255588224536979</v>
      </c>
      <c r="CO43" s="111">
        <f t="shared" ref="CO43:CO49" si="1288">CN43*(1+$K43)</f>
        <v>62.689672966455383</v>
      </c>
      <c r="CP43" s="111">
        <f t="shared" ref="CP43:CP49" si="1289">CO43*(1+$K43)</f>
        <v>65.222084995608327</v>
      </c>
      <c r="CQ43" s="111">
        <f t="shared" ref="CQ43:CQ49" si="1290">CP43*(1+$K43)</f>
        <v>67.856796341090927</v>
      </c>
      <c r="CR43" s="111">
        <f t="shared" ref="CR43:CR49" si="1291">CQ43*(1+$K43)</f>
        <v>70.597939486085636</v>
      </c>
      <c r="CS43" s="111">
        <f t="shared" ref="CS43:CS49" si="1292">CR43*(1+$K43)</f>
        <v>73.449813849565558</v>
      </c>
      <c r="CT43" s="111">
        <f t="shared" ref="CT43:CT49" si="1293">CS43*(1+$K43)</f>
        <v>76.416892529832609</v>
      </c>
      <c r="CU43" s="111">
        <f t="shared" ref="CU43:CU49" si="1294">CT43*(1+$K43)</f>
        <v>79.50382932046773</v>
      </c>
      <c r="CV43" s="111">
        <f t="shared" ref="CV43:CV49" si="1295">CU43*(1+$K43)</f>
        <v>82.715466009697352</v>
      </c>
      <c r="CW43" s="111">
        <f t="shared" ref="CW43:CW49" si="1296">CV43*(1+$K43)</f>
        <v>86.056839974625092</v>
      </c>
      <c r="CX43" s="111">
        <f t="shared" ref="CX43:CX49" si="1297">CW43*(1+$K43)</f>
        <v>89.533192082240049</v>
      </c>
      <c r="CY43" s="111">
        <f t="shared" ref="CY43:CY49" si="1298">CX43*(1+$K43)</f>
        <v>93.149974909594221</v>
      </c>
      <c r="CZ43" s="111">
        <f t="shared" ref="CZ43:CZ49" si="1299">CY43*(1+$K43)</f>
        <v>96.912861296042195</v>
      </c>
      <c r="DA43" s="111">
        <f t="shared" ref="DA43:DA49" si="1300">CZ43*(1+$K43)</f>
        <v>100.82775324095712</v>
      </c>
      <c r="DB43" s="111">
        <f t="shared" ref="DB43:DB49" si="1301">DA43*(1+$K43)</f>
        <v>104.90079116087884</v>
      </c>
      <c r="DC43" s="111">
        <f t="shared" ref="DC43:DC49" si="1302">DB43*(1+$K43)</f>
        <v>109.13836352061371</v>
      </c>
      <c r="DD43" s="111">
        <f t="shared" ref="DD43:DD49" si="1303">DC43*(1+$K43)</f>
        <v>113.54711685339242</v>
      </c>
      <c r="DE43" s="111">
        <f t="shared" ref="DE43:DE49" si="1304">DD43*(1+$K43)</f>
        <v>118.13396618580208</v>
      </c>
      <c r="DF43" s="111">
        <f t="shared" ref="DF43:DF49" si="1305">DE43*(1+$K43)</f>
        <v>122.90610588384375</v>
      </c>
      <c r="DG43" s="111">
        <f t="shared" ref="DG43:DG49" si="1306">DF43*(1+$K43)</f>
        <v>127.87102093712751</v>
      </c>
      <c r="DH43" s="111">
        <f t="shared" ref="DH43:DH49" si="1307">DG43*(1+$K43)</f>
        <v>133.03649869890373</v>
      </c>
      <c r="DI43" s="111">
        <f t="shared" ref="DI43:DI49" si="1308">DH43*(1+$K43)</f>
        <v>138.41064110034466</v>
      </c>
      <c r="DJ43" s="111">
        <f t="shared" ref="DJ43:DJ49" si="1309">DI43*(1+$K43)</f>
        <v>144.0018773582342</v>
      </c>
      <c r="DK43" s="111">
        <f t="shared" ref="DK43:DK49" si="1310">DJ43*(1+$K43)</f>
        <v>149.81897719599743</v>
      </c>
      <c r="DL43" s="111">
        <f t="shared" ref="DL43:DL49" si="1311">DK43*(1+$K43)</f>
        <v>155.87106459880695</v>
      </c>
      <c r="DM43" s="111">
        <f t="shared" ref="DM43:DM49" si="1312">DL43*(1+$K43)</f>
        <v>162.16763212434037</v>
      </c>
      <c r="DN43" s="111">
        <f t="shared" ref="DN43:DN49" si="1313">DM43*(1+$K43)</f>
        <v>168.71855579163525</v>
      </c>
      <c r="DO43" s="111">
        <f t="shared" ref="DO43:DO49" si="1314">DN43*(1+$K43)</f>
        <v>175.53411057139417</v>
      </c>
      <c r="DP43" s="111">
        <f t="shared" ref="DP43:DP49" si="1315">DO43*(1+$K43)</f>
        <v>182.62498650203622</v>
      </c>
      <c r="DQ43" s="111">
        <f t="shared" ref="DQ43:DQ49" si="1316">DP43*(1+$K43)</f>
        <v>190.00230545677249</v>
      </c>
      <c r="DR43" s="111">
        <f t="shared" ref="DR43:DR49" si="1317">DQ43*(1+$K43)</f>
        <v>197.6776385880043</v>
      </c>
      <c r="DS43" s="111">
        <f t="shared" ref="DS43:DS49" si="1318">DR43*(1+$K43)</f>
        <v>205.66302447640535</v>
      </c>
      <c r="DT43" s="111">
        <f t="shared" ref="DT43:DT49" si="1319">DS43*(1+$K43)</f>
        <v>213.97098801315425</v>
      </c>
      <c r="DU43" s="111">
        <f t="shared" ref="DU43:DU49" si="1320">DT43*(1+$K43)</f>
        <v>222.61456004493365</v>
      </c>
      <c r="DV43" s="111">
        <f t="shared" ref="DV43:DV49" si="1321">DU43*(1+$K43)</f>
        <v>231.60729781250882</v>
      </c>
      <c r="DW43" s="111">
        <f t="shared" ref="DW43:DW49" si="1322">DV43*(1+$K43)</f>
        <v>240.96330621494295</v>
      </c>
      <c r="DX43" s="111">
        <f t="shared" ref="DX43:DX49" si="1323">DW43*(1+$K43)</f>
        <v>250.69725993280181</v>
      </c>
      <c r="DY43" s="111">
        <f t="shared" ref="DY43:DY49" si="1324">DX43*(1+$K43)</f>
        <v>260.82442644504732</v>
      </c>
      <c r="DZ43" s="111">
        <f t="shared" ref="DZ43:DZ49" si="1325">DY43*(1+$K43)</f>
        <v>271.36068997572147</v>
      </c>
      <c r="EA43" s="111">
        <f t="shared" ref="EA43:EA49" si="1326">DZ43*(1+$K43)</f>
        <v>282.32257640798076</v>
      </c>
      <c r="EB43" s="111">
        <f t="shared" ref="EB43:EB49" si="1327">EA43*(1+$K43)</f>
        <v>293.72727920455759</v>
      </c>
      <c r="EC43" s="111">
        <f t="shared" ref="EC43:EC49" si="1328">EB43*(1+$K43)</f>
        <v>305.59268637530494</v>
      </c>
      <c r="ED43" s="111">
        <f t="shared" ref="ED43:ED49" si="1329">EC43*(1+$K43)</f>
        <v>317.9374085341218</v>
      </c>
      <c r="EE43" s="111">
        <f t="shared" ref="EE43:EE49" si="1330">ED43*(1+$K43)</f>
        <v>330.7808080892662</v>
      </c>
      <c r="EF43" s="111">
        <f t="shared" ref="EF43:EF49" si="1331">EE43*(1+$K43)</f>
        <v>344.14302961284022</v>
      </c>
      <c r="EG43" s="111">
        <f t="shared" ref="EG43:EG49" si="1332">EF43*(1+$K43)</f>
        <v>358.04503143708052</v>
      </c>
      <c r="EH43" s="111">
        <f t="shared" ref="EH43:EH49" si="1333">EG43*(1+$K43)</f>
        <v>372.50861852701286</v>
      </c>
      <c r="EI43" s="111">
        <f t="shared" ref="EI43:EI49" si="1334">EH43*(1+$K43)</f>
        <v>387.55647668103012</v>
      </c>
      <c r="EJ43" s="111">
        <f t="shared" ref="EJ43:EJ49" si="1335">EI43*(1+$K43)</f>
        <v>403.21220811303704</v>
      </c>
      <c r="EK43" s="111">
        <f t="shared" ref="EK43:EK49" si="1336">EJ43*(1+$K43)</f>
        <v>419.50036847197134</v>
      </c>
      <c r="EL43" s="111">
        <f t="shared" ref="EL43:EL49" si="1337">EK43*(1+$K43)</f>
        <v>436.44650535676516</v>
      </c>
      <c r="EM43" s="111">
        <f t="shared" ref="EM43:EM49" si="1338">EL43*(1+$K43)</f>
        <v>454.07719838715707</v>
      </c>
      <c r="EN43" s="111">
        <f t="shared" ref="EN43:EN49" si="1339">EM43*(1+$K43)</f>
        <v>472.42010089320473</v>
      </c>
      <c r="EO43" s="111">
        <f t="shared" ref="EO43:EO49" si="1340">EN43*(1+$K43)</f>
        <v>491.50398328888667</v>
      </c>
      <c r="EP43" s="111">
        <f t="shared" ref="EP43:EP49" si="1341">EO43*(1+$K43)</f>
        <v>511.35877819782456</v>
      </c>
      <c r="EQ43" s="111">
        <f t="shared" ref="EQ43:EQ49" si="1342">EP43*(1+$K43)</f>
        <v>532.01562740190388</v>
      </c>
      <c r="ER43" s="111">
        <f t="shared" ref="ER43:ER49" si="1343">EQ43*(1+$K43)</f>
        <v>553.50693068643125</v>
      </c>
      <c r="ES43" s="111">
        <f t="shared" ref="ES43:ES49" si="1344">ER43*(1+$K43)</f>
        <v>575.86639665844041</v>
      </c>
      <c r="ET43" s="111">
        <f t="shared" ref="ET43:ET49" si="1345">ES43*(1+$K43)</f>
        <v>599.12909561785477</v>
      </c>
      <c r="EU43" s="111">
        <f t="shared" ref="EU43:EU49" si="1346">ET43*(1+$K43)</f>
        <v>623.33151456443375</v>
      </c>
      <c r="EV43" s="111">
        <f t="shared" ref="EV43:EV49" si="1347">EU43*(1+$K43)</f>
        <v>648.51161442677869</v>
      </c>
      <c r="EW43" s="111">
        <f t="shared" ref="EW43:EW49" si="1348">EV43*(1+$K43)</f>
        <v>674.7088896031629</v>
      </c>
      <c r="EX43" s="111">
        <f t="shared" ref="EX43:EX49" si="1349">EW43*(1+$K43)</f>
        <v>701.96442990757237</v>
      </c>
      <c r="EY43" s="111">
        <f t="shared" ref="EY43:EY49" si="1350">EX43*(1+$K43)</f>
        <v>730.32098501811868</v>
      </c>
      <c r="EZ43" s="111">
        <f t="shared" ref="EZ43:EZ49" si="1351">EY43*(1+$K43)</f>
        <v>759.82303152891063</v>
      </c>
      <c r="FA43" s="111">
        <f t="shared" ref="FA43:FA49" si="1352">EZ43*(1+$K43)</f>
        <v>790.51684271055262</v>
      </c>
      <c r="FB43" s="111">
        <f t="shared" ref="FB43:FB49" si="1353">FA43*(1+$K43)</f>
        <v>822.45056108868823</v>
      </c>
      <c r="FC43" s="111">
        <f t="shared" ref="FC43:FC49" si="1354">FB43*(1+$K43)</f>
        <v>855.67427395442701</v>
      </c>
      <c r="FD43" s="111">
        <f t="shared" ref="FD43:FD49" si="1355">FC43*(1+$K43)</f>
        <v>890.24009192509016</v>
      </c>
      <c r="FE43" s="111">
        <f t="shared" ref="FE43:FE49" si="1356">FD43*(1+$K43)</f>
        <v>926.20223067849622</v>
      </c>
      <c r="FF43" s="111">
        <f t="shared" ref="FF43:FF49" si="1357">FE43*(1+$K43)</f>
        <v>963.61709598898483</v>
      </c>
      <c r="FG43" s="111">
        <f t="shared" ref="FG43:FG49" si="1358">FF43*(1+$K43)</f>
        <v>1002.543372198556</v>
      </c>
      <c r="FH43" s="111">
        <f t="shared" ref="FH43:FH49" si="1359">FG43*(1+$K43)</f>
        <v>1043.0421142618889</v>
      </c>
      <c r="FI43" s="111">
        <f t="shared" ref="FI43:FI49" si="1360">FH43*(1+$K43)</f>
        <v>1085.1768435096121</v>
      </c>
      <c r="FJ43" s="111">
        <f t="shared" ref="FJ43:FJ49" si="1361">FI43*(1+$K43)</f>
        <v>1129.0136472800266</v>
      </c>
      <c r="FK43" s="111">
        <f t="shared" ref="FK43:FK49" si="1362">FJ43*(1+$K43)</f>
        <v>1174.6212825755506</v>
      </c>
      <c r="FL43" s="111">
        <f t="shared" ref="FL43:FL49" si="1363">FK43*(1+$K43)</f>
        <v>1222.0712839064727</v>
      </c>
      <c r="FM43" s="111">
        <f t="shared" ref="FM43:FM49" si="1364">FL43*(1+$K43)</f>
        <v>1271.4380754911588</v>
      </c>
      <c r="FN43" s="111">
        <f t="shared" ref="FN43:FN49" si="1365">FM43*(1+$K43)</f>
        <v>1322.7990879886997</v>
      </c>
      <c r="FO43" s="111">
        <f t="shared" ref="FO43:FO49" si="1366">FN43*(1+$K43)</f>
        <v>1376.2348799470915</v>
      </c>
      <c r="FP43" s="111">
        <f t="shared" ref="FP43:FP49" si="1367">FO43*(1+$K43)</f>
        <v>1431.8292641574344</v>
      </c>
      <c r="FQ43" s="111">
        <f t="shared" ref="FQ43:FQ49" si="1368">FP43*(1+$K43)</f>
        <v>1489.6694391123383</v>
      </c>
      <c r="FR43" s="111">
        <f t="shared" ref="FR43:FR49" si="1369">FQ43*(1+$K43)</f>
        <v>1549.8461257747203</v>
      </c>
      <c r="FS43" s="111">
        <f t="shared" ref="FS43:FS49" si="1370">FR43*(1+$K43)</f>
        <v>1612.4537098715161</v>
      </c>
      <c r="FT43" s="111">
        <f t="shared" ref="FT43:FT49" si="1371">FS43*(1+$K43)</f>
        <v>1677.590389935486</v>
      </c>
      <c r="FU43" s="111">
        <f t="shared" ref="FU43:FU49" si="1372">FT43*(1+$K43)</f>
        <v>1745.35833132732</v>
      </c>
      <c r="FV43" s="111">
        <f t="shared" ref="FV43:FV49" si="1373">FU43*(1+$K43)</f>
        <v>1815.8638264796186</v>
      </c>
      <c r="FW43" s="111">
        <f t="shared" ref="FW43:FW49" si="1374">FV43*(1+$K43)</f>
        <v>1889.2174616140894</v>
      </c>
      <c r="FX43" s="111">
        <f t="shared" ref="FX43:FX49" si="1375">FW43*(1+$K43)</f>
        <v>1965.5342901934523</v>
      </c>
      <c r="FY43" s="111">
        <f t="shared" ref="FY43:FY49" si="1376">FX43*(1+$K43)</f>
        <v>2044.9340133801072</v>
      </c>
      <c r="FZ43" s="111">
        <f t="shared" ref="FZ43:FZ49" si="1377">FY43*(1+$K43)</f>
        <v>2127.54116778461</v>
      </c>
      <c r="GA43" s="111">
        <f t="shared" ref="GA43:GA49" si="1378">FZ43*(1+$K43)</f>
        <v>2213.4853207984374</v>
      </c>
      <c r="GB43" s="111">
        <f t="shared" ref="GB43:GB49" si="1379">GA43*(1+$K43)</f>
        <v>2302.9012738174115</v>
      </c>
      <c r="GC43" s="111">
        <f t="shared" ref="GC43:GC49" si="1380">GB43*(1+$K43)</f>
        <v>2395.9292736745397</v>
      </c>
      <c r="GD43" s="111">
        <f t="shared" ref="GD43:GD49" si="1381">GC43*(1+$K43)</f>
        <v>2492.7152326138967</v>
      </c>
      <c r="GE43" s="111">
        <f t="shared" ref="GE43:GE49" si="1382">GD43*(1+$K43)</f>
        <v>2593.4109571505678</v>
      </c>
      <c r="GF43" s="111">
        <f t="shared" ref="GF43:GF49" si="1383">GE43*(1+$K43)</f>
        <v>2698.1743861756222</v>
      </c>
      <c r="GG43" s="111">
        <f t="shared" ref="GG43:GG49" si="1384">GF43*(1+$K43)</f>
        <v>2807.1698386795729</v>
      </c>
      <c r="GH43" s="111">
        <f t="shared" ref="GH43:GH49" si="1385">GG43*(1+$K43)</f>
        <v>2920.5682714828731</v>
      </c>
      <c r="GI43" s="111">
        <f t="shared" ref="GI43:GI49" si="1386">GH43*(1+$K43)</f>
        <v>3038.5475473776955</v>
      </c>
      <c r="GJ43" s="111">
        <f t="shared" ref="GJ43:GJ49" si="1387">GI43*(1+$K43)</f>
        <v>3161.2927141015653</v>
      </c>
      <c r="GK43" s="111">
        <f t="shared" ref="GK43:GK49" si="1388">GJ43*(1+$K43)</f>
        <v>3288.9962945804123</v>
      </c>
      <c r="GL43" s="111">
        <f t="shared" ref="GL43:GL49" si="1389">GK43*(1+$K43)</f>
        <v>3421.858588896283</v>
      </c>
      <c r="GM43" s="111">
        <f t="shared" ref="GM43:GM49" si="1390">GL43*(1+$K43)</f>
        <v>3560.0879884533374</v>
      </c>
      <c r="GN43" s="111">
        <f t="shared" ref="GN43:GN49" si="1391">GM43*(1+$K43)</f>
        <v>3703.9013028348986</v>
      </c>
      <c r="GO43" s="111">
        <f t="shared" ref="GO43:GO49" si="1392">GN43*(1+$K43)</f>
        <v>3853.5240998642175</v>
      </c>
      <c r="GP43" s="111">
        <f t="shared" ref="GP43:GP49" si="1393">GO43*(1+$K43)</f>
        <v>4009.1910594023329</v>
      </c>
      <c r="GQ43" s="111">
        <f t="shared" ref="GQ43:GQ49" si="1394">GP43*(1+$K43)</f>
        <v>4171.1463414379496</v>
      </c>
      <c r="GR43" s="111">
        <f t="shared" ref="GR43:GR49" si="1395">GQ43*(1+$K43)</f>
        <v>4339.6439690466777</v>
      </c>
      <c r="GS43" s="111">
        <f t="shared" ref="GS43:GS49" si="1396">GR43*(1+$K43)</f>
        <v>4514.9482268202873</v>
      </c>
      <c r="GT43" s="111">
        <f t="shared" ref="GT43:GT49" si="1397">GS43*(1+$K43)</f>
        <v>4697.3340753909197</v>
      </c>
      <c r="GU43" s="111">
        <f t="shared" ref="GU43:GU49" si="1398">GT43*(1+$K43)</f>
        <v>4887.087582700412</v>
      </c>
      <c r="GV43" s="111">
        <f t="shared" ref="GV43:GV49" si="1399">GU43*(1+$K43)</f>
        <v>5084.5063726911785</v>
      </c>
      <c r="GW43" s="111">
        <f t="shared" ref="GW43:GW49" si="1400">GV43*(1+$K43)</f>
        <v>5289.9000921224115</v>
      </c>
      <c r="GX43" s="111">
        <f t="shared" ref="GX43:GX49" si="1401">GW43*(1+$K43)</f>
        <v>5503.5908962437888</v>
      </c>
      <c r="GY43" s="111">
        <f t="shared" ref="GY43:GY49" si="1402">GX43*(1+$K43)</f>
        <v>5725.9139540884535</v>
      </c>
      <c r="GZ43" s="111">
        <f t="shared" ref="GZ43:GZ49" si="1403">GY43*(1+$K43)</f>
        <v>5957.2179741778109</v>
      </c>
      <c r="HA43" s="111">
        <f t="shared" ref="HA43:HA49" si="1404">GZ43*(1+$K43)</f>
        <v>6197.8657514626984</v>
      </c>
      <c r="HB43" s="111">
        <f t="shared" ref="HB43:HB49" si="1405">HA43*(1+$K43)</f>
        <v>6448.234736358786</v>
      </c>
      <c r="HC43" s="111">
        <f t="shared" ref="HC43:HC49" si="1406">HB43*(1+$K43)</f>
        <v>6708.7176267687364</v>
      </c>
      <c r="HD43" s="111">
        <f t="shared" ref="HD43:HD49" si="1407">HC43*(1+$K43)</f>
        <v>6979.7229840196869</v>
      </c>
      <c r="HE43" s="111">
        <f t="shared" ref="HE43:HE49" si="1408">HD43*(1+$K43)</f>
        <v>7261.6758736821466</v>
      </c>
      <c r="HF43" s="111">
        <f t="shared" ref="HF43:HF49" si="1409">HE43*(1+$K43)</f>
        <v>7555.0185322754114</v>
      </c>
    </row>
    <row r="44" spans="1:214">
      <c r="A44" s="83" t="str">
        <f>'CEA-4 Constant DCF'!A44</f>
        <v>OGE Energy Corporation</v>
      </c>
      <c r="B44" s="103" t="str">
        <f>'CEA-4 Constant DCF'!B44</f>
        <v>OGE</v>
      </c>
      <c r="C44" s="90">
        <f>'CEA-4 Constant DCF'!C44</f>
        <v>1.6728000000000001</v>
      </c>
      <c r="D44" s="288">
        <f>'CEA-4 Constant DCF'!D44</f>
        <v>37.87522222222222</v>
      </c>
      <c r="E44" s="91">
        <f>'CEA-4 Constant DCF'!K44</f>
        <v>5.8150266666666665E-2</v>
      </c>
      <c r="F44" s="91">
        <f t="shared" si="607"/>
        <v>5.5191222222222239E-2</v>
      </c>
      <c r="G44" s="91">
        <f t="shared" si="608"/>
        <v>5.2232177777777812E-2</v>
      </c>
      <c r="H44" s="91">
        <f t="shared" si="609"/>
        <v>4.9273133333333385E-2</v>
      </c>
      <c r="I44" s="91">
        <f t="shared" si="610"/>
        <v>4.6314088888888959E-2</v>
      </c>
      <c r="J44" s="91">
        <f t="shared" si="611"/>
        <v>4.3355044444444532E-2</v>
      </c>
      <c r="K44" s="142">
        <f t="shared" si="1013"/>
        <v>4.0396000000000098E-2</v>
      </c>
      <c r="L44" s="91">
        <f t="shared" si="1014"/>
        <v>9.3889829516410825E-2</v>
      </c>
      <c r="N44" s="111">
        <f t="shared" si="1210"/>
        <v>-37.87522222222222</v>
      </c>
      <c r="O44" s="111">
        <f t="shared" si="613"/>
        <v>1.7700737660800001</v>
      </c>
      <c r="P44" s="111">
        <f t="shared" si="1211"/>
        <v>1.8730040275972231</v>
      </c>
      <c r="Q44" s="111">
        <f t="shared" si="1212"/>
        <v>1.9819197112697422</v>
      </c>
      <c r="R44" s="111">
        <f t="shared" si="1213"/>
        <v>2.0971688709920007</v>
      </c>
      <c r="S44" s="111">
        <f t="shared" si="1214"/>
        <v>2.2191198000852177</v>
      </c>
      <c r="T44" s="111">
        <f t="shared" si="1215"/>
        <v>2.341595734109454</v>
      </c>
      <c r="U44" s="111">
        <f t="shared" si="1216"/>
        <v>2.4639023787771452</v>
      </c>
      <c r="V44" s="111">
        <f t="shared" si="1217"/>
        <v>2.5853065692069488</v>
      </c>
      <c r="W44" s="111">
        <f t="shared" si="1218"/>
        <v>2.7050426874582278</v>
      </c>
      <c r="X44" s="111">
        <f t="shared" si="1219"/>
        <v>2.822319933397099</v>
      </c>
      <c r="Y44" s="111">
        <f t="shared" si="1220"/>
        <v>2.9363303694266083</v>
      </c>
      <c r="Z44" s="111">
        <f t="shared" si="1221"/>
        <v>3.054946371029966</v>
      </c>
      <c r="AA44" s="111">
        <f t="shared" si="1222"/>
        <v>3.1783539846340929</v>
      </c>
      <c r="AB44" s="111">
        <f t="shared" si="1223"/>
        <v>3.3067467721973722</v>
      </c>
      <c r="AC44" s="111">
        <f t="shared" si="1224"/>
        <v>3.4403261148070574</v>
      </c>
      <c r="AD44" s="111">
        <f t="shared" si="1225"/>
        <v>3.5793015285408036</v>
      </c>
      <c r="AE44" s="111">
        <f t="shared" si="1226"/>
        <v>3.7238909930877382</v>
      </c>
      <c r="AF44" s="111">
        <f t="shared" si="1227"/>
        <v>3.8743212936445106</v>
      </c>
      <c r="AG44" s="111">
        <f t="shared" si="1228"/>
        <v>4.0308283766225745</v>
      </c>
      <c r="AH44" s="111">
        <f t="shared" si="1229"/>
        <v>4.1936577197246203</v>
      </c>
      <c r="AI44" s="111">
        <f t="shared" si="1230"/>
        <v>4.3630647169706167</v>
      </c>
      <c r="AJ44" s="111">
        <f t="shared" si="1231"/>
        <v>4.5393150792773618</v>
      </c>
      <c r="AK44" s="111">
        <f t="shared" si="1232"/>
        <v>4.7226852512198505</v>
      </c>
      <c r="AL44" s="111">
        <f t="shared" si="1233"/>
        <v>4.9134628446281283</v>
      </c>
      <c r="AM44" s="111">
        <f t="shared" si="1234"/>
        <v>5.1119470896997266</v>
      </c>
      <c r="AN44" s="111">
        <f t="shared" si="1235"/>
        <v>5.3184493043352372</v>
      </c>
      <c r="AO44" s="111">
        <f t="shared" si="1236"/>
        <v>5.5332933824331638</v>
      </c>
      <c r="AP44" s="111">
        <f t="shared" si="1237"/>
        <v>5.7568163019099341</v>
      </c>
      <c r="AQ44" s="111">
        <f t="shared" si="1238"/>
        <v>5.9893686532418879</v>
      </c>
      <c r="AR44" s="111">
        <f t="shared" si="1239"/>
        <v>6.2313151893582477</v>
      </c>
      <c r="AS44" s="111">
        <f t="shared" si="1240"/>
        <v>6.4830353977475639</v>
      </c>
      <c r="AT44" s="111">
        <f t="shared" si="1241"/>
        <v>6.7449240956749748</v>
      </c>
      <c r="AU44" s="111">
        <f t="shared" si="1242"/>
        <v>7.0173920494438615</v>
      </c>
      <c r="AV44" s="111">
        <f t="shared" si="1243"/>
        <v>7.3008666186731963</v>
      </c>
      <c r="AW44" s="111">
        <f t="shared" si="1244"/>
        <v>7.5957924266011192</v>
      </c>
      <c r="AX44" s="111">
        <f t="shared" si="1245"/>
        <v>7.9026320574660991</v>
      </c>
      <c r="AY44" s="111">
        <f t="shared" si="1246"/>
        <v>8.2218667820595002</v>
      </c>
      <c r="AZ44" s="111">
        <f t="shared" si="1247"/>
        <v>8.5539973125875761</v>
      </c>
      <c r="BA44" s="111">
        <f t="shared" si="1248"/>
        <v>8.8995445880268651</v>
      </c>
      <c r="BB44" s="111">
        <f t="shared" si="1249"/>
        <v>9.2590505912047991</v>
      </c>
      <c r="BC44" s="111">
        <f t="shared" si="1250"/>
        <v>9.6330791988871098</v>
      </c>
      <c r="BD44" s="111">
        <f t="shared" si="1251"/>
        <v>10.022217066205355</v>
      </c>
      <c r="BE44" s="111">
        <f t="shared" si="1252"/>
        <v>10.427074546811788</v>
      </c>
      <c r="BF44" s="111">
        <f t="shared" si="1253"/>
        <v>10.848286650204798</v>
      </c>
      <c r="BG44" s="111">
        <f t="shared" si="1254"/>
        <v>11.286514037726473</v>
      </c>
      <c r="BH44" s="111">
        <f t="shared" si="1255"/>
        <v>11.742444058794472</v>
      </c>
      <c r="BI44" s="111">
        <f t="shared" si="1256"/>
        <v>12.216791828993536</v>
      </c>
      <c r="BJ44" s="111">
        <f t="shared" si="1257"/>
        <v>12.710301351717559</v>
      </c>
      <c r="BK44" s="111">
        <f t="shared" si="1258"/>
        <v>13.223746685121544</v>
      </c>
      <c r="BL44" s="111">
        <f t="shared" si="1259"/>
        <v>13.757933156213715</v>
      </c>
      <c r="BM44" s="111">
        <f t="shared" si="1260"/>
        <v>14.313698623992126</v>
      </c>
      <c r="BN44" s="111">
        <f t="shared" si="1261"/>
        <v>14.891914793606913</v>
      </c>
      <c r="BO44" s="111">
        <f t="shared" si="1262"/>
        <v>15.49348858360946</v>
      </c>
      <c r="BP44" s="111">
        <f t="shared" si="1263"/>
        <v>16.11936354843295</v>
      </c>
      <c r="BQ44" s="111">
        <f t="shared" si="1264"/>
        <v>16.770521358335451</v>
      </c>
      <c r="BR44" s="111">
        <f t="shared" si="1265"/>
        <v>17.447983339126772</v>
      </c>
      <c r="BS44" s="111">
        <f t="shared" si="1266"/>
        <v>18.15281207409414</v>
      </c>
      <c r="BT44" s="111">
        <f t="shared" si="1267"/>
        <v>18.886113070639247</v>
      </c>
      <c r="BU44" s="111">
        <f t="shared" si="1268"/>
        <v>19.649036494240793</v>
      </c>
      <c r="BV44" s="111">
        <f t="shared" si="1269"/>
        <v>20.442778972462147</v>
      </c>
      <c r="BW44" s="111">
        <f t="shared" si="1270"/>
        <v>21.268585471833731</v>
      </c>
      <c r="BX44" s="111">
        <f t="shared" si="1271"/>
        <v>22.127751250553928</v>
      </c>
      <c r="BY44" s="111">
        <f t="shared" si="1272"/>
        <v>23.021623890071307</v>
      </c>
      <c r="BZ44" s="111">
        <f t="shared" si="1273"/>
        <v>23.951605408734629</v>
      </c>
      <c r="CA44" s="111">
        <f t="shared" si="1274"/>
        <v>24.919154460825876</v>
      </c>
      <c r="CB44" s="111">
        <f t="shared" si="1275"/>
        <v>25.925788624425401</v>
      </c>
      <c r="CC44" s="111">
        <f t="shared" si="1276"/>
        <v>26.973086781697692</v>
      </c>
      <c r="CD44" s="111">
        <f t="shared" si="1277"/>
        <v>28.062691595331156</v>
      </c>
      <c r="CE44" s="111">
        <f t="shared" si="1278"/>
        <v>29.196312085016157</v>
      </c>
      <c r="CF44" s="111">
        <f t="shared" si="1279"/>
        <v>30.375726308002474</v>
      </c>
      <c r="CG44" s="111">
        <f t="shared" si="1280"/>
        <v>31.602784147940543</v>
      </c>
      <c r="CH44" s="111">
        <f t="shared" si="1281"/>
        <v>32.879410216380755</v>
      </c>
      <c r="CI44" s="111">
        <f t="shared" si="1282"/>
        <v>34.207606871481673</v>
      </c>
      <c r="CJ44" s="111">
        <f t="shared" si="1283"/>
        <v>35.589457358662052</v>
      </c>
      <c r="CK44" s="111">
        <f t="shared" si="1284"/>
        <v>37.02712907812257</v>
      </c>
      <c r="CL44" s="111">
        <f t="shared" si="1285"/>
        <v>38.522876984362412</v>
      </c>
      <c r="CM44" s="111">
        <f t="shared" si="1286"/>
        <v>40.079047123022718</v>
      </c>
      <c r="CN44" s="111">
        <f t="shared" si="1287"/>
        <v>41.698080310604347</v>
      </c>
      <c r="CO44" s="111">
        <f t="shared" si="1288"/>
        <v>43.382515962831526</v>
      </c>
      <c r="CP44" s="111">
        <f t="shared" si="1289"/>
        <v>45.134996077666074</v>
      </c>
      <c r="CQ44" s="111">
        <f t="shared" si="1290"/>
        <v>46.95826937921948</v>
      </c>
      <c r="CR44" s="111">
        <f t="shared" si="1291"/>
        <v>48.855195629062436</v>
      </c>
      <c r="CS44" s="111">
        <f t="shared" si="1292"/>
        <v>50.828750111694049</v>
      </c>
      <c r="CT44" s="111">
        <f t="shared" si="1293"/>
        <v>52.882028301206049</v>
      </c>
      <c r="CU44" s="111">
        <f t="shared" si="1294"/>
        <v>55.018250716461573</v>
      </c>
      <c r="CV44" s="111">
        <f t="shared" si="1295"/>
        <v>57.240767972403759</v>
      </c>
      <c r="CW44" s="111">
        <f t="shared" si="1296"/>
        <v>59.55306603541699</v>
      </c>
      <c r="CX44" s="111">
        <f t="shared" si="1297"/>
        <v>61.958771690983703</v>
      </c>
      <c r="CY44" s="111">
        <f t="shared" si="1298"/>
        <v>64.461658232212685</v>
      </c>
      <c r="CZ44" s="111">
        <f t="shared" si="1299"/>
        <v>67.065651378161149</v>
      </c>
      <c r="DA44" s="111">
        <f t="shared" si="1300"/>
        <v>69.774835431233356</v>
      </c>
      <c r="DB44" s="111">
        <f t="shared" si="1301"/>
        <v>72.593459683313469</v>
      </c>
      <c r="DC44" s="111">
        <f t="shared" si="1302"/>
        <v>75.5259450806806</v>
      </c>
      <c r="DD44" s="111">
        <f t="shared" si="1303"/>
        <v>78.576891158159782</v>
      </c>
      <c r="DE44" s="111">
        <f t="shared" si="1304"/>
        <v>81.751083253384806</v>
      </c>
      <c r="DF44" s="111">
        <f t="shared" si="1305"/>
        <v>85.053500012488541</v>
      </c>
      <c r="DG44" s="111">
        <f t="shared" si="1306"/>
        <v>88.489321198993039</v>
      </c>
      <c r="DH44" s="111">
        <f t="shared" si="1307"/>
        <v>92.06393581814757</v>
      </c>
      <c r="DI44" s="111">
        <f t="shared" si="1308"/>
        <v>95.782950569457469</v>
      </c>
      <c r="DJ44" s="111">
        <f t="shared" si="1309"/>
        <v>99.652198640661283</v>
      </c>
      <c r="DK44" s="111">
        <f t="shared" si="1310"/>
        <v>103.67774885694945</v>
      </c>
      <c r="DL44" s="111">
        <f t="shared" si="1311"/>
        <v>107.86591519977479</v>
      </c>
      <c r="DM44" s="111">
        <f t="shared" si="1312"/>
        <v>112.2232667101849</v>
      </c>
      <c r="DN44" s="111">
        <f t="shared" si="1313"/>
        <v>116.75663779220955</v>
      </c>
      <c r="DO44" s="111">
        <f t="shared" si="1314"/>
        <v>121.47313893246366</v>
      </c>
      <c r="DP44" s="111">
        <f t="shared" si="1315"/>
        <v>126.38016785277946</v>
      </c>
      <c r="DQ44" s="111">
        <f t="shared" si="1316"/>
        <v>131.48542111336036</v>
      </c>
      <c r="DR44" s="111">
        <f t="shared" si="1317"/>
        <v>136.79690618465568</v>
      </c>
      <c r="DS44" s="111">
        <f t="shared" si="1318"/>
        <v>142.32295400689105</v>
      </c>
      <c r="DT44" s="111">
        <f t="shared" si="1319"/>
        <v>148.07223205695342</v>
      </c>
      <c r="DU44" s="111">
        <f t="shared" si="1320"/>
        <v>154.05375794312613</v>
      </c>
      <c r="DV44" s="111">
        <f t="shared" si="1321"/>
        <v>160.27691354899667</v>
      </c>
      <c r="DW44" s="111">
        <f t="shared" si="1322"/>
        <v>166.75145974872197</v>
      </c>
      <c r="DX44" s="111">
        <f t="shared" si="1323"/>
        <v>173.48755171673136</v>
      </c>
      <c r="DY44" s="111">
        <f t="shared" si="1324"/>
        <v>180.49575485588045</v>
      </c>
      <c r="DZ44" s="111">
        <f t="shared" si="1325"/>
        <v>187.78706136903861</v>
      </c>
      <c r="EA44" s="111">
        <f t="shared" si="1326"/>
        <v>195.37290750010231</v>
      </c>
      <c r="EB44" s="111">
        <f t="shared" si="1327"/>
        <v>203.26519147147647</v>
      </c>
      <c r="EC44" s="111">
        <f t="shared" si="1328"/>
        <v>211.47629214615824</v>
      </c>
      <c r="ED44" s="111">
        <f t="shared" si="1329"/>
        <v>220.01908844369447</v>
      </c>
      <c r="EE44" s="111">
        <f t="shared" si="1330"/>
        <v>228.90697954046598</v>
      </c>
      <c r="EF44" s="111">
        <f t="shared" si="1331"/>
        <v>238.15390588598268</v>
      </c>
      <c r="EG44" s="111">
        <f t="shared" si="1332"/>
        <v>247.77437106815287</v>
      </c>
      <c r="EH44" s="111">
        <f t="shared" si="1333"/>
        <v>257.78346456182203</v>
      </c>
      <c r="EI44" s="111">
        <f t="shared" si="1334"/>
        <v>268.19688539626139</v>
      </c>
      <c r="EJ44" s="111">
        <f t="shared" si="1335"/>
        <v>279.03096677872878</v>
      </c>
      <c r="EK44" s="111">
        <f t="shared" si="1336"/>
        <v>290.30270171272235</v>
      </c>
      <c r="EL44" s="111">
        <f t="shared" si="1337"/>
        <v>302.02976965110952</v>
      </c>
      <c r="EM44" s="111">
        <f t="shared" si="1338"/>
        <v>314.23056422593578</v>
      </c>
      <c r="EN44" s="111">
        <f t="shared" si="1339"/>
        <v>326.92422209840669</v>
      </c>
      <c r="EO44" s="111">
        <f t="shared" si="1340"/>
        <v>340.13065297429398</v>
      </c>
      <c r="EP44" s="111">
        <f t="shared" si="1341"/>
        <v>353.87057083184357</v>
      </c>
      <c r="EQ44" s="111">
        <f t="shared" si="1342"/>
        <v>368.16552641116675</v>
      </c>
      <c r="ER44" s="111">
        <f t="shared" si="1343"/>
        <v>383.0379410160723</v>
      </c>
      <c r="ES44" s="111">
        <f t="shared" si="1344"/>
        <v>398.51114168135757</v>
      </c>
      <c r="ET44" s="111">
        <f t="shared" si="1345"/>
        <v>414.60939776071774</v>
      </c>
      <c r="EU44" s="111">
        <f t="shared" si="1346"/>
        <v>431.35795899265975</v>
      </c>
      <c r="EV44" s="111">
        <f t="shared" si="1347"/>
        <v>448.78309510412726</v>
      </c>
      <c r="EW44" s="111">
        <f t="shared" si="1348"/>
        <v>466.91213701395361</v>
      </c>
      <c r="EX44" s="111">
        <f t="shared" si="1349"/>
        <v>485.77351970076933</v>
      </c>
      <c r="EY44" s="111">
        <f t="shared" si="1350"/>
        <v>505.39682680260165</v>
      </c>
      <c r="EZ44" s="111">
        <f t="shared" si="1351"/>
        <v>525.81283701811958</v>
      </c>
      <c r="FA44" s="111">
        <f t="shared" si="1352"/>
        <v>547.05357238230363</v>
      </c>
      <c r="FB44" s="111">
        <f t="shared" si="1353"/>
        <v>569.15234849225919</v>
      </c>
      <c r="FC44" s="111">
        <f t="shared" si="1354"/>
        <v>592.1438267619526</v>
      </c>
      <c r="FD44" s="111">
        <f t="shared" si="1355"/>
        <v>616.06406878782855</v>
      </c>
      <c r="FE44" s="111">
        <f t="shared" si="1356"/>
        <v>640.95059291058169</v>
      </c>
      <c r="FF44" s="111">
        <f t="shared" si="1357"/>
        <v>666.84243306179758</v>
      </c>
      <c r="FG44" s="111">
        <f t="shared" si="1358"/>
        <v>693.78019998776199</v>
      </c>
      <c r="FH44" s="111">
        <f t="shared" si="1359"/>
        <v>721.80614494646773</v>
      </c>
      <c r="FI44" s="111">
        <f t="shared" si="1360"/>
        <v>750.96422597772528</v>
      </c>
      <c r="FJ44" s="111">
        <f t="shared" si="1361"/>
        <v>781.30017685032158</v>
      </c>
      <c r="FK44" s="111">
        <f t="shared" si="1362"/>
        <v>812.86157879436723</v>
      </c>
      <c r="FL44" s="111">
        <f t="shared" si="1363"/>
        <v>845.69793513134459</v>
      </c>
      <c r="FM44" s="111">
        <f t="shared" si="1364"/>
        <v>879.86074891891042</v>
      </c>
      <c r="FN44" s="111">
        <f t="shared" si="1365"/>
        <v>915.40360373223882</v>
      </c>
      <c r="FO44" s="111">
        <f t="shared" si="1366"/>
        <v>952.38224770860643</v>
      </c>
      <c r="FP44" s="111">
        <f t="shared" si="1367"/>
        <v>990.85468098704337</v>
      </c>
      <c r="FQ44" s="111">
        <f t="shared" si="1368"/>
        <v>1030.881246680196</v>
      </c>
      <c r="FR44" s="111">
        <f t="shared" si="1369"/>
        <v>1072.5247255210893</v>
      </c>
      <c r="FS44" s="111">
        <f t="shared" si="1370"/>
        <v>1115.8504343332393</v>
      </c>
      <c r="FT44" s="111">
        <f t="shared" si="1371"/>
        <v>1160.926328478565</v>
      </c>
      <c r="FU44" s="111">
        <f t="shared" si="1372"/>
        <v>1207.8231084437853</v>
      </c>
      <c r="FV44" s="111">
        <f t="shared" si="1373"/>
        <v>1256.6143307324805</v>
      </c>
      <c r="FW44" s="111">
        <f t="shared" si="1374"/>
        <v>1307.37652323675</v>
      </c>
      <c r="FX44" s="111">
        <f t="shared" si="1375"/>
        <v>1360.189305269422</v>
      </c>
      <c r="FY44" s="111">
        <f t="shared" si="1376"/>
        <v>1415.1355124450856</v>
      </c>
      <c r="FZ44" s="111">
        <f t="shared" si="1377"/>
        <v>1472.3013266058174</v>
      </c>
      <c r="GA44" s="111">
        <f t="shared" si="1378"/>
        <v>1531.7764109953862</v>
      </c>
      <c r="GB44" s="111">
        <f t="shared" si="1379"/>
        <v>1593.6540508939559</v>
      </c>
      <c r="GC44" s="111">
        <f t="shared" si="1380"/>
        <v>1658.0312999338682</v>
      </c>
      <c r="GD44" s="111">
        <f t="shared" si="1381"/>
        <v>1725.0091323259969</v>
      </c>
      <c r="GE44" s="111">
        <f t="shared" si="1382"/>
        <v>1794.6926012354381</v>
      </c>
      <c r="GF44" s="111">
        <f t="shared" si="1383"/>
        <v>1867.1910035549452</v>
      </c>
      <c r="GG44" s="111">
        <f t="shared" si="1384"/>
        <v>1942.618051334551</v>
      </c>
      <c r="GH44" s="111">
        <f t="shared" si="1385"/>
        <v>2021.0920501362616</v>
      </c>
      <c r="GI44" s="111">
        <f t="shared" si="1386"/>
        <v>2102.7360845935664</v>
      </c>
      <c r="GJ44" s="111">
        <f t="shared" si="1387"/>
        <v>2187.6782114668081</v>
      </c>
      <c r="GK44" s="111">
        <f t="shared" si="1388"/>
        <v>2276.0516604972213</v>
      </c>
      <c r="GL44" s="111">
        <f t="shared" si="1389"/>
        <v>2367.9950433746671</v>
      </c>
      <c r="GM44" s="111">
        <f t="shared" si="1390"/>
        <v>2463.6525711468303</v>
      </c>
      <c r="GN44" s="111">
        <f t="shared" si="1391"/>
        <v>2563.1742804108781</v>
      </c>
      <c r="GO44" s="111">
        <f t="shared" si="1392"/>
        <v>2666.7162686423562</v>
      </c>
      <c r="GP44" s="111">
        <f t="shared" si="1393"/>
        <v>2774.4409390304331</v>
      </c>
      <c r="GQ44" s="111">
        <f t="shared" si="1394"/>
        <v>2886.5172552035069</v>
      </c>
      <c r="GR44" s="111">
        <f t="shared" si="1395"/>
        <v>3003.121006244708</v>
      </c>
      <c r="GS44" s="111">
        <f t="shared" si="1396"/>
        <v>3124.4350824129697</v>
      </c>
      <c r="GT44" s="111">
        <f t="shared" si="1397"/>
        <v>3250.6497620021241</v>
      </c>
      <c r="GU44" s="111">
        <f t="shared" si="1398"/>
        <v>3381.9630097879622</v>
      </c>
      <c r="GV44" s="111">
        <f t="shared" si="1399"/>
        <v>3518.5807875313571</v>
      </c>
      <c r="GW44" s="111">
        <f t="shared" si="1400"/>
        <v>3660.717377024474</v>
      </c>
      <c r="GX44" s="111">
        <f t="shared" si="1401"/>
        <v>3808.595716186755</v>
      </c>
      <c r="GY44" s="111">
        <f t="shared" si="1402"/>
        <v>3962.4477487378354</v>
      </c>
      <c r="GZ44" s="111">
        <f t="shared" si="1403"/>
        <v>4122.5147879958495</v>
      </c>
      <c r="HA44" s="111">
        <f t="shared" si="1404"/>
        <v>4289.0478953717302</v>
      </c>
      <c r="HB44" s="111">
        <f t="shared" si="1405"/>
        <v>4462.3082741531671</v>
      </c>
      <c r="HC44" s="111">
        <f t="shared" si="1406"/>
        <v>4642.5676791958585</v>
      </c>
      <c r="HD44" s="111">
        <f t="shared" si="1407"/>
        <v>4830.1088431646549</v>
      </c>
      <c r="HE44" s="111">
        <f t="shared" si="1408"/>
        <v>5025.225919993135</v>
      </c>
      <c r="HF44" s="111">
        <f t="shared" si="1409"/>
        <v>5228.2249462571781</v>
      </c>
    </row>
    <row r="45" spans="1:214">
      <c r="A45" s="83" t="str">
        <f>'CEA-4 Constant DCF'!A45</f>
        <v>Pinnacle West Capital Corporation</v>
      </c>
      <c r="B45" s="103" t="str">
        <f>'CEA-4 Constant DCF'!B45</f>
        <v>PNW</v>
      </c>
      <c r="C45" s="90">
        <f>'CEA-4 Constant DCF'!C45</f>
        <v>3.52</v>
      </c>
      <c r="D45" s="288">
        <f>'CEA-4 Constant DCF'!D45</f>
        <v>82.783888888888868</v>
      </c>
      <c r="E45" s="91">
        <f>'CEA-4 Constant DCF'!K45</f>
        <v>6.5625000000000003E-2</v>
      </c>
      <c r="F45" s="91">
        <f t="shared" si="607"/>
        <v>6.1420166666666685E-2</v>
      </c>
      <c r="G45" s="91">
        <f t="shared" si="608"/>
        <v>5.7215333333333368E-2</v>
      </c>
      <c r="H45" s="91">
        <f t="shared" si="609"/>
        <v>5.3010500000000051E-2</v>
      </c>
      <c r="I45" s="91">
        <f t="shared" si="610"/>
        <v>4.8805666666666733E-2</v>
      </c>
      <c r="J45" s="91">
        <f t="shared" si="611"/>
        <v>4.4600833333333416E-2</v>
      </c>
      <c r="K45" s="142">
        <f t="shared" si="1013"/>
        <v>4.0396000000000098E-2</v>
      </c>
      <c r="L45" s="91">
        <f t="shared" si="1014"/>
        <v>9.4289609789848308E-2</v>
      </c>
      <c r="N45" s="111">
        <f t="shared" si="1210"/>
        <v>-82.783888888888868</v>
      </c>
      <c r="O45" s="111">
        <f t="shared" si="613"/>
        <v>3.7510000000000003</v>
      </c>
      <c r="P45" s="111">
        <f t="shared" si="1211"/>
        <v>3.9971593750000007</v>
      </c>
      <c r="Q45" s="111">
        <f t="shared" si="1212"/>
        <v>4.2594729589843761</v>
      </c>
      <c r="R45" s="111">
        <f t="shared" si="1213"/>
        <v>4.5390008719177262</v>
      </c>
      <c r="S45" s="111">
        <f t="shared" si="1214"/>
        <v>4.836872804137327</v>
      </c>
      <c r="T45" s="111">
        <f t="shared" si="1215"/>
        <v>5.1339543379129093</v>
      </c>
      <c r="U45" s="111">
        <f t="shared" si="1216"/>
        <v>5.427695246674709</v>
      </c>
      <c r="V45" s="111">
        <f t="shared" si="1217"/>
        <v>5.7154200855485593</v>
      </c>
      <c r="W45" s="111">
        <f t="shared" si="1218"/>
        <v>5.9943649731038144</v>
      </c>
      <c r="X45" s="111">
        <f t="shared" si="1219"/>
        <v>6.2617186462083891</v>
      </c>
      <c r="Y45" s="111">
        <f t="shared" si="1220"/>
        <v>6.5146670326406237</v>
      </c>
      <c r="Z45" s="111">
        <f t="shared" si="1221"/>
        <v>6.777833522091175</v>
      </c>
      <c r="AA45" s="111">
        <f t="shared" si="1222"/>
        <v>7.0516308850495708</v>
      </c>
      <c r="AB45" s="111">
        <f t="shared" si="1223"/>
        <v>7.3364885662820338</v>
      </c>
      <c r="AC45" s="111">
        <f t="shared" si="1224"/>
        <v>7.6328533584055638</v>
      </c>
      <c r="AD45" s="111">
        <f t="shared" si="1225"/>
        <v>7.9411901026717153</v>
      </c>
      <c r="AE45" s="111">
        <f t="shared" si="1226"/>
        <v>8.2619824180592421</v>
      </c>
      <c r="AF45" s="111">
        <f t="shared" si="1227"/>
        <v>8.5957334598191633</v>
      </c>
      <c r="AG45" s="111">
        <f t="shared" si="1228"/>
        <v>8.9429667086620181</v>
      </c>
      <c r="AH45" s="111">
        <f t="shared" si="1229"/>
        <v>9.3042267918251298</v>
      </c>
      <c r="AI45" s="111">
        <f t="shared" si="1230"/>
        <v>9.6800803373076985</v>
      </c>
      <c r="AJ45" s="111">
        <f t="shared" si="1231"/>
        <v>10.071116862613581</v>
      </c>
      <c r="AK45" s="111">
        <f t="shared" si="1232"/>
        <v>10.477949699395719</v>
      </c>
      <c r="AL45" s="111">
        <f t="shared" si="1233"/>
        <v>10.90121695545251</v>
      </c>
      <c r="AM45" s="111">
        <f t="shared" si="1234"/>
        <v>11.341582515584971</v>
      </c>
      <c r="AN45" s="111">
        <f t="shared" si="1235"/>
        <v>11.799737082884542</v>
      </c>
      <c r="AO45" s="111">
        <f t="shared" si="1236"/>
        <v>12.276399262084748</v>
      </c>
      <c r="AP45" s="111">
        <f t="shared" si="1237"/>
        <v>12.772316686675925</v>
      </c>
      <c r="AQ45" s="111">
        <f t="shared" si="1238"/>
        <v>13.288267191550887</v>
      </c>
      <c r="AR45" s="111">
        <f t="shared" si="1239"/>
        <v>13.825060033020778</v>
      </c>
      <c r="AS45" s="111">
        <f t="shared" si="1240"/>
        <v>14.383537158114686</v>
      </c>
      <c r="AT45" s="111">
        <f t="shared" si="1241"/>
        <v>14.964574525153889</v>
      </c>
      <c r="AU45" s="111">
        <f t="shared" si="1242"/>
        <v>15.569083477672008</v>
      </c>
      <c r="AV45" s="111">
        <f t="shared" si="1243"/>
        <v>16.198012173836048</v>
      </c>
      <c r="AW45" s="111">
        <f t="shared" si="1244"/>
        <v>16.852347073610332</v>
      </c>
      <c r="AX45" s="111">
        <f t="shared" si="1245"/>
        <v>17.533114485995895</v>
      </c>
      <c r="AY45" s="111">
        <f t="shared" si="1246"/>
        <v>18.241382178772188</v>
      </c>
      <c r="AZ45" s="111">
        <f t="shared" si="1247"/>
        <v>18.978261053265872</v>
      </c>
      <c r="BA45" s="111">
        <f t="shared" si="1248"/>
        <v>19.744906886773602</v>
      </c>
      <c r="BB45" s="111">
        <f t="shared" si="1249"/>
        <v>20.542522145371709</v>
      </c>
      <c r="BC45" s="111">
        <f t="shared" si="1250"/>
        <v>21.372357869956147</v>
      </c>
      <c r="BD45" s="111">
        <f t="shared" si="1251"/>
        <v>22.235715638470896</v>
      </c>
      <c r="BE45" s="111">
        <f t="shared" si="1252"/>
        <v>23.13394960740257</v>
      </c>
      <c r="BF45" s="111">
        <f t="shared" si="1253"/>
        <v>24.068468635743208</v>
      </c>
      <c r="BG45" s="111">
        <f t="shared" si="1254"/>
        <v>25.040738494752695</v>
      </c>
      <c r="BH45" s="111">
        <f t="shared" si="1255"/>
        <v>26.052284166986727</v>
      </c>
      <c r="BI45" s="111">
        <f t="shared" si="1256"/>
        <v>27.104692238196325</v>
      </c>
      <c r="BJ45" s="111">
        <f t="shared" si="1257"/>
        <v>28.199613385850505</v>
      </c>
      <c r="BK45" s="111">
        <f t="shared" si="1258"/>
        <v>29.338764968185323</v>
      </c>
      <c r="BL45" s="111">
        <f t="shared" si="1259"/>
        <v>30.523933717840141</v>
      </c>
      <c r="BM45" s="111">
        <f t="shared" si="1260"/>
        <v>31.756978544306016</v>
      </c>
      <c r="BN45" s="111">
        <f t="shared" si="1261"/>
        <v>33.039833449581806</v>
      </c>
      <c r="BO45" s="111">
        <f t="shared" si="1262"/>
        <v>34.374510561611118</v>
      </c>
      <c r="BP45" s="111">
        <f t="shared" si="1263"/>
        <v>35.763103290257966</v>
      </c>
      <c r="BQ45" s="111">
        <f t="shared" si="1264"/>
        <v>37.207789610771229</v>
      </c>
      <c r="BR45" s="111">
        <f t="shared" si="1265"/>
        <v>38.710835479887947</v>
      </c>
      <c r="BS45" s="111">
        <f t="shared" si="1266"/>
        <v>40.274598389933502</v>
      </c>
      <c r="BT45" s="111">
        <f t="shared" si="1267"/>
        <v>41.901531066493263</v>
      </c>
      <c r="BU45" s="111">
        <f t="shared" si="1268"/>
        <v>43.594185315455327</v>
      </c>
      <c r="BV45" s="111">
        <f t="shared" si="1269"/>
        <v>45.355216025458468</v>
      </c>
      <c r="BW45" s="111">
        <f t="shared" si="1270"/>
        <v>47.187385332022892</v>
      </c>
      <c r="BX45" s="111">
        <f t="shared" si="1271"/>
        <v>49.09356694989529</v>
      </c>
      <c r="BY45" s="111">
        <f t="shared" si="1272"/>
        <v>51.076750680403265</v>
      </c>
      <c r="BZ45" s="111">
        <f t="shared" si="1273"/>
        <v>53.140047100888843</v>
      </c>
      <c r="CA45" s="111">
        <f t="shared" si="1274"/>
        <v>55.286692443576356</v>
      </c>
      <c r="CB45" s="111">
        <f t="shared" si="1275"/>
        <v>57.520053671527073</v>
      </c>
      <c r="CC45" s="111">
        <f t="shared" si="1276"/>
        <v>59.843633759642088</v>
      </c>
      <c r="CD45" s="111">
        <f t="shared" si="1277"/>
        <v>62.261077188996595</v>
      </c>
      <c r="CE45" s="111">
        <f t="shared" si="1278"/>
        <v>64.776175663123311</v>
      </c>
      <c r="CF45" s="111">
        <f t="shared" si="1279"/>
        <v>67.392874055210854</v>
      </c>
      <c r="CG45" s="111">
        <f t="shared" si="1280"/>
        <v>70.115276595545154</v>
      </c>
      <c r="CH45" s="111">
        <f t="shared" si="1281"/>
        <v>72.947653308898808</v>
      </c>
      <c r="CI45" s="111">
        <f t="shared" si="1282"/>
        <v>75.894446711965088</v>
      </c>
      <c r="CJ45" s="111">
        <f t="shared" si="1283"/>
        <v>78.960278781341643</v>
      </c>
      <c r="CK45" s="111">
        <f t="shared" si="1284"/>
        <v>82.149958202992721</v>
      </c>
      <c r="CL45" s="111">
        <f t="shared" si="1285"/>
        <v>85.468487914560825</v>
      </c>
      <c r="CM45" s="111">
        <f t="shared" si="1286"/>
        <v>88.921072952357434</v>
      </c>
      <c r="CN45" s="111">
        <f t="shared" si="1287"/>
        <v>92.513128615340875</v>
      </c>
      <c r="CO45" s="111">
        <f t="shared" si="1288"/>
        <v>96.250288958886188</v>
      </c>
      <c r="CP45" s="111">
        <f t="shared" si="1289"/>
        <v>100.13841563166936</v>
      </c>
      <c r="CQ45" s="111">
        <f t="shared" si="1290"/>
        <v>104.18360706952629</v>
      </c>
      <c r="CR45" s="111">
        <f t="shared" si="1291"/>
        <v>108.39220806070688</v>
      </c>
      <c r="CS45" s="111">
        <f t="shared" si="1292"/>
        <v>112.7708196975272</v>
      </c>
      <c r="CT45" s="111">
        <f t="shared" si="1293"/>
        <v>117.32630973002853</v>
      </c>
      <c r="CU45" s="111">
        <f t="shared" si="1294"/>
        <v>122.06582333788278</v>
      </c>
      <c r="CV45" s="111">
        <f t="shared" si="1295"/>
        <v>126.99679433743989</v>
      </c>
      <c r="CW45" s="111">
        <f t="shared" si="1296"/>
        <v>132.12695684149512</v>
      </c>
      <c r="CX45" s="111">
        <f t="shared" si="1297"/>
        <v>137.46435739006415</v>
      </c>
      <c r="CY45" s="111">
        <f t="shared" si="1298"/>
        <v>143.0173675711932</v>
      </c>
      <c r="CZ45" s="111">
        <f t="shared" si="1299"/>
        <v>148.79469715159914</v>
      </c>
      <c r="DA45" s="111">
        <f t="shared" si="1300"/>
        <v>154.80540773773515</v>
      </c>
      <c r="DB45" s="111">
        <f t="shared" si="1301"/>
        <v>161.05892698870872</v>
      </c>
      <c r="DC45" s="111">
        <f t="shared" si="1302"/>
        <v>167.56506340334462</v>
      </c>
      <c r="DD45" s="111">
        <f t="shared" si="1303"/>
        <v>174.33402170458615</v>
      </c>
      <c r="DE45" s="111">
        <f t="shared" si="1304"/>
        <v>181.37641884536464</v>
      </c>
      <c r="DF45" s="111">
        <f t="shared" si="1305"/>
        <v>188.70330066104202</v>
      </c>
      <c r="DG45" s="111">
        <f t="shared" si="1306"/>
        <v>196.32615919454548</v>
      </c>
      <c r="DH45" s="111">
        <f t="shared" si="1307"/>
        <v>204.25695072136836</v>
      </c>
      <c r="DI45" s="111">
        <f t="shared" si="1308"/>
        <v>212.50811450270876</v>
      </c>
      <c r="DJ45" s="111">
        <f t="shared" si="1309"/>
        <v>221.09259229616021</v>
      </c>
      <c r="DK45" s="111">
        <f t="shared" si="1310"/>
        <v>230.02384865455591</v>
      </c>
      <c r="DL45" s="111">
        <f t="shared" si="1311"/>
        <v>239.31589204480537</v>
      </c>
      <c r="DM45" s="111">
        <f t="shared" si="1312"/>
        <v>248.98329681984734</v>
      </c>
      <c r="DN45" s="111">
        <f t="shared" si="1313"/>
        <v>259.04122607818192</v>
      </c>
      <c r="DO45" s="111">
        <f t="shared" si="1314"/>
        <v>269.50545544683621</v>
      </c>
      <c r="DP45" s="111">
        <f t="shared" si="1315"/>
        <v>280.39239782506661</v>
      </c>
      <c r="DQ45" s="111">
        <f t="shared" si="1316"/>
        <v>291.71912912760803</v>
      </c>
      <c r="DR45" s="111">
        <f t="shared" si="1317"/>
        <v>303.5034150678469</v>
      </c>
      <c r="DS45" s="111">
        <f t="shared" si="1318"/>
        <v>315.76373902292767</v>
      </c>
      <c r="DT45" s="111">
        <f t="shared" si="1319"/>
        <v>328.51933102449789</v>
      </c>
      <c r="DU45" s="111">
        <f t="shared" si="1320"/>
        <v>341.79019792056351</v>
      </c>
      <c r="DV45" s="111">
        <f t="shared" si="1321"/>
        <v>355.59715475576263</v>
      </c>
      <c r="DW45" s="111">
        <f t="shared" si="1322"/>
        <v>369.96185741927644</v>
      </c>
      <c r="DX45" s="111">
        <f t="shared" si="1323"/>
        <v>384.90683661158556</v>
      </c>
      <c r="DY45" s="111">
        <f t="shared" si="1324"/>
        <v>400.4555331833472</v>
      </c>
      <c r="DZ45" s="111">
        <f t="shared" si="1325"/>
        <v>416.63233490182171</v>
      </c>
      <c r="EA45" s="111">
        <f t="shared" si="1326"/>
        <v>433.46261470251574</v>
      </c>
      <c r="EB45" s="111">
        <f t="shared" si="1327"/>
        <v>450.9727704860386</v>
      </c>
      <c r="EC45" s="111">
        <f t="shared" si="1328"/>
        <v>469.19026652259265</v>
      </c>
      <c r="ED45" s="111">
        <f t="shared" si="1329"/>
        <v>488.14367652903934</v>
      </c>
      <c r="EE45" s="111">
        <f t="shared" si="1330"/>
        <v>507.86272848610645</v>
      </c>
      <c r="EF45" s="111">
        <f t="shared" si="1331"/>
        <v>528.37835126603125</v>
      </c>
      <c r="EG45" s="111">
        <f t="shared" si="1332"/>
        <v>549.72272314377392</v>
      </c>
      <c r="EH45" s="111">
        <f t="shared" si="1333"/>
        <v>571.92932226788992</v>
      </c>
      <c r="EI45" s="111">
        <f t="shared" si="1334"/>
        <v>595.0329791702236</v>
      </c>
      <c r="EJ45" s="111">
        <f t="shared" si="1335"/>
        <v>619.069931396784</v>
      </c>
      <c r="EK45" s="111">
        <f t="shared" si="1336"/>
        <v>644.07788034548855</v>
      </c>
      <c r="EL45" s="111">
        <f t="shared" si="1337"/>
        <v>670.09605039992493</v>
      </c>
      <c r="EM45" s="111">
        <f t="shared" si="1338"/>
        <v>697.16525045188041</v>
      </c>
      <c r="EN45" s="111">
        <f t="shared" si="1339"/>
        <v>725.32793790913468</v>
      </c>
      <c r="EO45" s="111">
        <f t="shared" si="1340"/>
        <v>754.62828528891214</v>
      </c>
      <c r="EP45" s="111">
        <f t="shared" si="1341"/>
        <v>785.1122495014431</v>
      </c>
      <c r="EQ45" s="111">
        <f t="shared" si="1342"/>
        <v>816.82764393230343</v>
      </c>
      <c r="ER45" s="111">
        <f t="shared" si="1343"/>
        <v>849.8242134365928</v>
      </c>
      <c r="ES45" s="111">
        <f t="shared" si="1344"/>
        <v>884.15371236257749</v>
      </c>
      <c r="ET45" s="111">
        <f t="shared" si="1345"/>
        <v>919.8699857271763</v>
      </c>
      <c r="EU45" s="111">
        <f t="shared" si="1346"/>
        <v>957.02905367061135</v>
      </c>
      <c r="EV45" s="111">
        <f t="shared" si="1347"/>
        <v>995.68919932268943</v>
      </c>
      <c r="EW45" s="111">
        <f t="shared" si="1348"/>
        <v>1035.911060218529</v>
      </c>
      <c r="EX45" s="111">
        <f t="shared" si="1349"/>
        <v>1077.7577234071168</v>
      </c>
      <c r="EY45" s="111">
        <f t="shared" si="1350"/>
        <v>1121.2948244018708</v>
      </c>
      <c r="EZ45" s="111">
        <f t="shared" si="1351"/>
        <v>1166.5906501284089</v>
      </c>
      <c r="FA45" s="111">
        <f t="shared" si="1352"/>
        <v>1213.7162460309962</v>
      </c>
      <c r="FB45" s="111">
        <f t="shared" si="1353"/>
        <v>1262.7455275056645</v>
      </c>
      <c r="FC45" s="111">
        <f t="shared" si="1354"/>
        <v>1313.7553958347835</v>
      </c>
      <c r="FD45" s="111">
        <f t="shared" si="1355"/>
        <v>1366.8258588049255</v>
      </c>
      <c r="FE45" s="111">
        <f t="shared" si="1356"/>
        <v>1422.0401561972094</v>
      </c>
      <c r="FF45" s="111">
        <f t="shared" si="1357"/>
        <v>1479.4848903469519</v>
      </c>
      <c r="FG45" s="111">
        <f t="shared" si="1358"/>
        <v>1539.2501619774075</v>
      </c>
      <c r="FH45" s="111">
        <f t="shared" si="1359"/>
        <v>1601.4297115206471</v>
      </c>
      <c r="FI45" s="111">
        <f t="shared" si="1360"/>
        <v>1666.1210661472353</v>
      </c>
      <c r="FJ45" s="111">
        <f t="shared" si="1361"/>
        <v>1733.4256927353192</v>
      </c>
      <c r="FK45" s="111">
        <f t="shared" si="1362"/>
        <v>1803.4491570190553</v>
      </c>
      <c r="FL45" s="111">
        <f t="shared" si="1363"/>
        <v>1876.3012891659973</v>
      </c>
      <c r="FM45" s="111">
        <f t="shared" si="1364"/>
        <v>1952.0963560431471</v>
      </c>
      <c r="FN45" s="111">
        <f t="shared" si="1365"/>
        <v>2030.9532404418662</v>
      </c>
      <c r="FO45" s="111">
        <f t="shared" si="1366"/>
        <v>2112.9956275427562</v>
      </c>
      <c r="FP45" s="111">
        <f t="shared" si="1367"/>
        <v>2198.3521989129736</v>
      </c>
      <c r="FQ45" s="111">
        <f t="shared" si="1368"/>
        <v>2287.1568343402623</v>
      </c>
      <c r="FR45" s="111">
        <f t="shared" si="1369"/>
        <v>2379.5488218202718</v>
      </c>
      <c r="FS45" s="111">
        <f t="shared" si="1370"/>
        <v>2475.6730760265236</v>
      </c>
      <c r="FT45" s="111">
        <f t="shared" si="1371"/>
        <v>2575.6803656056913</v>
      </c>
      <c r="FU45" s="111">
        <f t="shared" si="1372"/>
        <v>2679.727549654699</v>
      </c>
      <c r="FV45" s="111">
        <f t="shared" si="1373"/>
        <v>2787.9778237505507</v>
      </c>
      <c r="FW45" s="111">
        <f t="shared" si="1374"/>
        <v>2900.6009759187782</v>
      </c>
      <c r="FX45" s="111">
        <f t="shared" si="1375"/>
        <v>3017.7736529419935</v>
      </c>
      <c r="FY45" s="111">
        <f t="shared" si="1376"/>
        <v>3139.6796374262385</v>
      </c>
      <c r="FZ45" s="111">
        <f t="shared" si="1377"/>
        <v>3266.5101360597091</v>
      </c>
      <c r="GA45" s="111">
        <f t="shared" si="1378"/>
        <v>3398.4640795159776</v>
      </c>
      <c r="GB45" s="111">
        <f t="shared" si="1379"/>
        <v>3535.7484344721051</v>
      </c>
      <c r="GC45" s="111">
        <f t="shared" si="1380"/>
        <v>3678.5785282310408</v>
      </c>
      <c r="GD45" s="111">
        <f t="shared" si="1381"/>
        <v>3827.1783864574622</v>
      </c>
      <c r="GE45" s="111">
        <f t="shared" si="1382"/>
        <v>3981.7810845567983</v>
      </c>
      <c r="GF45" s="111">
        <f t="shared" si="1383"/>
        <v>4142.6291132485549</v>
      </c>
      <c r="GG45" s="111">
        <f t="shared" si="1384"/>
        <v>4309.974758907344</v>
      </c>
      <c r="GH45" s="111">
        <f t="shared" si="1385"/>
        <v>4484.0804992681651</v>
      </c>
      <c r="GI45" s="111">
        <f t="shared" si="1386"/>
        <v>4665.2194151166022</v>
      </c>
      <c r="GJ45" s="111">
        <f t="shared" si="1387"/>
        <v>4853.6756186096527</v>
      </c>
      <c r="GK45" s="111">
        <f t="shared" si="1388"/>
        <v>5049.7446988990087</v>
      </c>
      <c r="GL45" s="111">
        <f t="shared" si="1389"/>
        <v>5253.7341857557331</v>
      </c>
      <c r="GM45" s="111">
        <f t="shared" si="1390"/>
        <v>5465.9640319235223</v>
      </c>
      <c r="GN45" s="111">
        <f t="shared" si="1391"/>
        <v>5686.7671149571052</v>
      </c>
      <c r="GO45" s="111">
        <f t="shared" si="1392"/>
        <v>5916.4897593329133</v>
      </c>
      <c r="GP45" s="111">
        <f t="shared" si="1393"/>
        <v>6155.4922796509263</v>
      </c>
      <c r="GQ45" s="111">
        <f t="shared" si="1394"/>
        <v>6404.1495457797055</v>
      </c>
      <c r="GR45" s="111">
        <f t="shared" si="1395"/>
        <v>6662.8515708310233</v>
      </c>
      <c r="GS45" s="111">
        <f t="shared" si="1396"/>
        <v>6932.0041228863138</v>
      </c>
      <c r="GT45" s="111">
        <f t="shared" si="1397"/>
        <v>7212.02936143443</v>
      </c>
      <c r="GU45" s="111">
        <f t="shared" si="1398"/>
        <v>7503.3664995189356</v>
      </c>
      <c r="GV45" s="111">
        <f t="shared" si="1399"/>
        <v>7806.472492633503</v>
      </c>
      <c r="GW45" s="111">
        <f t="shared" si="1400"/>
        <v>8121.8227554459263</v>
      </c>
      <c r="GX45" s="111">
        <f t="shared" si="1401"/>
        <v>8449.9119074749215</v>
      </c>
      <c r="GY45" s="111">
        <f t="shared" si="1402"/>
        <v>8791.2545488892792</v>
      </c>
      <c r="GZ45" s="111">
        <f t="shared" si="1403"/>
        <v>9146.3860676462118</v>
      </c>
      <c r="HA45" s="111">
        <f t="shared" si="1404"/>
        <v>9515.8634792348494</v>
      </c>
      <c r="HB45" s="111">
        <f t="shared" si="1405"/>
        <v>9900.2663003420221</v>
      </c>
      <c r="HC45" s="111">
        <f t="shared" si="1406"/>
        <v>10300.19745781064</v>
      </c>
      <c r="HD45" s="111">
        <f t="shared" si="1407"/>
        <v>10716.284234316359</v>
      </c>
      <c r="HE45" s="111">
        <f t="shared" si="1408"/>
        <v>11149.179252245804</v>
      </c>
      <c r="HF45" s="111">
        <f t="shared" si="1409"/>
        <v>11599.561497319526</v>
      </c>
    </row>
    <row r="46" spans="1:214">
      <c r="A46" s="83" t="str">
        <f>'CEA-4 Constant DCF'!A46</f>
        <v>PPL Corporation</v>
      </c>
      <c r="B46" s="103" t="s">
        <v>31</v>
      </c>
      <c r="C46" s="90">
        <f>'CEA-4 Constant DCF'!C46</f>
        <v>1.03</v>
      </c>
      <c r="D46" s="288">
        <f>'CEA-4 Constant DCF'!D46</f>
        <v>29.960777777777786</v>
      </c>
      <c r="E46" s="91">
        <f>'CEA-4 Constant DCF'!K46</f>
        <v>7.0020600000000002E-2</v>
      </c>
      <c r="F46" s="91">
        <f t="shared" ref="F46" si="1410">IFERROR(E46-($E46-$K46)/6, "")</f>
        <v>6.5083166666666692E-2</v>
      </c>
      <c r="G46" s="91">
        <f t="shared" ref="G46" si="1411">IFERROR(F46-($E46-$K46)/6, "")</f>
        <v>6.0145733333333375E-2</v>
      </c>
      <c r="H46" s="91">
        <f t="shared" ref="H46" si="1412">IFERROR(G46-($E46-$K46)/6, "")</f>
        <v>5.5208300000000057E-2</v>
      </c>
      <c r="I46" s="91">
        <f t="shared" ref="I46" si="1413">IFERROR(H46-($E46-$K46)/6, "")</f>
        <v>5.027086666666674E-2</v>
      </c>
      <c r="J46" s="91">
        <f t="shared" ref="J46" si="1414">IFERROR(I46-($E46-$K46)/6, "")</f>
        <v>4.5333433333333423E-2</v>
      </c>
      <c r="K46" s="142">
        <f t="shared" si="1013"/>
        <v>4.0396000000000098E-2</v>
      </c>
      <c r="L46" s="91">
        <f>IFERROR(XIRR($N46:$HF46,$N$34:$HF$34),"")</f>
        <v>8.5152116417884824E-2</v>
      </c>
      <c r="N46" s="111">
        <f t="shared" ref="N46" si="1415">-D46</f>
        <v>-29.960777777777786</v>
      </c>
      <c r="O46" s="111">
        <f t="shared" si="613"/>
        <v>1.1021212180000002</v>
      </c>
      <c r="P46" s="111">
        <f t="shared" ref="P46" si="1416">O46*(1+$E46)</f>
        <v>1.1792924069570911</v>
      </c>
      <c r="Q46" s="111">
        <f t="shared" ref="Q46" si="1417">P46*(1+$E46)</f>
        <v>1.261867168867671</v>
      </c>
      <c r="R46" s="111">
        <f t="shared" ref="R46" si="1418">Q46*(1+$E46)</f>
        <v>1.3502238651520868</v>
      </c>
      <c r="S46" s="111">
        <f t="shared" ref="S46" si="1419">R46*(1+$E46)</f>
        <v>1.4447673503243552</v>
      </c>
      <c r="T46" s="111">
        <f t="shared" ref="T46" si="1420">S46*(1+F46)</f>
        <v>1.5387973845800738</v>
      </c>
      <c r="U46" s="111">
        <f t="shared" ref="U46" si="1421">T46*(1+G46)</f>
        <v>1.6313494817270575</v>
      </c>
      <c r="V46" s="111">
        <f t="shared" ref="V46" si="1422">U46*(1+H46)</f>
        <v>1.7214135133190895</v>
      </c>
      <c r="W46" s="111">
        <f t="shared" ref="W46" si="1423">V46*(1+I46)</f>
        <v>1.8079504625253517</v>
      </c>
      <c r="X46" s="111">
        <f t="shared" ref="X46" si="1424">W46*(1+J46)</f>
        <v>1.8899110642882142</v>
      </c>
      <c r="Y46" s="111">
        <f t="shared" ref="Y46" si="1425">X46*(1+$K46)</f>
        <v>1.9662559116412011</v>
      </c>
      <c r="Z46" s="111">
        <f t="shared" ref="Z46" si="1426">Y46*(1+$K46)</f>
        <v>2.0456847854478593</v>
      </c>
      <c r="AA46" s="111">
        <f t="shared" ref="AA46" si="1427">Z46*(1+$K46)</f>
        <v>2.1283222680408111</v>
      </c>
      <c r="AB46" s="111">
        <f t="shared" ref="AB46" si="1428">AA46*(1+$K46)</f>
        <v>2.214297974380588</v>
      </c>
      <c r="AC46" s="111">
        <f t="shared" ref="AC46" si="1429">AB46*(1+$K46)</f>
        <v>2.3037467553536666</v>
      </c>
      <c r="AD46" s="111">
        <f t="shared" ref="AD46" si="1430">AC46*(1+$K46)</f>
        <v>2.3968089092829334</v>
      </c>
      <c r="AE46" s="111">
        <f t="shared" ref="AE46" si="1431">AD46*(1+$K46)</f>
        <v>2.493630401982327</v>
      </c>
      <c r="AF46" s="111">
        <f t="shared" ref="AF46" si="1432">AE46*(1+$K46)</f>
        <v>2.5943630957008055</v>
      </c>
      <c r="AG46" s="111">
        <f t="shared" ref="AG46" si="1433">AF46*(1+$K46)</f>
        <v>2.6991649873147354</v>
      </c>
      <c r="AH46" s="111">
        <f t="shared" ref="AH46" si="1434">AG46*(1+$K46)</f>
        <v>2.808200456142302</v>
      </c>
      <c r="AI46" s="111">
        <f t="shared" ref="AI46" si="1435">AH46*(1+$K46)</f>
        <v>2.9216405217686265</v>
      </c>
      <c r="AJ46" s="111">
        <f t="shared" ref="AJ46" si="1436">AI46*(1+$K46)</f>
        <v>3.0396631122859921</v>
      </c>
      <c r="AK46" s="111">
        <f t="shared" ref="AK46" si="1437">AJ46*(1+$K46)</f>
        <v>3.1624533433698971</v>
      </c>
      <c r="AL46" s="111">
        <f t="shared" ref="AL46" si="1438">AK46*(1+$K46)</f>
        <v>3.290203808628668</v>
      </c>
      <c r="AM46" s="111">
        <f t="shared" ref="AM46" si="1439">AL46*(1+$K46)</f>
        <v>3.4231148816820318</v>
      </c>
      <c r="AN46" s="111">
        <f t="shared" ref="AN46" si="1440">AM46*(1+$K46)</f>
        <v>3.5613950304424593</v>
      </c>
      <c r="AO46" s="111">
        <f t="shared" ref="AO46" si="1441">AN46*(1+$K46)</f>
        <v>3.7052611440922134</v>
      </c>
      <c r="AP46" s="111">
        <f t="shared" ref="AP46" si="1442">AO46*(1+$K46)</f>
        <v>3.8549388732689627</v>
      </c>
      <c r="AQ46" s="111">
        <f t="shared" ref="AQ46" si="1443">AP46*(1+$K46)</f>
        <v>4.0106629839935364</v>
      </c>
      <c r="AR46" s="111">
        <f t="shared" ref="AR46" si="1444">AQ46*(1+$K46)</f>
        <v>4.1726777258949399</v>
      </c>
      <c r="AS46" s="111">
        <f t="shared" ref="AS46" si="1445">AR46*(1+$K46)</f>
        <v>4.3412372153101924</v>
      </c>
      <c r="AT46" s="111">
        <f t="shared" ref="AT46" si="1446">AS46*(1+$K46)</f>
        <v>4.5166058338598631</v>
      </c>
      <c r="AU46" s="111">
        <f t="shared" ref="AU46" si="1447">AT46*(1+$K46)</f>
        <v>4.6990586431244665</v>
      </c>
      <c r="AV46" s="111">
        <f t="shared" ref="AV46" si="1448">AU46*(1+$K46)</f>
        <v>4.8888818160721232</v>
      </c>
      <c r="AW46" s="111">
        <f t="shared" ref="AW46" si="1449">AV46*(1+$K46)</f>
        <v>5.0863730859141736</v>
      </c>
      <c r="AX46" s="111">
        <f t="shared" ref="AX46" si="1450">AW46*(1+$K46)</f>
        <v>5.2918422130927629</v>
      </c>
      <c r="AY46" s="111">
        <f t="shared" ref="AY46" si="1451">AX46*(1+$K46)</f>
        <v>5.505611471132859</v>
      </c>
      <c r="AZ46" s="111">
        <f t="shared" ref="AZ46" si="1452">AY46*(1+$K46)</f>
        <v>5.7280161521207429</v>
      </c>
      <c r="BA46" s="111">
        <f t="shared" ref="BA46" si="1453">AZ46*(1+$K46)</f>
        <v>5.9594050926018127</v>
      </c>
      <c r="BB46" s="111">
        <f t="shared" ref="BB46" si="1454">BA46*(1+$K46)</f>
        <v>6.2001412207225561</v>
      </c>
      <c r="BC46" s="111">
        <f t="shared" ref="BC46" si="1455">BB46*(1+$K46)</f>
        <v>6.4506021254748651</v>
      </c>
      <c r="BD46" s="111">
        <f t="shared" ref="BD46" si="1456">BC46*(1+$K46)</f>
        <v>6.7111806489355486</v>
      </c>
      <c r="BE46" s="111">
        <f t="shared" ref="BE46" si="1457">BD46*(1+$K46)</f>
        <v>6.9822855024299493</v>
      </c>
      <c r="BF46" s="111">
        <f t="shared" ref="BF46" si="1458">BE46*(1+$K46)</f>
        <v>7.2643419075861102</v>
      </c>
      <c r="BG46" s="111">
        <f t="shared" ref="BG46" si="1459">BF46*(1+$K46)</f>
        <v>7.5577922632849592</v>
      </c>
      <c r="BH46" s="111">
        <f t="shared" ref="BH46" si="1460">BG46*(1+$K46)</f>
        <v>7.8630968395526191</v>
      </c>
      <c r="BI46" s="111">
        <f t="shared" ref="BI46" si="1461">BH46*(1+$K46)</f>
        <v>8.1807344994831883</v>
      </c>
      <c r="BJ46" s="111">
        <f t="shared" ref="BJ46" si="1462">BI46*(1+$K46)</f>
        <v>8.5112034503243112</v>
      </c>
      <c r="BK46" s="111">
        <f t="shared" ref="BK46" si="1463">BJ46*(1+$K46)</f>
        <v>8.8550220249036133</v>
      </c>
      <c r="BL46" s="111">
        <f t="shared" ref="BL46" si="1464">BK46*(1+$K46)</f>
        <v>9.2127294946216214</v>
      </c>
      <c r="BM46" s="111">
        <f t="shared" ref="BM46" si="1465">BL46*(1+$K46)</f>
        <v>9.5848869152863578</v>
      </c>
      <c r="BN46" s="111">
        <f t="shared" ref="BN46" si="1466">BM46*(1+$K46)</f>
        <v>9.9720780071162665</v>
      </c>
      <c r="BO46" s="111">
        <f t="shared" ref="BO46" si="1467">BN46*(1+$K46)</f>
        <v>10.374910070291737</v>
      </c>
      <c r="BP46" s="111">
        <f t="shared" ref="BP46" si="1468">BO46*(1+$K46)</f>
        <v>10.794014937491243</v>
      </c>
      <c r="BQ46" s="111">
        <f t="shared" ref="BQ46" si="1469">BP46*(1+$K46)</f>
        <v>11.23004996490614</v>
      </c>
      <c r="BR46" s="111">
        <f t="shared" ref="BR46" si="1470">BQ46*(1+$K46)</f>
        <v>11.68369906328849</v>
      </c>
      <c r="BS46" s="111">
        <f t="shared" ref="BS46" si="1471">BR46*(1+$K46)</f>
        <v>12.155673770649093</v>
      </c>
      <c r="BT46" s="111">
        <f t="shared" ref="BT46" si="1472">BS46*(1+$K46)</f>
        <v>12.646714368288235</v>
      </c>
      <c r="BU46" s="111">
        <f t="shared" ref="BU46" si="1473">BT46*(1+$K46)</f>
        <v>13.157591041909608</v>
      </c>
      <c r="BV46" s="111">
        <f t="shared" ref="BV46" si="1474">BU46*(1+$K46)</f>
        <v>13.68910508963859</v>
      </c>
      <c r="BW46" s="111">
        <f t="shared" ref="BW46" si="1475">BV46*(1+$K46)</f>
        <v>14.242090178839632</v>
      </c>
      <c r="BX46" s="111">
        <f t="shared" ref="BX46" si="1476">BW46*(1+$K46)</f>
        <v>14.817413653704039</v>
      </c>
      <c r="BY46" s="111">
        <f t="shared" ref="BY46" si="1477">BX46*(1+$K46)</f>
        <v>15.415977895659069</v>
      </c>
      <c r="BZ46" s="111">
        <f t="shared" ref="BZ46" si="1478">BY46*(1+$K46)</f>
        <v>16.038721738732114</v>
      </c>
      <c r="CA46" s="111">
        <f t="shared" ref="CA46" si="1479">BZ46*(1+$K46)</f>
        <v>16.686621942089939</v>
      </c>
      <c r="CB46" s="111">
        <f t="shared" ref="CB46" si="1480">CA46*(1+$K46)</f>
        <v>17.360694722062608</v>
      </c>
      <c r="CC46" s="111">
        <f t="shared" ref="CC46" si="1481">CB46*(1+$K46)</f>
        <v>18.061997346055051</v>
      </c>
      <c r="CD46" s="111">
        <f t="shared" ref="CD46" si="1482">CC46*(1+$K46)</f>
        <v>18.791629790846294</v>
      </c>
      <c r="CE46" s="111">
        <f t="shared" ref="CE46" si="1483">CD46*(1+$K46)</f>
        <v>19.550736467877321</v>
      </c>
      <c r="CF46" s="111">
        <f t="shared" ref="CF46" si="1484">CE46*(1+$K46)</f>
        <v>20.340508018233695</v>
      </c>
      <c r="CG46" s="111">
        <f t="shared" ref="CG46" si="1485">CF46*(1+$K46)</f>
        <v>21.162183180138264</v>
      </c>
      <c r="CH46" s="111">
        <f t="shared" ref="CH46" si="1486">CG46*(1+$K46)</f>
        <v>22.017050731883131</v>
      </c>
      <c r="CI46" s="111">
        <f t="shared" ref="CI46" si="1487">CH46*(1+$K46)</f>
        <v>22.906451513248285</v>
      </c>
      <c r="CJ46" s="111">
        <f t="shared" ref="CJ46" si="1488">CI46*(1+$K46)</f>
        <v>23.831780528577465</v>
      </c>
      <c r="CK46" s="111">
        <f t="shared" ref="CK46" si="1489">CJ46*(1+$K46)</f>
        <v>24.794489134809883</v>
      </c>
      <c r="CL46" s="111">
        <f t="shared" ref="CL46" si="1490">CK46*(1+$K46)</f>
        <v>25.796087317899666</v>
      </c>
      <c r="CM46" s="111">
        <f t="shared" ref="CM46" si="1491">CL46*(1+$K46)</f>
        <v>26.838146061193545</v>
      </c>
      <c r="CN46" s="111">
        <f t="shared" ref="CN46" si="1492">CM46*(1+$K46)</f>
        <v>27.922299809481522</v>
      </c>
      <c r="CO46" s="111">
        <f t="shared" ref="CO46" si="1493">CN46*(1+$K46)</f>
        <v>29.050249032585342</v>
      </c>
      <c r="CP46" s="111">
        <f t="shared" ref="CP46" si="1494">CO46*(1+$K46)</f>
        <v>30.223762892505661</v>
      </c>
      <c r="CQ46" s="111">
        <f t="shared" ref="CQ46" si="1495">CP46*(1+$K46)</f>
        <v>31.444682018311322</v>
      </c>
      <c r="CR46" s="111">
        <f t="shared" ref="CR46" si="1496">CQ46*(1+$K46)</f>
        <v>32.714921393123028</v>
      </c>
      <c r="CS46" s="111">
        <f t="shared" ref="CS46" si="1497">CR46*(1+$K46)</f>
        <v>34.036473357719629</v>
      </c>
      <c r="CT46" s="111">
        <f t="shared" ref="CT46" si="1498">CS46*(1+$K46)</f>
        <v>35.411410735478071</v>
      </c>
      <c r="CU46" s="111">
        <f t="shared" ref="CU46" si="1499">CT46*(1+$K46)</f>
        <v>36.841890083548449</v>
      </c>
      <c r="CV46" s="111">
        <f t="shared" ref="CV46" si="1500">CU46*(1+$K46)</f>
        <v>38.330155075363479</v>
      </c>
      <c r="CW46" s="111">
        <f t="shared" ref="CW46" si="1501">CV46*(1+$K46)</f>
        <v>39.878540019787863</v>
      </c>
      <c r="CX46" s="111">
        <f t="shared" ref="CX46" si="1502">CW46*(1+$K46)</f>
        <v>41.489473522427218</v>
      </c>
      <c r="CY46" s="111">
        <f t="shared" ref="CY46" si="1503">CX46*(1+$K46)</f>
        <v>43.165482294839194</v>
      </c>
      <c r="CZ46" s="111">
        <f t="shared" ref="CZ46" si="1504">CY46*(1+$K46)</f>
        <v>44.909195117621522</v>
      </c>
      <c r="DA46" s="111">
        <f t="shared" ref="DA46" si="1505">CZ46*(1+$K46)</f>
        <v>46.723346963592967</v>
      </c>
      <c r="DB46" s="111">
        <f t="shared" ref="DB46" si="1506">DA46*(1+$K46)</f>
        <v>48.610783287534275</v>
      </c>
      <c r="DC46" s="111">
        <f t="shared" ref="DC46" si="1507">DB46*(1+$K46)</f>
        <v>50.574464489217512</v>
      </c>
      <c r="DD46" s="111">
        <f t="shared" ref="DD46" si="1508">DC46*(1+$K46)</f>
        <v>52.617470556723944</v>
      </c>
      <c r="DE46" s="111">
        <f t="shared" ref="DE46" si="1509">DD46*(1+$K46)</f>
        <v>54.743005897333369</v>
      </c>
      <c r="DF46" s="111">
        <f t="shared" ref="DF46" si="1510">DE46*(1+$K46)</f>
        <v>56.954404363562055</v>
      </c>
      <c r="DG46" s="111">
        <f t="shared" ref="DG46" si="1511">DF46*(1+$K46)</f>
        <v>59.255134482232513</v>
      </c>
      <c r="DH46" s="111">
        <f t="shared" ref="DH46" si="1512">DG46*(1+$K46)</f>
        <v>61.648804894776781</v>
      </c>
      <c r="DI46" s="111">
        <f t="shared" ref="DI46" si="1513">DH46*(1+$K46)</f>
        <v>64.139170017306185</v>
      </c>
      <c r="DJ46" s="111">
        <f t="shared" ref="DJ46" si="1514">DI46*(1+$K46)</f>
        <v>66.730135929325286</v>
      </c>
      <c r="DK46" s="111">
        <f t="shared" ref="DK46" si="1515">DJ46*(1+$K46)</f>
        <v>69.425766500326318</v>
      </c>
      <c r="DL46" s="111">
        <f t="shared" ref="DL46" si="1516">DK46*(1+$K46)</f>
        <v>72.2302897638735</v>
      </c>
      <c r="DM46" s="111">
        <f t="shared" ref="DM46" si="1517">DL46*(1+$K46)</f>
        <v>75.148104549174946</v>
      </c>
      <c r="DN46" s="111">
        <f t="shared" ref="DN46" si="1518">DM46*(1+$K46)</f>
        <v>78.183787380543421</v>
      </c>
      <c r="DO46" s="111">
        <f t="shared" ref="DO46" si="1519">DN46*(1+$K46)</f>
        <v>81.342099655567864</v>
      </c>
      <c r="DP46" s="111">
        <f t="shared" ref="DP46" si="1520">DO46*(1+$K46)</f>
        <v>84.627995113254187</v>
      </c>
      <c r="DQ46" s="111">
        <f t="shared" ref="DQ46" si="1521">DP46*(1+$K46)</f>
        <v>88.046627603849217</v>
      </c>
      <c r="DR46" s="111">
        <f t="shared" ref="DR46" si="1522">DQ46*(1+$K46)</f>
        <v>91.603359172534311</v>
      </c>
      <c r="DS46" s="111">
        <f t="shared" ref="DS46" si="1523">DR46*(1+$K46)</f>
        <v>95.303768469668015</v>
      </c>
      <c r="DT46" s="111">
        <f t="shared" ref="DT46" si="1524">DS46*(1+$K46)</f>
        <v>99.15365950076874</v>
      </c>
      <c r="DU46" s="111">
        <f t="shared" ref="DU46" si="1525">DT46*(1+$K46)</f>
        <v>103.1590707299618</v>
      </c>
      <c r="DV46" s="111">
        <f t="shared" ref="DV46" si="1526">DU46*(1+$K46)</f>
        <v>107.32628455116935</v>
      </c>
      <c r="DW46" s="111">
        <f t="shared" ref="DW46" si="1527">DV46*(1+$K46)</f>
        <v>111.6618371418984</v>
      </c>
      <c r="DX46" s="111">
        <f t="shared" ref="DX46" si="1528">DW46*(1+$K46)</f>
        <v>116.17252871508254</v>
      </c>
      <c r="DY46" s="111">
        <f t="shared" ref="DY46" si="1529">DX46*(1+$K46)</f>
        <v>120.86543418505703</v>
      </c>
      <c r="DZ46" s="111">
        <f t="shared" ref="DZ46" si="1530">DY46*(1+$K46)</f>
        <v>125.7479142643966</v>
      </c>
      <c r="EA46" s="111">
        <f t="shared" ref="EA46" si="1531">DZ46*(1+$K46)</f>
        <v>130.82762700902117</v>
      </c>
      <c r="EB46" s="111">
        <f t="shared" ref="EB46" si="1532">EA46*(1+$K46)</f>
        <v>136.11253982967762</v>
      </c>
      <c r="EC46" s="111">
        <f t="shared" ref="EC46" si="1533">EB46*(1+$K46)</f>
        <v>141.61094198863728</v>
      </c>
      <c r="ED46" s="111">
        <f t="shared" ref="ED46" si="1534">EC46*(1+$K46)</f>
        <v>147.33145760121027</v>
      </c>
      <c r="EE46" s="111">
        <f t="shared" ref="EE46" si="1535">ED46*(1+$K46)</f>
        <v>153.28305916246879</v>
      </c>
      <c r="EF46" s="111">
        <f t="shared" ref="EF46" si="1536">EE46*(1+$K46)</f>
        <v>159.47508162039588</v>
      </c>
      <c r="EG46" s="111">
        <f t="shared" ref="EG46" si="1537">EF46*(1+$K46)</f>
        <v>165.91723701753341</v>
      </c>
      <c r="EH46" s="111">
        <f t="shared" ref="EH46" si="1538">EG46*(1+$K46)</f>
        <v>172.6196297240937</v>
      </c>
      <c r="EI46" s="111">
        <f t="shared" ref="EI46" si="1539">EH46*(1+$K46)</f>
        <v>179.59277228642821</v>
      </c>
      <c r="EJ46" s="111">
        <f t="shared" ref="EJ46" si="1540">EI46*(1+$K46)</f>
        <v>186.84760191571078</v>
      </c>
      <c r="EK46" s="111">
        <f t="shared" ref="EK46" si="1541">EJ46*(1+$K46)</f>
        <v>194.39549764269785</v>
      </c>
      <c r="EL46" s="111">
        <f t="shared" ref="EL46" si="1542">EK46*(1+$K46)</f>
        <v>202.24829816547228</v>
      </c>
      <c r="EM46" s="111">
        <f t="shared" ref="EM46" si="1543">EL46*(1+$K46)</f>
        <v>210.41832041816471</v>
      </c>
      <c r="EN46" s="111">
        <f t="shared" ref="EN46" si="1544">EM46*(1+$K46)</f>
        <v>218.9183788897769</v>
      </c>
      <c r="EO46" s="111">
        <f t="shared" ref="EO46" si="1545">EN46*(1+$K46)</f>
        <v>227.76180572340834</v>
      </c>
      <c r="EP46" s="111">
        <f t="shared" ref="EP46" si="1546">EO46*(1+$K46)</f>
        <v>236.96247162741116</v>
      </c>
      <c r="EQ46" s="111">
        <f t="shared" ref="EQ46" si="1547">EP46*(1+$K46)</f>
        <v>246.53480763127209</v>
      </c>
      <c r="ER46" s="111">
        <f t="shared" ref="ER46" si="1548">EQ46*(1+$K46)</f>
        <v>256.493827720345</v>
      </c>
      <c r="ES46" s="111">
        <f t="shared" ref="ES46" si="1549">ER46*(1+$K46)</f>
        <v>266.8551523849361</v>
      </c>
      <c r="ET46" s="111">
        <f t="shared" ref="ET46" si="1550">ES46*(1+$K46)</f>
        <v>277.63503312067803</v>
      </c>
      <c r="EU46" s="111">
        <f t="shared" ref="EU46" si="1551">ET46*(1+$K46)</f>
        <v>288.85037791862095</v>
      </c>
      <c r="EV46" s="111">
        <f t="shared" ref="EV46" si="1552">EU46*(1+$K46)</f>
        <v>300.5187777850216</v>
      </c>
      <c r="EW46" s="111">
        <f t="shared" ref="EW46" si="1553">EV46*(1+$K46)</f>
        <v>312.65853433242535</v>
      </c>
      <c r="EX46" s="111">
        <f t="shared" ref="EX46" si="1554">EW46*(1+$K46)</f>
        <v>325.288688485318</v>
      </c>
      <c r="EY46" s="111">
        <f t="shared" ref="EY46" si="1555">EX46*(1+$K46)</f>
        <v>338.42905034537097</v>
      </c>
      <c r="EZ46" s="111">
        <f t="shared" ref="EZ46" si="1556">EY46*(1+$K46)</f>
        <v>352.10023026312263</v>
      </c>
      <c r="FA46" s="111">
        <f t="shared" ref="FA46" si="1557">EZ46*(1+$K46)</f>
        <v>366.32367116483175</v>
      </c>
      <c r="FB46" s="111">
        <f t="shared" ref="FB46" si="1558">FA46*(1+$K46)</f>
        <v>381.12168218520634</v>
      </c>
      <c r="FC46" s="111">
        <f t="shared" ref="FC46" si="1559">FB46*(1+$K46)</f>
        <v>396.51747365875997</v>
      </c>
      <c r="FD46" s="111">
        <f t="shared" ref="FD46" si="1560">FC46*(1+$K46)</f>
        <v>412.5351935246793</v>
      </c>
      <c r="FE46" s="111">
        <f t="shared" ref="FE46" si="1561">FD46*(1+$K46)</f>
        <v>429.19996520230228</v>
      </c>
      <c r="FF46" s="111">
        <f t="shared" ref="FF46" si="1562">FE46*(1+$K46)</f>
        <v>446.53792699661454</v>
      </c>
      <c r="FG46" s="111">
        <f t="shared" ref="FG46" si="1563">FF46*(1+$K46)</f>
        <v>464.57627309556983</v>
      </c>
      <c r="FH46" s="111">
        <f t="shared" ref="FH46" si="1564">FG46*(1+$K46)</f>
        <v>483.34329622353852</v>
      </c>
      <c r="FI46" s="111">
        <f t="shared" ref="FI46" si="1565">FH46*(1+$K46)</f>
        <v>502.86843201778464</v>
      </c>
      <c r="FJ46" s="111">
        <f t="shared" ref="FJ46" si="1566">FI46*(1+$K46)</f>
        <v>523.18230519757515</v>
      </c>
      <c r="FK46" s="111">
        <f t="shared" ref="FK46" si="1567">FJ46*(1+$K46)</f>
        <v>544.31677759833644</v>
      </c>
      <c r="FL46" s="111">
        <f t="shared" ref="FL46" si="1568">FK46*(1+$K46)</f>
        <v>566.30499814619884</v>
      </c>
      <c r="FM46" s="111">
        <f t="shared" ref="FM46" si="1569">FL46*(1+$K46)</f>
        <v>589.18145485131276</v>
      </c>
      <c r="FN46" s="111">
        <f t="shared" ref="FN46" si="1570">FM46*(1+$K46)</f>
        <v>612.9820289014865</v>
      </c>
      <c r="FO46" s="111">
        <f t="shared" ref="FO46" si="1571">FN46*(1+$K46)</f>
        <v>637.74405094099097</v>
      </c>
      <c r="FP46" s="111">
        <f t="shared" ref="FP46" si="1572">FO46*(1+$K46)</f>
        <v>663.5063596228033</v>
      </c>
      <c r="FQ46" s="111">
        <f t="shared" ref="FQ46" si="1573">FP46*(1+$K46)</f>
        <v>690.30936252612616</v>
      </c>
      <c r="FR46" s="111">
        <f t="shared" ref="FR46" si="1574">FQ46*(1+$K46)</f>
        <v>718.19509953473164</v>
      </c>
      <c r="FS46" s="111">
        <f t="shared" ref="FS46" si="1575">FR46*(1+$K46)</f>
        <v>747.20730877553672</v>
      </c>
      <c r="FT46" s="111">
        <f t="shared" ref="FT46" si="1576">FS46*(1+$K46)</f>
        <v>777.39149522083335</v>
      </c>
      <c r="FU46" s="111">
        <f t="shared" ref="FU46" si="1577">FT46*(1+$K46)</f>
        <v>808.7950020617742</v>
      </c>
      <c r="FV46" s="111">
        <f t="shared" ref="FV46" si="1578">FU46*(1+$K46)</f>
        <v>841.46708496506176</v>
      </c>
      <c r="FW46" s="111">
        <f t="shared" ref="FW46" si="1579">FV46*(1+$K46)</f>
        <v>875.4589893293105</v>
      </c>
      <c r="FX46" s="111">
        <f t="shared" ref="FX46" si="1580">FW46*(1+$K46)</f>
        <v>910.82403066225743</v>
      </c>
      <c r="FY46" s="111">
        <f t="shared" ref="FY46" si="1581">FX46*(1+$K46)</f>
        <v>947.61767820489001</v>
      </c>
      <c r="FZ46" s="111">
        <f t="shared" ref="FZ46" si="1582">FY46*(1+$K46)</f>
        <v>985.89764193365488</v>
      </c>
      <c r="GA46" s="111">
        <f t="shared" ref="GA46" si="1583">FZ46*(1+$K46)</f>
        <v>1025.7239630772069</v>
      </c>
      <c r="GB46" s="111">
        <f t="shared" ref="GB46" si="1584">GA46*(1+$K46)</f>
        <v>1067.1591082896739</v>
      </c>
      <c r="GC46" s="111">
        <f t="shared" ref="GC46" si="1585">GB46*(1+$K46)</f>
        <v>1110.2680676281436</v>
      </c>
      <c r="GD46" s="111">
        <f t="shared" ref="GD46" si="1586">GC46*(1+$K46)</f>
        <v>1155.1184564880502</v>
      </c>
      <c r="GE46" s="111">
        <f t="shared" ref="GE46" si="1587">GD46*(1+$K46)</f>
        <v>1201.7806216563417</v>
      </c>
      <c r="GF46" s="111">
        <f t="shared" ref="GF46" si="1588">GE46*(1+$K46)</f>
        <v>1250.3277516487715</v>
      </c>
      <c r="GG46" s="111">
        <f t="shared" ref="GG46" si="1589">GF46*(1+$K46)</f>
        <v>1300.8359915043754</v>
      </c>
      <c r="GH46" s="111">
        <f t="shared" ref="GH46" si="1590">GG46*(1+$K46)</f>
        <v>1353.3845622171864</v>
      </c>
      <c r="GI46" s="111">
        <f t="shared" ref="GI46" si="1591">GH46*(1+$K46)</f>
        <v>1408.0558849925119</v>
      </c>
      <c r="GJ46" s="111">
        <f t="shared" ref="GJ46" si="1592">GI46*(1+$K46)</f>
        <v>1464.9357105226695</v>
      </c>
      <c r="GK46" s="111">
        <f t="shared" ref="GK46" si="1593">GJ46*(1+$K46)</f>
        <v>1524.1132534849435</v>
      </c>
      <c r="GL46" s="111">
        <f t="shared" ref="GL46" si="1594">GK46*(1+$K46)</f>
        <v>1585.6813324727214</v>
      </c>
      <c r="GM46" s="111">
        <f t="shared" ref="GM46" si="1595">GL46*(1+$K46)</f>
        <v>1649.7365155792895</v>
      </c>
      <c r="GN46" s="111">
        <f t="shared" ref="GN46" si="1596">GM46*(1+$K46)</f>
        <v>1716.3792718626307</v>
      </c>
      <c r="GO46" s="111">
        <f t="shared" ref="GO46" si="1597">GN46*(1+$K46)</f>
        <v>1785.7141289287938</v>
      </c>
      <c r="GP46" s="111">
        <f t="shared" ref="GP46" si="1598">GO46*(1+$K46)</f>
        <v>1857.8498368810015</v>
      </c>
      <c r="GQ46" s="111">
        <f t="shared" ref="GQ46" si="1599">GP46*(1+$K46)</f>
        <v>1932.8995388916467</v>
      </c>
      <c r="GR46" s="111">
        <f t="shared" ref="GR46" si="1600">GQ46*(1+$K46)</f>
        <v>2010.9809486647139</v>
      </c>
      <c r="GS46" s="111">
        <f t="shared" ref="GS46" si="1601">GR46*(1+$K46)</f>
        <v>2092.2165350669738</v>
      </c>
      <c r="GT46" s="111">
        <f t="shared" ref="GT46" si="1602">GS46*(1+$K46)</f>
        <v>2176.7337142175397</v>
      </c>
      <c r="GU46" s="111">
        <f t="shared" ref="GU46" si="1603">GT46*(1+$K46)</f>
        <v>2264.6650493370717</v>
      </c>
      <c r="GV46" s="111">
        <f t="shared" ref="GV46" si="1604">GU46*(1+$K46)</f>
        <v>2356.1484586700922</v>
      </c>
      <c r="GW46" s="111">
        <f t="shared" ref="GW46" si="1605">GV46*(1+$K46)</f>
        <v>2451.3274318065296</v>
      </c>
      <c r="GX46" s="111">
        <f t="shared" ref="GX46" si="1606">GW46*(1+$K46)</f>
        <v>2550.3512547417863</v>
      </c>
      <c r="GY46" s="111">
        <f t="shared" ref="GY46" si="1607">GX46*(1+$K46)</f>
        <v>2653.3752440283356</v>
      </c>
      <c r="GZ46" s="111">
        <f t="shared" ref="GZ46" si="1608">GY46*(1+$K46)</f>
        <v>2760.5609903861045</v>
      </c>
      <c r="HA46" s="111">
        <f t="shared" ref="HA46" si="1609">GZ46*(1+$K46)</f>
        <v>2872.0766121537417</v>
      </c>
      <c r="HB46" s="111">
        <f t="shared" ref="HB46" si="1610">HA46*(1+$K46)</f>
        <v>2988.0970189783047</v>
      </c>
      <c r="HC46" s="111">
        <f t="shared" ref="HC46" si="1611">HB46*(1+$K46)</f>
        <v>3108.8041861569527</v>
      </c>
      <c r="HD46" s="111">
        <f t="shared" ref="HD46" si="1612">HC46*(1+$K46)</f>
        <v>3234.3874400609493</v>
      </c>
      <c r="HE46" s="111">
        <f t="shared" ref="HE46" si="1613">HD46*(1+$K46)</f>
        <v>3365.0437550896518</v>
      </c>
      <c r="HF46" s="111">
        <f t="shared" ref="HF46" si="1614">HE46*(1+$K46)</f>
        <v>3500.9780626202537</v>
      </c>
    </row>
    <row r="47" spans="1:214">
      <c r="A47" s="83" t="str">
        <f>'CEA-4 Constant DCF'!A47</f>
        <v>Portland General Electric Company</v>
      </c>
      <c r="B47" s="103" t="str">
        <f>'CEA-4 Constant DCF'!B47</f>
        <v>POR</v>
      </c>
      <c r="C47" s="90">
        <f>'CEA-4 Constant DCF'!C47</f>
        <v>2</v>
      </c>
      <c r="D47" s="288">
        <f>'CEA-4 Constant DCF'!D47</f>
        <v>45.756666666666682</v>
      </c>
      <c r="E47" s="91">
        <f>'CEA-4 Constant DCF'!K47</f>
        <v>0.10275000000000001</v>
      </c>
      <c r="F47" s="91">
        <f t="shared" si="607"/>
        <v>9.2357666666666685E-2</v>
      </c>
      <c r="G47" s="91">
        <f t="shared" si="608"/>
        <v>8.1965333333333362E-2</v>
      </c>
      <c r="H47" s="91">
        <f t="shared" si="609"/>
        <v>7.1573000000000039E-2</v>
      </c>
      <c r="I47" s="91">
        <f t="shared" si="610"/>
        <v>6.1180666666666723E-2</v>
      </c>
      <c r="J47" s="91">
        <f t="shared" si="611"/>
        <v>5.0788333333333407E-2</v>
      </c>
      <c r="K47" s="142">
        <f>K45</f>
        <v>4.0396000000000098E-2</v>
      </c>
      <c r="L47" s="91">
        <f t="shared" si="1014"/>
        <v>0.10917778611183168</v>
      </c>
      <c r="N47" s="111">
        <f t="shared" si="1210"/>
        <v>-45.756666666666682</v>
      </c>
      <c r="O47" s="111">
        <f t="shared" si="613"/>
        <v>2.2054999999999998</v>
      </c>
      <c r="P47" s="111">
        <f t="shared" si="1211"/>
        <v>2.4321151249999997</v>
      </c>
      <c r="Q47" s="111">
        <f t="shared" si="1212"/>
        <v>2.6820149540937495</v>
      </c>
      <c r="R47" s="111">
        <f t="shared" si="1213"/>
        <v>2.9575919906268822</v>
      </c>
      <c r="S47" s="111">
        <f t="shared" si="1214"/>
        <v>3.261484567663794</v>
      </c>
      <c r="T47" s="111">
        <f t="shared" si="1215"/>
        <v>3.5627076722025643</v>
      </c>
      <c r="U47" s="111">
        <f t="shared" si="1216"/>
        <v>3.854726194123872</v>
      </c>
      <c r="V47" s="111">
        <f t="shared" si="1217"/>
        <v>4.1306205120159003</v>
      </c>
      <c r="W47" s="111">
        <f t="shared" si="1218"/>
        <v>4.3833346286880417</v>
      </c>
      <c r="X47" s="111">
        <f t="shared" si="1219"/>
        <v>4.6059568889213933</v>
      </c>
      <c r="Y47" s="111">
        <f t="shared" si="1220"/>
        <v>4.7920191234062628</v>
      </c>
      <c r="Z47" s="111">
        <f t="shared" si="1221"/>
        <v>4.9855975279153828</v>
      </c>
      <c r="AA47" s="111">
        <f t="shared" si="1222"/>
        <v>5.1869957256530528</v>
      </c>
      <c r="AB47" s="111">
        <f t="shared" si="1223"/>
        <v>5.3965296049865339</v>
      </c>
      <c r="AC47" s="111">
        <f t="shared" si="1224"/>
        <v>5.6145278149095708</v>
      </c>
      <c r="AD47" s="111">
        <f t="shared" si="1225"/>
        <v>5.8413322805206587</v>
      </c>
      <c r="AE47" s="111">
        <f t="shared" si="1226"/>
        <v>6.0772987393245721</v>
      </c>
      <c r="AF47" s="111">
        <f t="shared" si="1227"/>
        <v>6.3227972991983279</v>
      </c>
      <c r="AG47" s="111">
        <f t="shared" si="1228"/>
        <v>6.5782130188967445</v>
      </c>
      <c r="AH47" s="111">
        <f t="shared" si="1229"/>
        <v>6.843946512008098</v>
      </c>
      <c r="AI47" s="111">
        <f t="shared" si="1230"/>
        <v>7.1204145753071781</v>
      </c>
      <c r="AJ47" s="111">
        <f t="shared" si="1231"/>
        <v>7.4080508424912876</v>
      </c>
      <c r="AK47" s="111">
        <f t="shared" si="1232"/>
        <v>7.7073064643245663</v>
      </c>
      <c r="AL47" s="111">
        <f t="shared" si="1233"/>
        <v>8.0186508162574217</v>
      </c>
      <c r="AM47" s="111">
        <f t="shared" si="1234"/>
        <v>8.342572234630957</v>
      </c>
      <c r="AN47" s="111">
        <f t="shared" si="1235"/>
        <v>8.6795787826211104</v>
      </c>
      <c r="AO47" s="111">
        <f t="shared" si="1236"/>
        <v>9.0301990471238742</v>
      </c>
      <c r="AP47" s="111">
        <f t="shared" si="1237"/>
        <v>9.394982967831492</v>
      </c>
      <c r="AQ47" s="111">
        <f t="shared" si="1238"/>
        <v>9.7745026998000135</v>
      </c>
      <c r="AR47" s="111">
        <f t="shared" si="1239"/>
        <v>10.169353510861136</v>
      </c>
      <c r="AS47" s="111">
        <f t="shared" si="1240"/>
        <v>10.580154715285882</v>
      </c>
      <c r="AT47" s="111">
        <f t="shared" si="1241"/>
        <v>11.007550645164573</v>
      </c>
      <c r="AU47" s="111">
        <f t="shared" si="1242"/>
        <v>11.452211661026642</v>
      </c>
      <c r="AV47" s="111">
        <f t="shared" si="1243"/>
        <v>11.914835203285476</v>
      </c>
      <c r="AW47" s="111">
        <f t="shared" si="1244"/>
        <v>12.396146886157396</v>
      </c>
      <c r="AX47" s="111">
        <f t="shared" si="1245"/>
        <v>12.896901635770611</v>
      </c>
      <c r="AY47" s="111">
        <f t="shared" si="1246"/>
        <v>13.417884874249202</v>
      </c>
      <c r="AZ47" s="111">
        <f t="shared" si="1247"/>
        <v>13.959913751629374</v>
      </c>
      <c r="BA47" s="111">
        <f t="shared" si="1248"/>
        <v>14.523838427540195</v>
      </c>
      <c r="BB47" s="111">
        <f t="shared" si="1249"/>
        <v>15.11054340465911</v>
      </c>
      <c r="BC47" s="111">
        <f t="shared" si="1250"/>
        <v>15.72094891603372</v>
      </c>
      <c r="BD47" s="111">
        <f t="shared" si="1251"/>
        <v>16.356012368445821</v>
      </c>
      <c r="BE47" s="111">
        <f t="shared" si="1252"/>
        <v>17.01672984408156</v>
      </c>
      <c r="BF47" s="111">
        <f t="shared" si="1253"/>
        <v>17.704137662863079</v>
      </c>
      <c r="BG47" s="111">
        <f t="shared" si="1254"/>
        <v>18.419314007892098</v>
      </c>
      <c r="BH47" s="111">
        <f t="shared" si="1255"/>
        <v>19.16338061655491</v>
      </c>
      <c r="BI47" s="111">
        <f t="shared" si="1256"/>
        <v>19.937504539941266</v>
      </c>
      <c r="BJ47" s="111">
        <f t="shared" si="1257"/>
        <v>20.742899973336733</v>
      </c>
      <c r="BK47" s="111">
        <f t="shared" si="1258"/>
        <v>21.580830160659644</v>
      </c>
      <c r="BL47" s="111">
        <f t="shared" si="1259"/>
        <v>22.452609375829653</v>
      </c>
      <c r="BM47" s="111">
        <f t="shared" si="1260"/>
        <v>23.359604984175668</v>
      </c>
      <c r="BN47" s="111">
        <f t="shared" si="1261"/>
        <v>24.30323958711643</v>
      </c>
      <c r="BO47" s="111">
        <f t="shared" si="1262"/>
        <v>25.284993253477587</v>
      </c>
      <c r="BP47" s="111">
        <f t="shared" si="1263"/>
        <v>26.306405840945072</v>
      </c>
      <c r="BQ47" s="111">
        <f t="shared" si="1264"/>
        <v>27.369079411295893</v>
      </c>
      <c r="BR47" s="111">
        <f t="shared" si="1265"/>
        <v>28.474680743194604</v>
      </c>
      <c r="BS47" s="111">
        <f t="shared" si="1266"/>
        <v>29.624943946496696</v>
      </c>
      <c r="BT47" s="111">
        <f t="shared" si="1267"/>
        <v>30.82167318215938</v>
      </c>
      <c r="BU47" s="111">
        <f t="shared" si="1268"/>
        <v>32.066745492025895</v>
      </c>
      <c r="BV47" s="111">
        <f t="shared" si="1269"/>
        <v>33.362113742921778</v>
      </c>
      <c r="BW47" s="111">
        <f t="shared" si="1270"/>
        <v>34.709809689680853</v>
      </c>
      <c r="BX47" s="111">
        <f t="shared" si="1271"/>
        <v>36.111947161905206</v>
      </c>
      <c r="BY47" s="111">
        <f t="shared" si="1272"/>
        <v>37.570725379457535</v>
      </c>
      <c r="BZ47" s="111">
        <f t="shared" si="1273"/>
        <v>39.088432401886102</v>
      </c>
      <c r="CA47" s="111">
        <f t="shared" si="1274"/>
        <v>40.667448717192698</v>
      </c>
      <c r="CB47" s="111">
        <f t="shared" si="1275"/>
        <v>42.310250975572416</v>
      </c>
      <c r="CC47" s="111">
        <f t="shared" si="1276"/>
        <v>44.019415873981643</v>
      </c>
      <c r="CD47" s="111">
        <f t="shared" si="1277"/>
        <v>45.797624197627009</v>
      </c>
      <c r="CE47" s="111">
        <f t="shared" si="1278"/>
        <v>47.647665024714357</v>
      </c>
      <c r="CF47" s="111">
        <f t="shared" si="1279"/>
        <v>49.57244010105272</v>
      </c>
      <c r="CG47" s="111">
        <f t="shared" si="1280"/>
        <v>51.574968391374853</v>
      </c>
      <c r="CH47" s="111">
        <f t="shared" si="1281"/>
        <v>53.658390814512835</v>
      </c>
      <c r="CI47" s="111">
        <f t="shared" si="1282"/>
        <v>55.825975169855901</v>
      </c>
      <c r="CJ47" s="111">
        <f t="shared" si="1283"/>
        <v>58.081121262817405</v>
      </c>
      <c r="CK47" s="111">
        <f t="shared" si="1284"/>
        <v>60.427366237350185</v>
      </c>
      <c r="CL47" s="111">
        <f t="shared" si="1285"/>
        <v>62.868390123874192</v>
      </c>
      <c r="CM47" s="111">
        <f t="shared" si="1286"/>
        <v>65.408021611318219</v>
      </c>
      <c r="CN47" s="111">
        <f t="shared" si="1287"/>
        <v>68.050244052329035</v>
      </c>
      <c r="CO47" s="111">
        <f t="shared" si="1288"/>
        <v>70.799201711066928</v>
      </c>
      <c r="CP47" s="111">
        <f t="shared" si="1289"/>
        <v>73.65920626338719</v>
      </c>
      <c r="CQ47" s="111">
        <f t="shared" si="1290"/>
        <v>76.634743559602981</v>
      </c>
      <c r="CR47" s="111">
        <f t="shared" si="1291"/>
        <v>79.730480660436712</v>
      </c>
      <c r="CS47" s="111">
        <f t="shared" si="1292"/>
        <v>82.951273157195715</v>
      </c>
      <c r="CT47" s="111">
        <f t="shared" si="1293"/>
        <v>86.302172787653802</v>
      </c>
      <c r="CU47" s="111">
        <f t="shared" si="1294"/>
        <v>89.788435359583872</v>
      </c>
      <c r="CV47" s="111">
        <f t="shared" si="1295"/>
        <v>93.415528994369637</v>
      </c>
      <c r="CW47" s="111">
        <f t="shared" si="1296"/>
        <v>97.189142703626203</v>
      </c>
      <c r="CX47" s="111">
        <f t="shared" si="1297"/>
        <v>101.1151953122819</v>
      </c>
      <c r="CY47" s="111">
        <f t="shared" si="1298"/>
        <v>105.19984474211685</v>
      </c>
      <c r="CZ47" s="111">
        <f t="shared" si="1299"/>
        <v>109.44949767031942</v>
      </c>
      <c r="DA47" s="111">
        <f t="shared" si="1300"/>
        <v>113.87081957820965</v>
      </c>
      <c r="DB47" s="111">
        <f t="shared" si="1301"/>
        <v>118.47074520589102</v>
      </c>
      <c r="DC47" s="111">
        <f t="shared" si="1302"/>
        <v>123.25648942922821</v>
      </c>
      <c r="DD47" s="111">
        <f t="shared" si="1303"/>
        <v>128.23555857621133</v>
      </c>
      <c r="DE47" s="111">
        <f t="shared" si="1304"/>
        <v>133.41576220045599</v>
      </c>
      <c r="DF47" s="111">
        <f t="shared" si="1305"/>
        <v>138.80522533030563</v>
      </c>
      <c r="DG47" s="111">
        <f t="shared" si="1306"/>
        <v>144.41240121274868</v>
      </c>
      <c r="DH47" s="111">
        <f t="shared" si="1307"/>
        <v>150.2460845721389</v>
      </c>
      <c r="DI47" s="111">
        <f t="shared" si="1308"/>
        <v>156.31542540451503</v>
      </c>
      <c r="DJ47" s="111">
        <f t="shared" si="1309"/>
        <v>162.62994332915582</v>
      </c>
      <c r="DK47" s="111">
        <f t="shared" si="1310"/>
        <v>169.19954251988042</v>
      </c>
      <c r="DL47" s="111">
        <f t="shared" si="1311"/>
        <v>176.03452723951352</v>
      </c>
      <c r="DM47" s="111">
        <f t="shared" si="1312"/>
        <v>183.14561800188093</v>
      </c>
      <c r="DN47" s="111">
        <f t="shared" si="1313"/>
        <v>190.54396838668492</v>
      </c>
      <c r="DO47" s="111">
        <f t="shared" si="1314"/>
        <v>198.24118253363346</v>
      </c>
      <c r="DP47" s="111">
        <f t="shared" si="1315"/>
        <v>206.24933334326215</v>
      </c>
      <c r="DQ47" s="111">
        <f t="shared" si="1316"/>
        <v>214.58098141299658</v>
      </c>
      <c r="DR47" s="111">
        <f t="shared" si="1317"/>
        <v>223.24919473815601</v>
      </c>
      <c r="DS47" s="111">
        <f t="shared" si="1318"/>
        <v>232.26756920879859</v>
      </c>
      <c r="DT47" s="111">
        <f t="shared" si="1319"/>
        <v>241.65024993455725</v>
      </c>
      <c r="DU47" s="111">
        <f t="shared" si="1320"/>
        <v>251.41195343091366</v>
      </c>
      <c r="DV47" s="111">
        <f t="shared" si="1321"/>
        <v>261.56799070170888</v>
      </c>
      <c r="DW47" s="111">
        <f t="shared" si="1322"/>
        <v>272.13429125409516</v>
      </c>
      <c r="DX47" s="111">
        <f t="shared" si="1323"/>
        <v>283.12742808359559</v>
      </c>
      <c r="DY47" s="111">
        <f t="shared" si="1324"/>
        <v>294.56464366846052</v>
      </c>
      <c r="DZ47" s="111">
        <f t="shared" si="1325"/>
        <v>306.46387701409168</v>
      </c>
      <c r="EA47" s="111">
        <f t="shared" si="1326"/>
        <v>318.84379178995295</v>
      </c>
      <c r="EB47" s="111">
        <f t="shared" si="1327"/>
        <v>331.72380560309989</v>
      </c>
      <c r="EC47" s="111">
        <f t="shared" si="1328"/>
        <v>345.12412045424276</v>
      </c>
      <c r="ED47" s="111">
        <f t="shared" si="1329"/>
        <v>359.06575442411236</v>
      </c>
      <c r="EE47" s="111">
        <f t="shared" si="1330"/>
        <v>373.57057463982886</v>
      </c>
      <c r="EF47" s="111">
        <f t="shared" si="1331"/>
        <v>388.66133157297941</v>
      </c>
      <c r="EG47" s="111">
        <f t="shared" si="1332"/>
        <v>404.36169472320154</v>
      </c>
      <c r="EH47" s="111">
        <f t="shared" si="1333"/>
        <v>420.69628974324002</v>
      </c>
      <c r="EI47" s="111">
        <f t="shared" si="1334"/>
        <v>437.69073706370796</v>
      </c>
      <c r="EJ47" s="111">
        <f t="shared" si="1335"/>
        <v>455.37169207813355</v>
      </c>
      <c r="EK47" s="111">
        <f t="shared" si="1336"/>
        <v>473.76688695132185</v>
      </c>
      <c r="EL47" s="111">
        <f t="shared" si="1337"/>
        <v>492.9051741166075</v>
      </c>
      <c r="EM47" s="111">
        <f t="shared" si="1338"/>
        <v>512.81657153022206</v>
      </c>
      <c r="EN47" s="111">
        <f t="shared" si="1339"/>
        <v>533.53230975375698</v>
      </c>
      <c r="EO47" s="111">
        <f t="shared" si="1340"/>
        <v>555.08488093856977</v>
      </c>
      <c r="EP47" s="111">
        <f t="shared" si="1341"/>
        <v>577.5080897889643</v>
      </c>
      <c r="EQ47" s="111">
        <f t="shared" si="1342"/>
        <v>600.83710658407938</v>
      </c>
      <c r="ER47" s="111">
        <f t="shared" si="1343"/>
        <v>625.10852234164986</v>
      </c>
      <c r="ES47" s="111">
        <f t="shared" si="1344"/>
        <v>650.36040621016321</v>
      </c>
      <c r="ET47" s="111">
        <f t="shared" si="1345"/>
        <v>676.63236517942903</v>
      </c>
      <c r="EU47" s="111">
        <f t="shared" si="1346"/>
        <v>703.96560620321736</v>
      </c>
      <c r="EV47" s="111">
        <f t="shared" si="1347"/>
        <v>732.40300083140255</v>
      </c>
      <c r="EW47" s="111">
        <f t="shared" si="1348"/>
        <v>761.98915245298792</v>
      </c>
      <c r="EX47" s="111">
        <f t="shared" si="1349"/>
        <v>792.77046625547894</v>
      </c>
      <c r="EY47" s="111">
        <f t="shared" si="1350"/>
        <v>824.79522201033535</v>
      </c>
      <c r="EZ47" s="111">
        <f t="shared" si="1351"/>
        <v>858.11364979866494</v>
      </c>
      <c r="FA47" s="111">
        <f t="shared" si="1352"/>
        <v>892.7780087959319</v>
      </c>
      <c r="FB47" s="111">
        <f t="shared" si="1353"/>
        <v>928.84266923925247</v>
      </c>
      <c r="FC47" s="111">
        <f t="shared" si="1354"/>
        <v>966.36419770584143</v>
      </c>
      <c r="FD47" s="111">
        <f t="shared" si="1355"/>
        <v>1005.4014458363667</v>
      </c>
      <c r="FE47" s="111">
        <f t="shared" si="1356"/>
        <v>1046.0156426423728</v>
      </c>
      <c r="FF47" s="111">
        <f t="shared" si="1357"/>
        <v>1088.2704905425542</v>
      </c>
      <c r="FG47" s="111">
        <f t="shared" si="1358"/>
        <v>1132.2322652785112</v>
      </c>
      <c r="FH47" s="111">
        <f t="shared" si="1359"/>
        <v>1177.9699198667022</v>
      </c>
      <c r="FI47" s="111">
        <f t="shared" si="1360"/>
        <v>1225.5551927496376</v>
      </c>
      <c r="FJ47" s="111">
        <f t="shared" si="1361"/>
        <v>1275.0627203159522</v>
      </c>
      <c r="FK47" s="111">
        <f t="shared" si="1362"/>
        <v>1326.5701539658355</v>
      </c>
      <c r="FL47" s="111">
        <f t="shared" si="1363"/>
        <v>1380.1582819054395</v>
      </c>
      <c r="FM47" s="111">
        <f t="shared" si="1364"/>
        <v>1435.9111558612917</v>
      </c>
      <c r="FN47" s="111">
        <f t="shared" si="1365"/>
        <v>1493.9162229134647</v>
      </c>
      <c r="FO47" s="111">
        <f t="shared" si="1366"/>
        <v>1554.2644626542772</v>
      </c>
      <c r="FP47" s="111">
        <f t="shared" si="1367"/>
        <v>1617.0505298876594</v>
      </c>
      <c r="FQ47" s="111">
        <f t="shared" si="1368"/>
        <v>1682.3729030930015</v>
      </c>
      <c r="FR47" s="111">
        <f t="shared" si="1369"/>
        <v>1750.3340388863464</v>
      </c>
      <c r="FS47" s="111">
        <f t="shared" si="1370"/>
        <v>1821.0405327211995</v>
      </c>
      <c r="FT47" s="111">
        <f t="shared" si="1371"/>
        <v>1894.6032860810053</v>
      </c>
      <c r="FU47" s="111">
        <f t="shared" si="1372"/>
        <v>1971.1376804255337</v>
      </c>
      <c r="FV47" s="111">
        <f t="shared" si="1373"/>
        <v>2050.7637581640038</v>
      </c>
      <c r="FW47" s="111">
        <f t="shared" si="1374"/>
        <v>2133.6064109387971</v>
      </c>
      <c r="FX47" s="111">
        <f t="shared" si="1375"/>
        <v>2219.7955755150811</v>
      </c>
      <c r="FY47" s="111">
        <f t="shared" si="1376"/>
        <v>2309.4664375835887</v>
      </c>
      <c r="FZ47" s="111">
        <f t="shared" si="1377"/>
        <v>2402.7596437962156</v>
      </c>
      <c r="GA47" s="111">
        <f t="shared" si="1378"/>
        <v>2499.8215223670077</v>
      </c>
      <c r="GB47" s="111">
        <f t="shared" si="1379"/>
        <v>2600.8043125845456</v>
      </c>
      <c r="GC47" s="111">
        <f t="shared" si="1380"/>
        <v>2705.8664035957113</v>
      </c>
      <c r="GD47" s="111">
        <f t="shared" si="1381"/>
        <v>2815.1725828353638</v>
      </c>
      <c r="GE47" s="111">
        <f t="shared" si="1382"/>
        <v>2928.8942944915816</v>
      </c>
      <c r="GF47" s="111">
        <f t="shared" si="1383"/>
        <v>3047.209908411864</v>
      </c>
      <c r="GG47" s="111">
        <f t="shared" si="1384"/>
        <v>3170.3049998720699</v>
      </c>
      <c r="GH47" s="111">
        <f t="shared" si="1385"/>
        <v>3298.3726406469023</v>
      </c>
      <c r="GI47" s="111">
        <f t="shared" si="1386"/>
        <v>3431.6137018384748</v>
      </c>
      <c r="GJ47" s="111">
        <f t="shared" si="1387"/>
        <v>3570.237168937942</v>
      </c>
      <c r="GK47" s="111">
        <f t="shared" si="1388"/>
        <v>3714.4604696143592</v>
      </c>
      <c r="GL47" s="111">
        <f t="shared" si="1389"/>
        <v>3864.5098147449012</v>
      </c>
      <c r="GM47" s="111">
        <f t="shared" si="1390"/>
        <v>4020.6205532213366</v>
      </c>
      <c r="GN47" s="111">
        <f t="shared" si="1391"/>
        <v>4183.0375410892666</v>
      </c>
      <c r="GO47" s="111">
        <f t="shared" si="1392"/>
        <v>4352.0155255991094</v>
      </c>
      <c r="GP47" s="111">
        <f t="shared" si="1393"/>
        <v>4527.8195447712114</v>
      </c>
      <c r="GQ47" s="111">
        <f t="shared" si="1394"/>
        <v>4710.7253431017898</v>
      </c>
      <c r="GR47" s="111">
        <f t="shared" si="1395"/>
        <v>4901.0198040617306</v>
      </c>
      <c r="GS47" s="111">
        <f t="shared" si="1396"/>
        <v>5099.0014000666088</v>
      </c>
      <c r="GT47" s="111">
        <f t="shared" si="1397"/>
        <v>5304.9806606236998</v>
      </c>
      <c r="GU47" s="111">
        <f t="shared" si="1398"/>
        <v>5519.2806593902551</v>
      </c>
      <c r="GV47" s="111">
        <f t="shared" si="1399"/>
        <v>5742.2375209069842</v>
      </c>
      <c r="GW47" s="111">
        <f t="shared" si="1400"/>
        <v>5974.2009478015434</v>
      </c>
      <c r="GX47" s="111">
        <f t="shared" si="1401"/>
        <v>6215.5347692889354</v>
      </c>
      <c r="GY47" s="111">
        <f t="shared" si="1402"/>
        <v>6466.6175118291321</v>
      </c>
      <c r="GZ47" s="111">
        <f t="shared" si="1403"/>
        <v>6727.8429928369824</v>
      </c>
      <c r="HA47" s="111">
        <f t="shared" si="1404"/>
        <v>6999.6209383756259</v>
      </c>
      <c r="HB47" s="111">
        <f t="shared" si="1405"/>
        <v>7282.3776258022481</v>
      </c>
      <c r="HC47" s="111">
        <f t="shared" si="1406"/>
        <v>7576.5565523741561</v>
      </c>
      <c r="HD47" s="111">
        <f t="shared" si="1407"/>
        <v>7882.6191308638636</v>
      </c>
      <c r="HE47" s="111">
        <f t="shared" si="1408"/>
        <v>8201.0454132742416</v>
      </c>
      <c r="HF47" s="111">
        <f t="shared" si="1409"/>
        <v>8532.334843788869</v>
      </c>
    </row>
    <row r="48" spans="1:214">
      <c r="A48" s="83" t="str">
        <f>'CEA-4 Constant DCF'!A48</f>
        <v>Southern Company</v>
      </c>
      <c r="B48" s="103" t="str">
        <f>'CEA-4 Constant DCF'!B48</f>
        <v>SO</v>
      </c>
      <c r="C48" s="90">
        <f>'CEA-4 Constant DCF'!C48</f>
        <v>2.88</v>
      </c>
      <c r="D48" s="288">
        <f>'CEA-4 Constant DCF'!D48</f>
        <v>83.422222222222217</v>
      </c>
      <c r="E48" s="91">
        <f>'CEA-4 Constant DCF'!K48</f>
        <v>6.8375000000000005E-2</v>
      </c>
      <c r="F48" s="91">
        <f t="shared" si="607"/>
        <v>6.3711833333333356E-2</v>
      </c>
      <c r="G48" s="91">
        <f t="shared" si="608"/>
        <v>5.9048666666666708E-2</v>
      </c>
      <c r="H48" s="91">
        <f t="shared" si="609"/>
        <v>5.4385500000000059E-2</v>
      </c>
      <c r="I48" s="91">
        <f t="shared" si="610"/>
        <v>4.972233333333341E-2</v>
      </c>
      <c r="J48" s="91">
        <f t="shared" si="611"/>
        <v>4.5059166666666761E-2</v>
      </c>
      <c r="K48" s="142">
        <f t="shared" si="1013"/>
        <v>4.0396000000000098E-2</v>
      </c>
      <c r="L48" s="91">
        <f t="shared" si="1014"/>
        <v>8.4883949160575886E-2</v>
      </c>
      <c r="N48" s="111">
        <f t="shared" si="1210"/>
        <v>-83.422222222222217</v>
      </c>
      <c r="O48" s="111">
        <f t="shared" si="613"/>
        <v>3.0769200000000003</v>
      </c>
      <c r="P48" s="111">
        <f t="shared" si="1211"/>
        <v>3.2873044050000004</v>
      </c>
      <c r="Q48" s="111">
        <f t="shared" si="1212"/>
        <v>3.5120738436918759</v>
      </c>
      <c r="R48" s="111">
        <f t="shared" si="1213"/>
        <v>3.7522118927543082</v>
      </c>
      <c r="S48" s="111">
        <f t="shared" si="1214"/>
        <v>4.0087693809213842</v>
      </c>
      <c r="T48" s="111">
        <f t="shared" si="1215"/>
        <v>4.2641754275904171</v>
      </c>
      <c r="U48" s="111">
        <f t="shared" si="1216"/>
        <v>4.5159693010223947</v>
      </c>
      <c r="V48" s="111">
        <f t="shared" si="1217"/>
        <v>4.761572549443148</v>
      </c>
      <c r="W48" s="111">
        <f t="shared" si="1218"/>
        <v>4.9983290469374104</v>
      </c>
      <c r="X48" s="111">
        <f t="shared" si="1219"/>
        <v>5.2235495885182051</v>
      </c>
      <c r="Y48" s="111">
        <f t="shared" si="1220"/>
        <v>5.4345600976959867</v>
      </c>
      <c r="Z48" s="111">
        <f t="shared" si="1221"/>
        <v>5.6540945874025139</v>
      </c>
      <c r="AA48" s="111">
        <f t="shared" si="1222"/>
        <v>5.8824973923552264</v>
      </c>
      <c r="AB48" s="111">
        <f t="shared" si="1223"/>
        <v>6.1201267570168083</v>
      </c>
      <c r="AC48" s="111">
        <f t="shared" si="1224"/>
        <v>6.3673553974932595</v>
      </c>
      <c r="AD48" s="111">
        <f t="shared" si="1225"/>
        <v>6.6245710861303975</v>
      </c>
      <c r="AE48" s="111">
        <f t="shared" si="1226"/>
        <v>6.892177259725722</v>
      </c>
      <c r="AF48" s="111">
        <f t="shared" si="1227"/>
        <v>7.170593652309603</v>
      </c>
      <c r="AG48" s="111">
        <f t="shared" si="1228"/>
        <v>7.4602569534883028</v>
      </c>
      <c r="AH48" s="111">
        <f t="shared" si="1229"/>
        <v>7.7616214933814174</v>
      </c>
      <c r="AI48" s="111">
        <f t="shared" si="1230"/>
        <v>8.0751599552280542</v>
      </c>
      <c r="AJ48" s="111">
        <f t="shared" si="1231"/>
        <v>8.4013641167794475</v>
      </c>
      <c r="AK48" s="111">
        <f t="shared" si="1232"/>
        <v>8.7407456216408708</v>
      </c>
      <c r="AL48" s="111">
        <f t="shared" si="1233"/>
        <v>9.0938367817726764</v>
      </c>
      <c r="AM48" s="111">
        <f t="shared" si="1234"/>
        <v>9.4611914124091658</v>
      </c>
      <c r="AN48" s="111">
        <f t="shared" si="1235"/>
        <v>9.8433857007048466</v>
      </c>
      <c r="AO48" s="111">
        <f t="shared" si="1236"/>
        <v>10.241019109470521</v>
      </c>
      <c r="AP48" s="111">
        <f t="shared" si="1237"/>
        <v>10.654715317416693</v>
      </c>
      <c r="AQ48" s="111">
        <f t="shared" si="1238"/>
        <v>11.085123197379058</v>
      </c>
      <c r="AR48" s="111">
        <f t="shared" si="1239"/>
        <v>11.532917834060385</v>
      </c>
      <c r="AS48" s="111">
        <f t="shared" si="1240"/>
        <v>11.99880158288509</v>
      </c>
      <c r="AT48" s="111">
        <f t="shared" si="1241"/>
        <v>12.483505171627318</v>
      </c>
      <c r="AU48" s="111">
        <f t="shared" si="1242"/>
        <v>12.987788846540376</v>
      </c>
      <c r="AV48" s="111">
        <f t="shared" si="1243"/>
        <v>13.512443564785222</v>
      </c>
      <c r="AW48" s="111">
        <f t="shared" si="1244"/>
        <v>14.058292235028288</v>
      </c>
      <c r="AX48" s="111">
        <f t="shared" si="1245"/>
        <v>14.626191008154493</v>
      </c>
      <c r="AY48" s="111">
        <f t="shared" si="1246"/>
        <v>15.217030620119903</v>
      </c>
      <c r="AZ48" s="111">
        <f t="shared" si="1247"/>
        <v>15.831737789050269</v>
      </c>
      <c r="BA48" s="111">
        <f t="shared" si="1248"/>
        <v>16.471276668776746</v>
      </c>
      <c r="BB48" s="111">
        <f t="shared" si="1249"/>
        <v>17.136650361088652</v>
      </c>
      <c r="BC48" s="111">
        <f t="shared" si="1250"/>
        <v>17.82890248907519</v>
      </c>
      <c r="BD48" s="111">
        <f t="shared" si="1251"/>
        <v>18.549118834023872</v>
      </c>
      <c r="BE48" s="111">
        <f t="shared" si="1252"/>
        <v>19.298429038443103</v>
      </c>
      <c r="BF48" s="111">
        <f t="shared" si="1253"/>
        <v>20.078008377880053</v>
      </c>
      <c r="BG48" s="111">
        <f t="shared" si="1254"/>
        <v>20.889079604312897</v>
      </c>
      <c r="BH48" s="111">
        <f t="shared" si="1255"/>
        <v>21.732914864008723</v>
      </c>
      <c r="BI48" s="111">
        <f t="shared" si="1256"/>
        <v>22.61083769285522</v>
      </c>
      <c r="BJ48" s="111">
        <f t="shared" si="1257"/>
        <v>23.524225092295801</v>
      </c>
      <c r="BK48" s="111">
        <f t="shared" si="1258"/>
        <v>24.474509689124183</v>
      </c>
      <c r="BL48" s="111">
        <f t="shared" si="1259"/>
        <v>25.463181982526045</v>
      </c>
      <c r="BM48" s="111">
        <f t="shared" si="1260"/>
        <v>26.491792681892171</v>
      </c>
      <c r="BN48" s="111">
        <f t="shared" si="1261"/>
        <v>27.561955139069891</v>
      </c>
      <c r="BO48" s="111">
        <f t="shared" si="1262"/>
        <v>28.675347878867761</v>
      </c>
      <c r="BP48" s="111">
        <f t="shared" si="1263"/>
        <v>29.833717231782504</v>
      </c>
      <c r="BQ48" s="111">
        <f t="shared" si="1264"/>
        <v>31.038880073077593</v>
      </c>
      <c r="BR48" s="111">
        <f t="shared" si="1265"/>
        <v>32.292726672509637</v>
      </c>
      <c r="BS48" s="111">
        <f t="shared" si="1266"/>
        <v>33.597223659172343</v>
      </c>
      <c r="BT48" s="111">
        <f t="shared" si="1267"/>
        <v>34.954417106108274</v>
      </c>
      <c r="BU48" s="111">
        <f t="shared" si="1268"/>
        <v>36.366435739526629</v>
      </c>
      <c r="BV48" s="111">
        <f t="shared" si="1269"/>
        <v>37.835494277660551</v>
      </c>
      <c r="BW48" s="111">
        <f t="shared" si="1270"/>
        <v>39.363896904500933</v>
      </c>
      <c r="BX48" s="111">
        <f t="shared" si="1271"/>
        <v>40.954040883855157</v>
      </c>
      <c r="BY48" s="111">
        <f t="shared" si="1272"/>
        <v>42.608420319399372</v>
      </c>
      <c r="BZ48" s="111">
        <f t="shared" si="1273"/>
        <v>44.329630066621831</v>
      </c>
      <c r="CA48" s="111">
        <f t="shared" si="1274"/>
        <v>46.120369802793093</v>
      </c>
      <c r="CB48" s="111">
        <f t="shared" si="1275"/>
        <v>47.98344826134673</v>
      </c>
      <c r="CC48" s="111">
        <f t="shared" si="1276"/>
        <v>49.9217876373121</v>
      </c>
      <c r="CD48" s="111">
        <f t="shared" si="1277"/>
        <v>51.938428170708967</v>
      </c>
      <c r="CE48" s="111">
        <f t="shared" si="1278"/>
        <v>54.036532915092934</v>
      </c>
      <c r="CF48" s="111">
        <f t="shared" si="1279"/>
        <v>56.219392698731035</v>
      </c>
      <c r="CG48" s="111">
        <f t="shared" si="1280"/>
        <v>58.490431286188979</v>
      </c>
      <c r="CH48" s="111">
        <f t="shared" si="1281"/>
        <v>60.853210748425873</v>
      </c>
      <c r="CI48" s="111">
        <f t="shared" si="1282"/>
        <v>63.31143704981929</v>
      </c>
      <c r="CJ48" s="111">
        <f t="shared" si="1283"/>
        <v>65.86896586088379</v>
      </c>
      <c r="CK48" s="111">
        <f t="shared" si="1284"/>
        <v>68.529808605800056</v>
      </c>
      <c r="CL48" s="111">
        <f t="shared" si="1285"/>
        <v>71.298138754239957</v>
      </c>
      <c r="CM48" s="111">
        <f t="shared" si="1286"/>
        <v>74.178298367356248</v>
      </c>
      <c r="CN48" s="111">
        <f t="shared" si="1287"/>
        <v>77.174804908203981</v>
      </c>
      <c r="CO48" s="111">
        <f t="shared" si="1288"/>
        <v>80.292358327275792</v>
      </c>
      <c r="CP48" s="111">
        <f t="shared" si="1289"/>
        <v>83.535848434264437</v>
      </c>
      <c r="CQ48" s="111">
        <f t="shared" si="1290"/>
        <v>86.910362567614996</v>
      </c>
      <c r="CR48" s="111">
        <f t="shared" si="1291"/>
        <v>90.421193573896375</v>
      </c>
      <c r="CS48" s="111">
        <f t="shared" si="1292"/>
        <v>94.073848109507495</v>
      </c>
      <c r="CT48" s="111">
        <f t="shared" si="1293"/>
        <v>97.874055277739174</v>
      </c>
      <c r="CU48" s="111">
        <f t="shared" si="1294"/>
        <v>101.82777561473874</v>
      </c>
      <c r="CV48" s="111">
        <f t="shared" si="1295"/>
        <v>105.94121043847174</v>
      </c>
      <c r="CW48" s="111">
        <f t="shared" si="1296"/>
        <v>110.22081157534426</v>
      </c>
      <c r="CX48" s="111">
        <f t="shared" si="1297"/>
        <v>114.67329147974188</v>
      </c>
      <c r="CY48" s="111">
        <f t="shared" si="1298"/>
        <v>119.30563376235754</v>
      </c>
      <c r="CZ48" s="111">
        <f t="shared" si="1299"/>
        <v>124.12510414382176</v>
      </c>
      <c r="DA48" s="111">
        <f t="shared" si="1300"/>
        <v>129.13926185081559</v>
      </c>
      <c r="DB48" s="111">
        <f t="shared" si="1301"/>
        <v>134.35597147254114</v>
      </c>
      <c r="DC48" s="111">
        <f t="shared" si="1302"/>
        <v>139.78341529614593</v>
      </c>
      <c r="DD48" s="111">
        <f t="shared" si="1303"/>
        <v>145.43010614044906</v>
      </c>
      <c r="DE48" s="111">
        <f t="shared" si="1304"/>
        <v>151.30490070809864</v>
      </c>
      <c r="DF48" s="111">
        <f t="shared" si="1305"/>
        <v>157.41701347710301</v>
      </c>
      <c r="DG48" s="111">
        <f t="shared" si="1306"/>
        <v>163.77603115352409</v>
      </c>
      <c r="DH48" s="111">
        <f t="shared" si="1307"/>
        <v>170.39192770800187</v>
      </c>
      <c r="DI48" s="111">
        <f t="shared" si="1308"/>
        <v>177.27508001969434</v>
      </c>
      <c r="DJ48" s="111">
        <f t="shared" si="1309"/>
        <v>184.43628415216995</v>
      </c>
      <c r="DK48" s="111">
        <f t="shared" si="1310"/>
        <v>191.88677228678102</v>
      </c>
      <c r="DL48" s="111">
        <f t="shared" si="1311"/>
        <v>199.63823034007785</v>
      </c>
      <c r="DM48" s="111">
        <f t="shared" si="1312"/>
        <v>207.70281629289565</v>
      </c>
      <c r="DN48" s="111">
        <f t="shared" si="1313"/>
        <v>216.09317925986349</v>
      </c>
      <c r="DO48" s="111">
        <f t="shared" si="1314"/>
        <v>224.82247932924497</v>
      </c>
      <c r="DP48" s="111">
        <f t="shared" si="1315"/>
        <v>233.90440820422918</v>
      </c>
      <c r="DQ48" s="111">
        <f t="shared" si="1316"/>
        <v>243.35321067804725</v>
      </c>
      <c r="DR48" s="111">
        <f t="shared" si="1317"/>
        <v>253.18370697659768</v>
      </c>
      <c r="DS48" s="111">
        <f t="shared" si="1318"/>
        <v>263.41131600362434</v>
      </c>
      <c r="DT48" s="111">
        <f t="shared" si="1319"/>
        <v>274.05207952490679</v>
      </c>
      <c r="DU48" s="111">
        <f t="shared" si="1320"/>
        <v>285.12268732939492</v>
      </c>
      <c r="DV48" s="111">
        <f t="shared" si="1321"/>
        <v>296.64050340675317</v>
      </c>
      <c r="DW48" s="111">
        <f t="shared" si="1322"/>
        <v>308.62359318237242</v>
      </c>
      <c r="DX48" s="111">
        <f t="shared" si="1323"/>
        <v>321.09075185256756</v>
      </c>
      <c r="DY48" s="111">
        <f t="shared" si="1324"/>
        <v>334.06153386440394</v>
      </c>
      <c r="DZ48" s="111">
        <f t="shared" si="1325"/>
        <v>347.55628358639046</v>
      </c>
      <c r="EA48" s="111">
        <f t="shared" si="1326"/>
        <v>361.59616721814632</v>
      </c>
      <c r="EB48" s="111">
        <f t="shared" si="1327"/>
        <v>376.20320598909058</v>
      </c>
      <c r="EC48" s="111">
        <f t="shared" si="1328"/>
        <v>391.40031069822589</v>
      </c>
      <c r="ED48" s="111">
        <f t="shared" si="1329"/>
        <v>407.21131764919147</v>
      </c>
      <c r="EE48" s="111">
        <f t="shared" si="1330"/>
        <v>423.66102603694827</v>
      </c>
      <c r="EF48" s="111">
        <f t="shared" si="1331"/>
        <v>440.77523684473687</v>
      </c>
      <c r="EG48" s="111">
        <f t="shared" si="1332"/>
        <v>458.58079331231693</v>
      </c>
      <c r="EH48" s="111">
        <f t="shared" si="1333"/>
        <v>477.10562303896131</v>
      </c>
      <c r="EI48" s="111">
        <f t="shared" si="1334"/>
        <v>496.37878178724321</v>
      </c>
      <c r="EJ48" s="111">
        <f t="shared" si="1335"/>
        <v>516.43049905632074</v>
      </c>
      <c r="EK48" s="111">
        <f t="shared" si="1336"/>
        <v>537.29222549619988</v>
      </c>
      <c r="EL48" s="111">
        <f t="shared" si="1337"/>
        <v>558.99668223734443</v>
      </c>
      <c r="EM48" s="111">
        <f t="shared" si="1338"/>
        <v>581.5779122130042</v>
      </c>
      <c r="EN48" s="111">
        <f t="shared" si="1339"/>
        <v>605.07133355476083</v>
      </c>
      <c r="EO48" s="111">
        <f t="shared" si="1340"/>
        <v>629.51379514503901</v>
      </c>
      <c r="EP48" s="111">
        <f t="shared" si="1341"/>
        <v>654.94363441371809</v>
      </c>
      <c r="EQ48" s="111">
        <f t="shared" si="1342"/>
        <v>681.40073746949474</v>
      </c>
      <c r="ER48" s="111">
        <f t="shared" si="1343"/>
        <v>708.92660166031249</v>
      </c>
      <c r="ES48" s="111">
        <f t="shared" si="1344"/>
        <v>737.56440066098253</v>
      </c>
      <c r="ET48" s="111">
        <f t="shared" si="1345"/>
        <v>767.35905219008362</v>
      </c>
      <c r="EU48" s="111">
        <f t="shared" si="1346"/>
        <v>798.35728846235429</v>
      </c>
      <c r="EV48" s="111">
        <f t="shared" si="1347"/>
        <v>830.60772948707961</v>
      </c>
      <c r="EW48" s="111">
        <f t="shared" si="1348"/>
        <v>864.16095932743974</v>
      </c>
      <c r="EX48" s="111">
        <f t="shared" si="1349"/>
        <v>899.06960544043113</v>
      </c>
      <c r="EY48" s="111">
        <f t="shared" si="1350"/>
        <v>935.3884212218029</v>
      </c>
      <c r="EZ48" s="111">
        <f t="shared" si="1351"/>
        <v>973.17437188547899</v>
      </c>
      <c r="FA48" s="111">
        <f t="shared" si="1352"/>
        <v>1012.4867238121649</v>
      </c>
      <c r="FB48" s="111">
        <f t="shared" si="1353"/>
        <v>1053.3871375072813</v>
      </c>
      <c r="FC48" s="111">
        <f t="shared" si="1354"/>
        <v>1095.9397643140255</v>
      </c>
      <c r="FD48" s="111">
        <f t="shared" si="1355"/>
        <v>1140.2113470332549</v>
      </c>
      <c r="FE48" s="111">
        <f t="shared" si="1356"/>
        <v>1186.2713246080104</v>
      </c>
      <c r="FF48" s="111">
        <f t="shared" si="1357"/>
        <v>1234.1919410368757</v>
      </c>
      <c r="FG48" s="111">
        <f t="shared" si="1358"/>
        <v>1284.0483586870014</v>
      </c>
      <c r="FH48" s="111">
        <f t="shared" si="1359"/>
        <v>1335.9187761845217</v>
      </c>
      <c r="FI48" s="111">
        <f t="shared" si="1360"/>
        <v>1389.8845510672718</v>
      </c>
      <c r="FJ48" s="111">
        <f t="shared" si="1361"/>
        <v>1446.0303273921854</v>
      </c>
      <c r="FK48" s="111">
        <f t="shared" si="1362"/>
        <v>1504.4441684975202</v>
      </c>
      <c r="FL48" s="111">
        <f t="shared" si="1363"/>
        <v>1565.2176951281463</v>
      </c>
      <c r="FM48" s="111">
        <f t="shared" si="1364"/>
        <v>1628.446229140543</v>
      </c>
      <c r="FN48" s="111">
        <f t="shared" si="1365"/>
        <v>1694.2289430129044</v>
      </c>
      <c r="FO48" s="111">
        <f t="shared" si="1366"/>
        <v>1762.6690153948539</v>
      </c>
      <c r="FP48" s="111">
        <f t="shared" si="1367"/>
        <v>1833.8737929407446</v>
      </c>
      <c r="FQ48" s="111">
        <f t="shared" si="1368"/>
        <v>1907.9549586803791</v>
      </c>
      <c r="FR48" s="111">
        <f t="shared" si="1369"/>
        <v>1985.0287071912319</v>
      </c>
      <c r="FS48" s="111">
        <f t="shared" si="1370"/>
        <v>2065.2159268469291</v>
      </c>
      <c r="FT48" s="111">
        <f t="shared" si="1371"/>
        <v>2148.6423894278378</v>
      </c>
      <c r="FU48" s="111">
        <f t="shared" si="1372"/>
        <v>2235.4389473911651</v>
      </c>
      <c r="FV48" s="111">
        <f t="shared" si="1373"/>
        <v>2325.7417391099789</v>
      </c>
      <c r="FW48" s="111">
        <f t="shared" si="1374"/>
        <v>2419.6924024030659</v>
      </c>
      <c r="FX48" s="111">
        <f t="shared" si="1375"/>
        <v>2517.4382966905405</v>
      </c>
      <c r="FY48" s="111">
        <f t="shared" si="1376"/>
        <v>2619.132734123652</v>
      </c>
      <c r="FZ48" s="111">
        <f t="shared" si="1377"/>
        <v>2724.9352200513113</v>
      </c>
      <c r="GA48" s="111">
        <f t="shared" si="1378"/>
        <v>2835.0117032005041</v>
      </c>
      <c r="GB48" s="111">
        <f t="shared" si="1379"/>
        <v>2949.534835962992</v>
      </c>
      <c r="GC48" s="111">
        <f t="shared" si="1380"/>
        <v>3068.6842451965535</v>
      </c>
      <c r="GD48" s="111">
        <f t="shared" si="1381"/>
        <v>3192.646813965514</v>
      </c>
      <c r="GE48" s="111">
        <f t="shared" si="1382"/>
        <v>3321.6169746624651</v>
      </c>
      <c r="GF48" s="111">
        <f t="shared" si="1383"/>
        <v>3455.7970139709305</v>
      </c>
      <c r="GG48" s="111">
        <f t="shared" si="1384"/>
        <v>3595.3973901473005</v>
      </c>
      <c r="GH48" s="111">
        <f t="shared" si="1385"/>
        <v>3740.637063119691</v>
      </c>
      <c r="GI48" s="111">
        <f t="shared" si="1386"/>
        <v>3891.7438379214746</v>
      </c>
      <c r="GJ48" s="111">
        <f t="shared" si="1387"/>
        <v>4048.9547219981509</v>
      </c>
      <c r="GK48" s="111">
        <f t="shared" si="1388"/>
        <v>4212.5162969479888</v>
      </c>
      <c r="GL48" s="111">
        <f t="shared" si="1389"/>
        <v>4382.6851052795</v>
      </c>
      <c r="GM48" s="111">
        <f t="shared" si="1390"/>
        <v>4559.7280527923713</v>
      </c>
      <c r="GN48" s="111">
        <f t="shared" si="1391"/>
        <v>4743.9228272129722</v>
      </c>
      <c r="GO48" s="111">
        <f t="shared" si="1392"/>
        <v>4935.5583337410681</v>
      </c>
      <c r="GP48" s="111">
        <f t="shared" si="1393"/>
        <v>5134.9351481908725</v>
      </c>
      <c r="GQ48" s="111">
        <f t="shared" si="1394"/>
        <v>5342.3659884371918</v>
      </c>
      <c r="GR48" s="111">
        <f t="shared" si="1395"/>
        <v>5558.1762049061008</v>
      </c>
      <c r="GS48" s="111">
        <f t="shared" si="1396"/>
        <v>5782.7042908794883</v>
      </c>
      <c r="GT48" s="111">
        <f t="shared" si="1397"/>
        <v>6016.3024134138568</v>
      </c>
      <c r="GU48" s="111">
        <f t="shared" si="1398"/>
        <v>6259.3369657061239</v>
      </c>
      <c r="GV48" s="111">
        <f t="shared" si="1399"/>
        <v>6512.1891417727893</v>
      </c>
      <c r="GW48" s="111">
        <f t="shared" si="1400"/>
        <v>6775.2555343438435</v>
      </c>
      <c r="GX48" s="111">
        <f t="shared" si="1401"/>
        <v>7048.948756909198</v>
      </c>
      <c r="GY48" s="111">
        <f t="shared" si="1402"/>
        <v>7333.6980908933028</v>
      </c>
      <c r="GZ48" s="111">
        <f t="shared" si="1403"/>
        <v>7629.9501589730298</v>
      </c>
      <c r="HA48" s="111">
        <f t="shared" si="1404"/>
        <v>7938.1696255949055</v>
      </c>
      <c r="HB48" s="111">
        <f t="shared" si="1405"/>
        <v>8258.8399257904384</v>
      </c>
      <c r="HC48" s="111">
        <f t="shared" si="1406"/>
        <v>8592.4640234326689</v>
      </c>
      <c r="HD48" s="111">
        <f t="shared" si="1407"/>
        <v>8939.5652001232556</v>
      </c>
      <c r="HE48" s="111">
        <f t="shared" si="1408"/>
        <v>9300.6878759474348</v>
      </c>
      <c r="HF48" s="111">
        <f t="shared" si="1409"/>
        <v>9676.3984633842083</v>
      </c>
    </row>
    <row r="49" spans="1:214">
      <c r="A49" s="100" t="str">
        <f>'CEA-4 Constant DCF'!A49</f>
        <v>Xcel Energy Inc.</v>
      </c>
      <c r="B49" s="212" t="str">
        <f>'CEA-4 Constant DCF'!B49</f>
        <v>XEL</v>
      </c>
      <c r="C49" s="208">
        <f>'CEA-4 Constant DCF'!C49</f>
        <v>2.19</v>
      </c>
      <c r="D49" s="289">
        <f>'CEA-4 Constant DCF'!D49</f>
        <v>57.860166666666665</v>
      </c>
      <c r="E49" s="97">
        <f>'CEA-4 Constant DCF'!K49</f>
        <v>6.631490000000001E-2</v>
      </c>
      <c r="F49" s="97">
        <f t="shared" si="607"/>
        <v>6.199508333333336E-2</v>
      </c>
      <c r="G49" s="97">
        <f t="shared" si="608"/>
        <v>5.7675266666666711E-2</v>
      </c>
      <c r="H49" s="97">
        <f t="shared" si="609"/>
        <v>5.3355450000000061E-2</v>
      </c>
      <c r="I49" s="97">
        <f t="shared" si="610"/>
        <v>4.9035633333333412E-2</v>
      </c>
      <c r="J49" s="97">
        <f t="shared" si="611"/>
        <v>4.4715816666666762E-2</v>
      </c>
      <c r="K49" s="260">
        <f t="shared" si="1013"/>
        <v>4.0396000000000098E-2</v>
      </c>
      <c r="L49" s="97">
        <f t="shared" si="1014"/>
        <v>8.8559713959693934E-2</v>
      </c>
      <c r="N49" s="111">
        <f t="shared" si="1210"/>
        <v>-57.860166666666665</v>
      </c>
      <c r="O49" s="111">
        <f t="shared" si="613"/>
        <v>2.3352296310000002</v>
      </c>
      <c r="P49" s="111">
        <f t="shared" si="1211"/>
        <v>2.4900901504568025</v>
      </c>
      <c r="Q49" s="111">
        <f t="shared" si="1212"/>
        <v>2.6552202297753307</v>
      </c>
      <c r="R49" s="111">
        <f t="shared" si="1213"/>
        <v>2.8313008937908588</v>
      </c>
      <c r="S49" s="111">
        <f t="shared" si="1214"/>
        <v>3.0190583294325104</v>
      </c>
      <c r="T49" s="111">
        <f t="shared" si="1215"/>
        <v>3.2062251021538732</v>
      </c>
      <c r="U49" s="111">
        <f t="shared" si="1216"/>
        <v>3.3911449899139585</v>
      </c>
      <c r="V49" s="111">
        <f t="shared" si="1217"/>
        <v>3.5720810568660633</v>
      </c>
      <c r="W49" s="111">
        <f t="shared" si="1218"/>
        <v>3.7472403138074939</v>
      </c>
      <c r="X49" s="111">
        <f t="shared" si="1219"/>
        <v>3.9148012246856529</v>
      </c>
      <c r="Y49" s="111">
        <f t="shared" si="1220"/>
        <v>4.0729435349580552</v>
      </c>
      <c r="Z49" s="111">
        <f t="shared" si="1221"/>
        <v>4.2374741619962215</v>
      </c>
      <c r="AA49" s="111">
        <f t="shared" si="1222"/>
        <v>4.4086511682442211</v>
      </c>
      <c r="AB49" s="111">
        <f t="shared" si="1223"/>
        <v>4.5867430408366152</v>
      </c>
      <c r="AC49" s="111">
        <f t="shared" si="1224"/>
        <v>4.772029112714252</v>
      </c>
      <c r="AD49" s="111">
        <f t="shared" si="1225"/>
        <v>4.964800000751457</v>
      </c>
      <c r="AE49" s="111">
        <f t="shared" si="1226"/>
        <v>5.1653580615818138</v>
      </c>
      <c r="AF49" s="111">
        <f t="shared" si="1227"/>
        <v>5.3740178658374731</v>
      </c>
      <c r="AG49" s="111">
        <f t="shared" si="1228"/>
        <v>5.5911066915458445</v>
      </c>
      <c r="AH49" s="111">
        <f t="shared" si="1229"/>
        <v>5.816965037457531</v>
      </c>
      <c r="AI49" s="111">
        <f t="shared" si="1230"/>
        <v>6.051947157110666</v>
      </c>
      <c r="AJ49" s="111">
        <f t="shared" si="1231"/>
        <v>6.2964216144693088</v>
      </c>
      <c r="AK49" s="111">
        <f t="shared" si="1232"/>
        <v>6.5507718620074114</v>
      </c>
      <c r="AL49" s="111">
        <f t="shared" si="1233"/>
        <v>6.8153968421450637</v>
      </c>
      <c r="AM49" s="111">
        <f t="shared" si="1234"/>
        <v>7.090711612980356</v>
      </c>
      <c r="AN49" s="111">
        <f t="shared" si="1235"/>
        <v>7.3771479992983116</v>
      </c>
      <c r="AO49" s="111">
        <f t="shared" si="1236"/>
        <v>7.6751552698779673</v>
      </c>
      <c r="AP49" s="111">
        <f t="shared" si="1237"/>
        <v>7.9852008421599585</v>
      </c>
      <c r="AQ49" s="111">
        <f t="shared" si="1238"/>
        <v>8.3077710153798527</v>
      </c>
      <c r="AR49" s="111">
        <f t="shared" si="1239"/>
        <v>8.6433717333171387</v>
      </c>
      <c r="AS49" s="111">
        <f t="shared" si="1240"/>
        <v>8.9925293778562185</v>
      </c>
      <c r="AT49" s="111">
        <f t="shared" si="1241"/>
        <v>9.3557915946040993</v>
      </c>
      <c r="AU49" s="111">
        <f t="shared" si="1242"/>
        <v>9.7337281518597276</v>
      </c>
      <c r="AV49" s="111">
        <f t="shared" si="1243"/>
        <v>10.126931834282255</v>
      </c>
      <c r="AW49" s="111">
        <f t="shared" si="1244"/>
        <v>10.536019372659922</v>
      </c>
      <c r="AX49" s="111">
        <f t="shared" si="1245"/>
        <v>10.961632411237893</v>
      </c>
      <c r="AY49" s="111">
        <f t="shared" si="1246"/>
        <v>11.40443851412226</v>
      </c>
      <c r="AZ49" s="111">
        <f t="shared" si="1247"/>
        <v>11.865132212338745</v>
      </c>
      <c r="BA49" s="111">
        <f t="shared" si="1248"/>
        <v>12.344436093188381</v>
      </c>
      <c r="BB49" s="111">
        <f t="shared" si="1249"/>
        <v>12.843101933608821</v>
      </c>
      <c r="BC49" s="111">
        <f t="shared" si="1250"/>
        <v>13.361911879318884</v>
      </c>
      <c r="BD49" s="111">
        <f t="shared" si="1251"/>
        <v>13.901679671595851</v>
      </c>
      <c r="BE49" s="111">
        <f t="shared" si="1252"/>
        <v>14.463251923609638</v>
      </c>
      <c r="BF49" s="111">
        <f t="shared" si="1253"/>
        <v>15.047509448315775</v>
      </c>
      <c r="BG49" s="111">
        <f t="shared" si="1254"/>
        <v>15.655368639989941</v>
      </c>
      <c r="BH49" s="111">
        <f t="shared" si="1255"/>
        <v>16.287782911570975</v>
      </c>
      <c r="BI49" s="111">
        <f t="shared" si="1256"/>
        <v>16.945744190066797</v>
      </c>
      <c r="BJ49" s="111">
        <f t="shared" si="1257"/>
        <v>17.630284472368736</v>
      </c>
      <c r="BK49" s="111">
        <f t="shared" si="1258"/>
        <v>18.342477443914547</v>
      </c>
      <c r="BL49" s="111">
        <f t="shared" si="1259"/>
        <v>19.083440162738921</v>
      </c>
      <c r="BM49" s="111">
        <f t="shared" si="1260"/>
        <v>19.854334811552924</v>
      </c>
      <c r="BN49" s="111">
        <f t="shared" si="1261"/>
        <v>20.656370520600419</v>
      </c>
      <c r="BO49" s="111">
        <f t="shared" si="1262"/>
        <v>21.490805264150595</v>
      </c>
      <c r="BP49" s="111">
        <f t="shared" si="1263"/>
        <v>22.358947833601224</v>
      </c>
      <c r="BQ49" s="111">
        <f t="shared" si="1264"/>
        <v>23.262159890287382</v>
      </c>
      <c r="BR49" s="111">
        <f t="shared" si="1265"/>
        <v>24.201858101215432</v>
      </c>
      <c r="BS49" s="111">
        <f t="shared" si="1266"/>
        <v>25.179516361072132</v>
      </c>
      <c r="BT49" s="111">
        <f t="shared" si="1267"/>
        <v>26.196668103994003</v>
      </c>
      <c r="BU49" s="111">
        <f t="shared" si="1268"/>
        <v>27.254908708722947</v>
      </c>
      <c r="BV49" s="111">
        <f t="shared" si="1269"/>
        <v>28.355898000920522</v>
      </c>
      <c r="BW49" s="111">
        <f t="shared" si="1270"/>
        <v>29.501362856565709</v>
      </c>
      <c r="BX49" s="111">
        <f t="shared" si="1271"/>
        <v>30.693099910519539</v>
      </c>
      <c r="BY49" s="111">
        <f t="shared" si="1272"/>
        <v>31.932978374504888</v>
      </c>
      <c r="BZ49" s="111">
        <f t="shared" si="1273"/>
        <v>33.222942968921387</v>
      </c>
      <c r="CA49" s="111">
        <f t="shared" si="1274"/>
        <v>34.56501697309394</v>
      </c>
      <c r="CB49" s="111">
        <f t="shared" si="1275"/>
        <v>35.961305398739043</v>
      </c>
      <c r="CC49" s="111">
        <f t="shared" si="1276"/>
        <v>37.413998291626505</v>
      </c>
      <c r="CD49" s="111">
        <f t="shared" si="1277"/>
        <v>38.92537416661505</v>
      </c>
      <c r="CE49" s="111">
        <f t="shared" si="1278"/>
        <v>40.497803581449638</v>
      </c>
      <c r="CF49" s="111">
        <f t="shared" si="1279"/>
        <v>42.133752854925881</v>
      </c>
      <c r="CG49" s="111">
        <f t="shared" si="1280"/>
        <v>43.835787935253471</v>
      </c>
      <c r="CH49" s="111">
        <f t="shared" si="1281"/>
        <v>45.606578424685978</v>
      </c>
      <c r="CI49" s="111">
        <f t="shared" si="1282"/>
        <v>47.448901766729598</v>
      </c>
      <c r="CJ49" s="111">
        <f t="shared" si="1283"/>
        <v>49.365647602498413</v>
      </c>
      <c r="CK49" s="111">
        <f t="shared" si="1284"/>
        <v>51.359822303048944</v>
      </c>
      <c r="CL49" s="111">
        <f t="shared" si="1285"/>
        <v>53.434553684802914</v>
      </c>
      <c r="CM49" s="111">
        <f t="shared" si="1286"/>
        <v>55.593095915454221</v>
      </c>
      <c r="CN49" s="111">
        <f t="shared" si="1287"/>
        <v>57.838834618054918</v>
      </c>
      <c r="CO49" s="111">
        <f t="shared" si="1288"/>
        <v>60.175292181285869</v>
      </c>
      <c r="CP49" s="111">
        <f t="shared" si="1289"/>
        <v>62.606133284241096</v>
      </c>
      <c r="CQ49" s="111">
        <f t="shared" si="1290"/>
        <v>65.135170644391309</v>
      </c>
      <c r="CR49" s="111">
        <f t="shared" si="1291"/>
        <v>67.766370997742143</v>
      </c>
      <c r="CS49" s="111">
        <f t="shared" si="1292"/>
        <v>70.503861320566941</v>
      </c>
      <c r="CT49" s="111">
        <f t="shared" si="1293"/>
        <v>73.351935302472569</v>
      </c>
      <c r="CU49" s="111">
        <f t="shared" si="1294"/>
        <v>76.315060080951255</v>
      </c>
      <c r="CV49" s="111">
        <f t="shared" si="1295"/>
        <v>79.397883247981369</v>
      </c>
      <c r="CW49" s="111">
        <f t="shared" si="1296"/>
        <v>82.605240139666833</v>
      </c>
      <c r="CX49" s="111">
        <f t="shared" si="1297"/>
        <v>85.942161420348825</v>
      </c>
      <c r="CY49" s="111">
        <f t="shared" si="1298"/>
        <v>89.413880973085242</v>
      </c>
      <c r="CZ49" s="111">
        <f t="shared" si="1299"/>
        <v>93.025844108873997</v>
      </c>
      <c r="DA49" s="111">
        <f t="shared" si="1300"/>
        <v>96.783716107496076</v>
      </c>
      <c r="DB49" s="111">
        <f t="shared" si="1301"/>
        <v>100.69339110337449</v>
      </c>
      <c r="DC49" s="111">
        <f t="shared" si="1302"/>
        <v>104.76100133038642</v>
      </c>
      <c r="DD49" s="111">
        <f t="shared" si="1303"/>
        <v>108.99292674012872</v>
      </c>
      <c r="DE49" s="111">
        <f t="shared" si="1304"/>
        <v>113.39580500872297</v>
      </c>
      <c r="DF49" s="111">
        <f t="shared" si="1305"/>
        <v>117.97654194785535</v>
      </c>
      <c r="DG49" s="111">
        <f t="shared" si="1306"/>
        <v>122.74232233638092</v>
      </c>
      <c r="DH49" s="111">
        <f t="shared" si="1307"/>
        <v>127.70062118948138</v>
      </c>
      <c r="DI49" s="111">
        <f t="shared" si="1308"/>
        <v>132.85921548305168</v>
      </c>
      <c r="DJ49" s="111">
        <f t="shared" si="1309"/>
        <v>138.22619635170506</v>
      </c>
      <c r="DK49" s="111">
        <f t="shared" si="1310"/>
        <v>143.80998177952856</v>
      </c>
      <c r="DL49" s="111">
        <f t="shared" si="1311"/>
        <v>149.6193298034944</v>
      </c>
      <c r="DM49" s="111">
        <f t="shared" si="1312"/>
        <v>155.66335225023636</v>
      </c>
      <c r="DN49" s="111">
        <f t="shared" si="1313"/>
        <v>161.95152902773691</v>
      </c>
      <c r="DO49" s="111">
        <f t="shared" si="1314"/>
        <v>168.4937229943414</v>
      </c>
      <c r="DP49" s="111">
        <f t="shared" si="1315"/>
        <v>175.30019542842084</v>
      </c>
      <c r="DQ49" s="111">
        <f t="shared" si="1316"/>
        <v>182.38162212294733</v>
      </c>
      <c r="DR49" s="111">
        <f t="shared" si="1317"/>
        <v>189.74911013022594</v>
      </c>
      <c r="DS49" s="111">
        <f t="shared" si="1318"/>
        <v>197.41421518304657</v>
      </c>
      <c r="DT49" s="111">
        <f t="shared" si="1319"/>
        <v>205.38895981958095</v>
      </c>
      <c r="DU49" s="111">
        <f t="shared" si="1320"/>
        <v>213.68585224045276</v>
      </c>
      <c r="DV49" s="111">
        <f t="shared" si="1321"/>
        <v>222.31790592755812</v>
      </c>
      <c r="DW49" s="111">
        <f t="shared" si="1322"/>
        <v>231.29866005540777</v>
      </c>
      <c r="DX49" s="111">
        <f t="shared" si="1323"/>
        <v>240.64220072700604</v>
      </c>
      <c r="DY49" s="111">
        <f t="shared" si="1324"/>
        <v>250.3631830675742</v>
      </c>
      <c r="DZ49" s="111">
        <f t="shared" si="1325"/>
        <v>260.47685421077193</v>
      </c>
      <c r="EA49" s="111">
        <f t="shared" si="1326"/>
        <v>270.99907721347029</v>
      </c>
      <c r="EB49" s="111">
        <f t="shared" si="1327"/>
        <v>281.94635593658563</v>
      </c>
      <c r="EC49" s="111">
        <f t="shared" si="1328"/>
        <v>293.33586093099996</v>
      </c>
      <c r="ED49" s="111">
        <f t="shared" si="1329"/>
        <v>305.18545636916866</v>
      </c>
      <c r="EE49" s="111">
        <f t="shared" si="1330"/>
        <v>317.51372806465764</v>
      </c>
      <c r="EF49" s="111">
        <f t="shared" si="1331"/>
        <v>330.34001262355758</v>
      </c>
      <c r="EG49" s="111">
        <f t="shared" si="1332"/>
        <v>343.68442777349884</v>
      </c>
      <c r="EH49" s="111">
        <f t="shared" si="1333"/>
        <v>357.56790391783716</v>
      </c>
      <c r="EI49" s="111">
        <f t="shared" si="1334"/>
        <v>372.01221696450216</v>
      </c>
      <c r="EJ49" s="111">
        <f t="shared" si="1335"/>
        <v>387.04002248100022</v>
      </c>
      <c r="EK49" s="111">
        <f t="shared" si="1336"/>
        <v>402.67489122914276</v>
      </c>
      <c r="EL49" s="111">
        <f t="shared" si="1337"/>
        <v>418.94134613523522</v>
      </c>
      <c r="EM49" s="111">
        <f t="shared" si="1338"/>
        <v>435.86490075371421</v>
      </c>
      <c r="EN49" s="111">
        <f t="shared" si="1339"/>
        <v>453.4720992845613</v>
      </c>
      <c r="EO49" s="111">
        <f t="shared" si="1340"/>
        <v>471.79055820726046</v>
      </c>
      <c r="EP49" s="111">
        <f t="shared" si="1341"/>
        <v>490.84900959660098</v>
      </c>
      <c r="EQ49" s="111">
        <f t="shared" si="1342"/>
        <v>510.67734618826535</v>
      </c>
      <c r="ER49" s="111">
        <f t="shared" si="1343"/>
        <v>531.30666826488653</v>
      </c>
      <c r="ES49" s="111">
        <f t="shared" si="1344"/>
        <v>552.76933243611495</v>
      </c>
      <c r="ET49" s="111">
        <f t="shared" si="1345"/>
        <v>575.09900238920432</v>
      </c>
      <c r="EU49" s="111">
        <f t="shared" si="1346"/>
        <v>598.33070168971869</v>
      </c>
      <c r="EV49" s="111">
        <f t="shared" si="1347"/>
        <v>622.50086871517658</v>
      </c>
      <c r="EW49" s="111">
        <f t="shared" si="1348"/>
        <v>647.64741380779492</v>
      </c>
      <c r="EX49" s="111">
        <f t="shared" si="1349"/>
        <v>673.80977873597465</v>
      </c>
      <c r="EY49" s="111">
        <f t="shared" si="1350"/>
        <v>701.0289985577931</v>
      </c>
      <c r="EZ49" s="111">
        <f t="shared" si="1351"/>
        <v>729.3477659835338</v>
      </c>
      <c r="FA49" s="111">
        <f t="shared" si="1352"/>
        <v>758.81049833820475</v>
      </c>
      <c r="FB49" s="111">
        <f t="shared" si="1353"/>
        <v>789.46340722907496</v>
      </c>
      <c r="FC49" s="111">
        <f t="shared" si="1354"/>
        <v>821.3545710275007</v>
      </c>
      <c r="FD49" s="111">
        <f t="shared" si="1355"/>
        <v>854.53401027872769</v>
      </c>
      <c r="FE49" s="111">
        <f t="shared" si="1356"/>
        <v>889.05376615794728</v>
      </c>
      <c r="FF49" s="111">
        <f t="shared" si="1357"/>
        <v>924.96798209566384</v>
      </c>
      <c r="FG49" s="111">
        <f t="shared" si="1358"/>
        <v>962.33298870040039</v>
      </c>
      <c r="FH49" s="111">
        <f t="shared" si="1359"/>
        <v>1001.2073921119419</v>
      </c>
      <c r="FI49" s="111">
        <f t="shared" si="1360"/>
        <v>1041.652165923696</v>
      </c>
      <c r="FJ49" s="111">
        <f t="shared" si="1361"/>
        <v>1083.7307468183496</v>
      </c>
      <c r="FK49" s="111">
        <f t="shared" si="1362"/>
        <v>1127.5091340668239</v>
      </c>
      <c r="FL49" s="111">
        <f t="shared" si="1363"/>
        <v>1173.0559930465874</v>
      </c>
      <c r="FM49" s="111">
        <f t="shared" si="1364"/>
        <v>1220.4427629416975</v>
      </c>
      <c r="FN49" s="111">
        <f t="shared" si="1365"/>
        <v>1269.7437687934905</v>
      </c>
      <c r="FO49" s="111">
        <f t="shared" si="1366"/>
        <v>1321.0363380776726</v>
      </c>
      <c r="FP49" s="111">
        <f t="shared" si="1367"/>
        <v>1374.4009219906584</v>
      </c>
      <c r="FQ49" s="111">
        <f t="shared" si="1368"/>
        <v>1429.9212216353931</v>
      </c>
      <c r="FR49" s="111">
        <f t="shared" si="1369"/>
        <v>1487.6843193045765</v>
      </c>
      <c r="FS49" s="111">
        <f t="shared" si="1370"/>
        <v>1547.7808150672045</v>
      </c>
      <c r="FT49" s="111">
        <f t="shared" si="1371"/>
        <v>1610.3049688726594</v>
      </c>
      <c r="FU49" s="111">
        <f t="shared" si="1372"/>
        <v>1675.3548483952395</v>
      </c>
      <c r="FV49" s="111">
        <f t="shared" si="1373"/>
        <v>1743.0324828510138</v>
      </c>
      <c r="FW49" s="111">
        <f t="shared" si="1374"/>
        <v>1813.4440230282635</v>
      </c>
      <c r="FX49" s="111">
        <f t="shared" si="1375"/>
        <v>1886.6999077825135</v>
      </c>
      <c r="FY49" s="111">
        <f t="shared" si="1376"/>
        <v>1962.915037257296</v>
      </c>
      <c r="FZ49" s="111">
        <f t="shared" si="1377"/>
        <v>2042.2089531023419</v>
      </c>
      <c r="GA49" s="111">
        <f t="shared" si="1378"/>
        <v>2124.7060259718642</v>
      </c>
      <c r="GB49" s="111">
        <f t="shared" si="1379"/>
        <v>2210.535650597024</v>
      </c>
      <c r="GC49" s="111">
        <f t="shared" si="1380"/>
        <v>2299.8324487385416</v>
      </c>
      <c r="GD49" s="111">
        <f t="shared" si="1381"/>
        <v>2392.7364803377841</v>
      </c>
      <c r="GE49" s="111">
        <f t="shared" si="1382"/>
        <v>2489.3934631975094</v>
      </c>
      <c r="GF49" s="111">
        <f t="shared" si="1383"/>
        <v>2589.9550015368363</v>
      </c>
      <c r="GG49" s="111">
        <f t="shared" si="1384"/>
        <v>2694.5788237789188</v>
      </c>
      <c r="GH49" s="111">
        <f t="shared" si="1385"/>
        <v>2803.4290299442923</v>
      </c>
      <c r="GI49" s="111">
        <f t="shared" si="1386"/>
        <v>2916.6763490379221</v>
      </c>
      <c r="GJ49" s="111">
        <f t="shared" si="1387"/>
        <v>3034.4984068336585</v>
      </c>
      <c r="GK49" s="111">
        <f t="shared" si="1388"/>
        <v>3157.0800044761113</v>
      </c>
      <c r="GL49" s="111">
        <f t="shared" si="1389"/>
        <v>3284.6134083369284</v>
      </c>
      <c r="GM49" s="111">
        <f t="shared" si="1390"/>
        <v>3417.2986515801072</v>
      </c>
      <c r="GN49" s="111">
        <f t="shared" si="1391"/>
        <v>3555.3438479093375</v>
      </c>
      <c r="GO49" s="111">
        <f t="shared" si="1392"/>
        <v>3698.9655179894835</v>
      </c>
      <c r="GP49" s="111">
        <f t="shared" si="1393"/>
        <v>3848.388929054187</v>
      </c>
      <c r="GQ49" s="111">
        <f t="shared" si="1394"/>
        <v>4003.8484482322601</v>
      </c>
      <c r="GR49" s="111">
        <f t="shared" si="1395"/>
        <v>4165.5879101470509</v>
      </c>
      <c r="GS49" s="111">
        <f t="shared" si="1396"/>
        <v>4333.8609993653517</v>
      </c>
      <c r="GT49" s="111">
        <f t="shared" si="1397"/>
        <v>4508.9316482957147</v>
      </c>
      <c r="GU49" s="111">
        <f t="shared" si="1398"/>
        <v>4691.0744511602688</v>
      </c>
      <c r="GV49" s="111">
        <f t="shared" si="1399"/>
        <v>4880.5750946893395</v>
      </c>
      <c r="GW49" s="111">
        <f t="shared" si="1400"/>
        <v>5077.7308062144102</v>
      </c>
      <c r="GX49" s="111">
        <f t="shared" si="1401"/>
        <v>5282.8508198622476</v>
      </c>
      <c r="GY49" s="111">
        <f t="shared" si="1402"/>
        <v>5496.2568615814034</v>
      </c>
      <c r="GZ49" s="111">
        <f t="shared" si="1403"/>
        <v>5718.2836537618459</v>
      </c>
      <c r="HA49" s="111">
        <f t="shared" si="1404"/>
        <v>5949.2794402392101</v>
      </c>
      <c r="HB49" s="111">
        <f t="shared" si="1405"/>
        <v>6189.606532507114</v>
      </c>
      <c r="HC49" s="111">
        <f t="shared" si="1406"/>
        <v>6439.6418779942724</v>
      </c>
      <c r="HD49" s="111">
        <f t="shared" si="1407"/>
        <v>6699.7776512977298</v>
      </c>
      <c r="HE49" s="111">
        <f t="shared" si="1408"/>
        <v>6970.4218692995537</v>
      </c>
      <c r="HF49" s="111">
        <f t="shared" si="1409"/>
        <v>7251.9990311317788</v>
      </c>
    </row>
    <row r="50" spans="1:214" ht="17.100000000000001">
      <c r="A50" s="88" t="s">
        <v>2562</v>
      </c>
      <c r="B50" s="207"/>
      <c r="C50" s="207"/>
      <c r="D50" s="207"/>
      <c r="E50" s="91">
        <f t="shared" ref="E50:K50" si="1615">AVERAGE(E35:E49)</f>
        <v>6.6306655555555552E-2</v>
      </c>
      <c r="F50" s="91">
        <f t="shared" si="1615"/>
        <v>6.1988212962962988E-2</v>
      </c>
      <c r="G50" s="91">
        <f t="shared" si="1615"/>
        <v>5.7669770370370403E-2</v>
      </c>
      <c r="H50" s="91">
        <f t="shared" si="1615"/>
        <v>5.3351327777777832E-2</v>
      </c>
      <c r="I50" s="91">
        <f t="shared" si="1615"/>
        <v>4.9032885185185247E-2</v>
      </c>
      <c r="J50" s="91">
        <f t="shared" si="1615"/>
        <v>4.4714442592592683E-2</v>
      </c>
      <c r="K50" s="91">
        <f t="shared" si="1615"/>
        <v>4.0396000000000098E-2</v>
      </c>
      <c r="L50" s="91">
        <f>AVERAGE(L35:L49)</f>
        <v>8.9596897562344874E-2</v>
      </c>
    </row>
    <row r="51" spans="1:214" ht="17.100000000000001">
      <c r="A51" s="88" t="s">
        <v>2857</v>
      </c>
      <c r="B51" s="207"/>
      <c r="C51" s="207"/>
      <c r="D51" s="207"/>
      <c r="E51" s="91" t="s">
        <v>2551</v>
      </c>
      <c r="F51" s="91" t="s">
        <v>2551</v>
      </c>
      <c r="G51" s="91" t="s">
        <v>2551</v>
      </c>
      <c r="H51" s="91" t="s">
        <v>2551</v>
      </c>
      <c r="I51" s="91" t="s">
        <v>2551</v>
      </c>
      <c r="J51" s="91" t="s">
        <v>2551</v>
      </c>
      <c r="K51" s="91" t="s">
        <v>2551</v>
      </c>
      <c r="L51" s="97">
        <v>5.0000000000000001E-3</v>
      </c>
    </row>
    <row r="52" spans="1:214" ht="17.100000000000001">
      <c r="A52" s="207"/>
      <c r="B52" s="207"/>
      <c r="C52" s="207"/>
      <c r="D52" s="207"/>
      <c r="E52" s="91"/>
      <c r="F52" s="91"/>
      <c r="G52" s="91"/>
      <c r="H52" s="91"/>
      <c r="I52" s="91"/>
      <c r="J52" s="91"/>
      <c r="K52" s="91"/>
      <c r="L52" s="91">
        <f>L50+L51</f>
        <v>9.4596897562344878E-2</v>
      </c>
    </row>
    <row r="53" spans="1:214" ht="17.10000000000000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</row>
    <row r="54" spans="1:214" ht="17.100000000000001">
      <c r="A54" s="100" t="s">
        <v>2505</v>
      </c>
      <c r="B54" s="207"/>
      <c r="C54" s="207"/>
      <c r="D54" s="207"/>
      <c r="E54" s="207"/>
      <c r="F54" s="207"/>
      <c r="G54" s="207"/>
      <c r="H54" s="207"/>
      <c r="I54" s="207"/>
      <c r="J54" s="224"/>
      <c r="K54" s="207"/>
      <c r="L54" s="207"/>
    </row>
    <row r="55" spans="1:214" ht="17.100000000000001">
      <c r="A55" s="88" t="s">
        <v>2639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</row>
    <row r="56" spans="1:214" ht="17.100000000000001">
      <c r="A56" s="88" t="str">
        <f>A18</f>
        <v>[2] Source: Bloomberg Professional, 90-day average as of September 30, 2024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</row>
    <row r="57" spans="1:214" ht="17.100000000000001">
      <c r="A57" s="88" t="s">
        <v>2858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7.100000000000001">
      <c r="A58" s="88" t="s">
        <v>2859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7.100000000000001">
      <c r="A59" s="88" t="s">
        <v>2860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7.100000000000001">
      <c r="A60" s="88" t="s">
        <v>2861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7.100000000000001">
      <c r="A61" s="88" t="s">
        <v>2862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>
      <c r="A62" s="88" t="s">
        <v>2863</v>
      </c>
    </row>
    <row r="63" spans="1:214">
      <c r="A63" s="88" t="s">
        <v>2868</v>
      </c>
    </row>
    <row r="64" spans="1:214">
      <c r="A64" s="88" t="s">
        <v>2865</v>
      </c>
    </row>
    <row r="65" spans="1:214">
      <c r="A65" s="83" t="str">
        <f>A27</f>
        <v>[11] Most Canadian jurisdictions have approved an adjustment of 50 bps for flotation costs and financial flexibility.</v>
      </c>
    </row>
    <row r="68" spans="1:214" ht="17.100000000000001">
      <c r="A68" s="401" t="s">
        <v>2869</v>
      </c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217"/>
    </row>
    <row r="69" spans="1:214" ht="17.10000000000000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17"/>
    </row>
    <row r="70" spans="1:214" ht="14.1" thickBot="1">
      <c r="C70" s="89" t="s">
        <v>2466</v>
      </c>
      <c r="D70" s="89" t="s">
        <v>2467</v>
      </c>
      <c r="E70" s="89" t="s">
        <v>2468</v>
      </c>
      <c r="F70" s="89" t="s">
        <v>2469</v>
      </c>
      <c r="G70" s="89" t="s">
        <v>2470</v>
      </c>
      <c r="H70" s="89" t="s">
        <v>2471</v>
      </c>
      <c r="I70" s="89" t="s">
        <v>2472</v>
      </c>
      <c r="J70" s="89" t="s">
        <v>2473</v>
      </c>
      <c r="K70" s="89" t="s">
        <v>2474</v>
      </c>
      <c r="L70" s="89" t="s">
        <v>2475</v>
      </c>
    </row>
    <row r="71" spans="1:214">
      <c r="A71" s="410" t="s">
        <v>2350</v>
      </c>
      <c r="B71" s="410" t="s">
        <v>1</v>
      </c>
      <c r="C71" s="408" t="s">
        <v>2626</v>
      </c>
      <c r="D71" s="408" t="s">
        <v>2627</v>
      </c>
      <c r="E71" s="408" t="s">
        <v>2654</v>
      </c>
      <c r="F71" s="408" t="s">
        <v>2655</v>
      </c>
      <c r="G71" s="408" t="s">
        <v>2656</v>
      </c>
      <c r="H71" s="408" t="s">
        <v>2657</v>
      </c>
      <c r="I71" s="408" t="s">
        <v>2658</v>
      </c>
      <c r="J71" s="408" t="s">
        <v>2659</v>
      </c>
      <c r="K71" s="408" t="s">
        <v>2660</v>
      </c>
      <c r="L71" s="408" t="s">
        <v>2661</v>
      </c>
      <c r="N71" s="108" t="s">
        <v>2627</v>
      </c>
      <c r="O71" s="89" t="s">
        <v>2662</v>
      </c>
      <c r="P71" s="89" t="s">
        <v>2663</v>
      </c>
      <c r="Q71" s="89" t="s">
        <v>2664</v>
      </c>
      <c r="R71" s="89" t="s">
        <v>2665</v>
      </c>
      <c r="S71" s="89" t="s">
        <v>2666</v>
      </c>
      <c r="T71" s="89" t="s">
        <v>2655</v>
      </c>
      <c r="U71" s="89" t="s">
        <v>2656</v>
      </c>
      <c r="V71" s="89" t="s">
        <v>2657</v>
      </c>
      <c r="W71" s="89" t="s">
        <v>2658</v>
      </c>
      <c r="X71" s="89" t="s">
        <v>2659</v>
      </c>
      <c r="Y71" s="89" t="s">
        <v>2667</v>
      </c>
      <c r="Z71" s="89" t="s">
        <v>2668</v>
      </c>
      <c r="AA71" s="89" t="s">
        <v>2669</v>
      </c>
      <c r="AB71" s="89" t="s">
        <v>2670</v>
      </c>
      <c r="AC71" s="89" t="s">
        <v>2671</v>
      </c>
      <c r="AD71" s="89" t="s">
        <v>2672</v>
      </c>
      <c r="AE71" s="89" t="s">
        <v>2673</v>
      </c>
      <c r="AF71" s="89" t="s">
        <v>2674</v>
      </c>
      <c r="AG71" s="89" t="s">
        <v>2675</v>
      </c>
      <c r="AH71" s="89" t="s">
        <v>2676</v>
      </c>
      <c r="AI71" s="89" t="s">
        <v>2677</v>
      </c>
      <c r="AJ71" s="89" t="s">
        <v>2678</v>
      </c>
      <c r="AK71" s="89" t="s">
        <v>2679</v>
      </c>
      <c r="AL71" s="89" t="s">
        <v>2680</v>
      </c>
      <c r="AM71" s="89" t="s">
        <v>2681</v>
      </c>
      <c r="AN71" s="89" t="s">
        <v>2682</v>
      </c>
      <c r="AO71" s="89" t="s">
        <v>2683</v>
      </c>
      <c r="AP71" s="89" t="s">
        <v>2684</v>
      </c>
      <c r="AQ71" s="89" t="s">
        <v>2685</v>
      </c>
      <c r="AR71" s="89" t="s">
        <v>2686</v>
      </c>
      <c r="AS71" s="89" t="s">
        <v>2687</v>
      </c>
      <c r="AT71" s="89" t="s">
        <v>2688</v>
      </c>
      <c r="AU71" s="89" t="s">
        <v>2689</v>
      </c>
      <c r="AV71" s="89" t="s">
        <v>2690</v>
      </c>
      <c r="AW71" s="89" t="s">
        <v>2691</v>
      </c>
      <c r="AX71" s="89" t="s">
        <v>2692</v>
      </c>
      <c r="AY71" s="89" t="s">
        <v>2693</v>
      </c>
      <c r="AZ71" s="89" t="s">
        <v>2694</v>
      </c>
      <c r="BA71" s="89" t="s">
        <v>2695</v>
      </c>
      <c r="BB71" s="89" t="s">
        <v>2696</v>
      </c>
      <c r="BC71" s="89" t="s">
        <v>2697</v>
      </c>
      <c r="BD71" s="89" t="s">
        <v>2698</v>
      </c>
      <c r="BE71" s="89" t="s">
        <v>2699</v>
      </c>
      <c r="BF71" s="89" t="s">
        <v>2700</v>
      </c>
      <c r="BG71" s="89" t="s">
        <v>2701</v>
      </c>
      <c r="BH71" s="89" t="s">
        <v>2702</v>
      </c>
      <c r="BI71" s="89" t="s">
        <v>2703</v>
      </c>
      <c r="BJ71" s="89" t="s">
        <v>2704</v>
      </c>
      <c r="BK71" s="89" t="s">
        <v>2705</v>
      </c>
      <c r="BL71" s="89" t="s">
        <v>2706</v>
      </c>
      <c r="BM71" s="89" t="s">
        <v>2707</v>
      </c>
      <c r="BN71" s="89" t="s">
        <v>2708</v>
      </c>
      <c r="BO71" s="89" t="s">
        <v>2709</v>
      </c>
      <c r="BP71" s="89" t="s">
        <v>2710</v>
      </c>
      <c r="BQ71" s="89" t="s">
        <v>2711</v>
      </c>
      <c r="BR71" s="89" t="s">
        <v>2712</v>
      </c>
      <c r="BS71" s="89" t="s">
        <v>2713</v>
      </c>
      <c r="BT71" s="89" t="s">
        <v>2714</v>
      </c>
      <c r="BU71" s="89" t="s">
        <v>2715</v>
      </c>
      <c r="BV71" s="89" t="s">
        <v>2716</v>
      </c>
      <c r="BW71" s="89" t="s">
        <v>2717</v>
      </c>
      <c r="BX71" s="89" t="s">
        <v>2718</v>
      </c>
      <c r="BY71" s="89" t="s">
        <v>2719</v>
      </c>
      <c r="BZ71" s="89" t="s">
        <v>2720</v>
      </c>
      <c r="CA71" s="89" t="s">
        <v>2721</v>
      </c>
      <c r="CB71" s="89" t="s">
        <v>2722</v>
      </c>
      <c r="CC71" s="89" t="s">
        <v>2723</v>
      </c>
      <c r="CD71" s="89" t="s">
        <v>2724</v>
      </c>
      <c r="CE71" s="89" t="s">
        <v>2725</v>
      </c>
      <c r="CF71" s="89" t="s">
        <v>2726</v>
      </c>
      <c r="CG71" s="89" t="s">
        <v>2727</v>
      </c>
      <c r="CH71" s="89" t="s">
        <v>2728</v>
      </c>
      <c r="CI71" s="89" t="s">
        <v>2729</v>
      </c>
      <c r="CJ71" s="89" t="s">
        <v>2730</v>
      </c>
      <c r="CK71" s="89" t="s">
        <v>2731</v>
      </c>
      <c r="CL71" s="89" t="s">
        <v>2732</v>
      </c>
      <c r="CM71" s="89" t="s">
        <v>2733</v>
      </c>
      <c r="CN71" s="89" t="s">
        <v>2734</v>
      </c>
      <c r="CO71" s="89" t="s">
        <v>2735</v>
      </c>
      <c r="CP71" s="89" t="s">
        <v>2736</v>
      </c>
      <c r="CQ71" s="89" t="s">
        <v>2737</v>
      </c>
      <c r="CR71" s="89" t="s">
        <v>2738</v>
      </c>
      <c r="CS71" s="89" t="s">
        <v>2739</v>
      </c>
      <c r="CT71" s="89" t="s">
        <v>2740</v>
      </c>
      <c r="CU71" s="89" t="s">
        <v>2741</v>
      </c>
      <c r="CV71" s="89" t="s">
        <v>2742</v>
      </c>
      <c r="CW71" s="89" t="s">
        <v>2743</v>
      </c>
      <c r="CX71" s="89" t="s">
        <v>2744</v>
      </c>
      <c r="CY71" s="89" t="s">
        <v>2745</v>
      </c>
      <c r="CZ71" s="89" t="s">
        <v>2746</v>
      </c>
      <c r="DA71" s="89" t="s">
        <v>2747</v>
      </c>
      <c r="DB71" s="89" t="s">
        <v>2748</v>
      </c>
      <c r="DC71" s="89" t="s">
        <v>2749</v>
      </c>
      <c r="DD71" s="89" t="s">
        <v>2750</v>
      </c>
      <c r="DE71" s="89" t="s">
        <v>2751</v>
      </c>
      <c r="DF71" s="89" t="s">
        <v>2752</v>
      </c>
      <c r="DG71" s="89" t="s">
        <v>2753</v>
      </c>
      <c r="DH71" s="89" t="s">
        <v>2754</v>
      </c>
      <c r="DI71" s="89" t="s">
        <v>2755</v>
      </c>
      <c r="DJ71" s="89" t="s">
        <v>2756</v>
      </c>
      <c r="DK71" s="89" t="s">
        <v>2757</v>
      </c>
      <c r="DL71" s="89" t="s">
        <v>2758</v>
      </c>
      <c r="DM71" s="89" t="s">
        <v>2759</v>
      </c>
      <c r="DN71" s="89" t="s">
        <v>2760</v>
      </c>
      <c r="DO71" s="89" t="s">
        <v>2761</v>
      </c>
      <c r="DP71" s="89" t="s">
        <v>2762</v>
      </c>
      <c r="DQ71" s="89" t="s">
        <v>2763</v>
      </c>
      <c r="DR71" s="89" t="s">
        <v>2764</v>
      </c>
      <c r="DS71" s="89" t="s">
        <v>2765</v>
      </c>
      <c r="DT71" s="89" t="s">
        <v>2766</v>
      </c>
      <c r="DU71" s="89" t="s">
        <v>2767</v>
      </c>
      <c r="DV71" s="89" t="s">
        <v>2768</v>
      </c>
      <c r="DW71" s="89" t="s">
        <v>2769</v>
      </c>
      <c r="DX71" s="89" t="s">
        <v>2770</v>
      </c>
      <c r="DY71" s="89" t="s">
        <v>2771</v>
      </c>
      <c r="DZ71" s="89" t="s">
        <v>2772</v>
      </c>
      <c r="EA71" s="89" t="s">
        <v>2773</v>
      </c>
      <c r="EB71" s="89" t="s">
        <v>2774</v>
      </c>
      <c r="EC71" s="89" t="s">
        <v>2775</v>
      </c>
      <c r="ED71" s="89" t="s">
        <v>2776</v>
      </c>
      <c r="EE71" s="89" t="s">
        <v>2777</v>
      </c>
      <c r="EF71" s="89" t="s">
        <v>2778</v>
      </c>
      <c r="EG71" s="89" t="s">
        <v>2779</v>
      </c>
      <c r="EH71" s="89" t="s">
        <v>2780</v>
      </c>
      <c r="EI71" s="89" t="s">
        <v>2781</v>
      </c>
      <c r="EJ71" s="89" t="s">
        <v>2782</v>
      </c>
      <c r="EK71" s="89" t="s">
        <v>2783</v>
      </c>
      <c r="EL71" s="89" t="s">
        <v>2784</v>
      </c>
      <c r="EM71" s="89" t="s">
        <v>2785</v>
      </c>
      <c r="EN71" s="89" t="s">
        <v>2786</v>
      </c>
      <c r="EO71" s="89" t="s">
        <v>2787</v>
      </c>
      <c r="EP71" s="89" t="s">
        <v>2788</v>
      </c>
      <c r="EQ71" s="89" t="s">
        <v>2789</v>
      </c>
      <c r="ER71" s="89" t="s">
        <v>2790</v>
      </c>
      <c r="ES71" s="89" t="s">
        <v>2791</v>
      </c>
      <c r="ET71" s="89" t="s">
        <v>2792</v>
      </c>
      <c r="EU71" s="89" t="s">
        <v>2793</v>
      </c>
      <c r="EV71" s="89" t="s">
        <v>2794</v>
      </c>
      <c r="EW71" s="89" t="s">
        <v>2795</v>
      </c>
      <c r="EX71" s="89" t="s">
        <v>2796</v>
      </c>
      <c r="EY71" s="89" t="s">
        <v>2797</v>
      </c>
      <c r="EZ71" s="89" t="s">
        <v>2798</v>
      </c>
      <c r="FA71" s="89" t="s">
        <v>2799</v>
      </c>
      <c r="FB71" s="89" t="s">
        <v>2800</v>
      </c>
      <c r="FC71" s="89" t="s">
        <v>2801</v>
      </c>
      <c r="FD71" s="89" t="s">
        <v>2802</v>
      </c>
      <c r="FE71" s="89" t="s">
        <v>2803</v>
      </c>
      <c r="FF71" s="89" t="s">
        <v>2804</v>
      </c>
      <c r="FG71" s="89" t="s">
        <v>2805</v>
      </c>
      <c r="FH71" s="89" t="s">
        <v>2806</v>
      </c>
      <c r="FI71" s="89" t="s">
        <v>2807</v>
      </c>
      <c r="FJ71" s="89" t="s">
        <v>2808</v>
      </c>
      <c r="FK71" s="89" t="s">
        <v>2809</v>
      </c>
      <c r="FL71" s="89" t="s">
        <v>2810</v>
      </c>
      <c r="FM71" s="89" t="s">
        <v>2811</v>
      </c>
      <c r="FN71" s="89" t="s">
        <v>2812</v>
      </c>
      <c r="FO71" s="89" t="s">
        <v>2813</v>
      </c>
      <c r="FP71" s="89" t="s">
        <v>2814</v>
      </c>
      <c r="FQ71" s="89" t="s">
        <v>2815</v>
      </c>
      <c r="FR71" s="89" t="s">
        <v>2816</v>
      </c>
      <c r="FS71" s="89" t="s">
        <v>2817</v>
      </c>
      <c r="FT71" s="89" t="s">
        <v>2818</v>
      </c>
      <c r="FU71" s="89" t="s">
        <v>2819</v>
      </c>
      <c r="FV71" s="89" t="s">
        <v>2820</v>
      </c>
      <c r="FW71" s="89" t="s">
        <v>2821</v>
      </c>
      <c r="FX71" s="89" t="s">
        <v>2822</v>
      </c>
      <c r="FY71" s="89" t="s">
        <v>2823</v>
      </c>
      <c r="FZ71" s="89" t="s">
        <v>2824</v>
      </c>
      <c r="GA71" s="89" t="s">
        <v>2825</v>
      </c>
      <c r="GB71" s="89" t="s">
        <v>2826</v>
      </c>
      <c r="GC71" s="89" t="s">
        <v>2827</v>
      </c>
      <c r="GD71" s="89" t="s">
        <v>2828</v>
      </c>
      <c r="GE71" s="89" t="s">
        <v>2829</v>
      </c>
      <c r="GF71" s="89" t="s">
        <v>2830</v>
      </c>
      <c r="GG71" s="89" t="s">
        <v>2831</v>
      </c>
      <c r="GH71" s="89" t="s">
        <v>2832</v>
      </c>
      <c r="GI71" s="89" t="s">
        <v>2833</v>
      </c>
      <c r="GJ71" s="89" t="s">
        <v>2834</v>
      </c>
      <c r="GK71" s="89" t="s">
        <v>2835</v>
      </c>
      <c r="GL71" s="89" t="s">
        <v>2836</v>
      </c>
      <c r="GM71" s="89" t="s">
        <v>2837</v>
      </c>
      <c r="GN71" s="89" t="s">
        <v>2838</v>
      </c>
      <c r="GO71" s="89" t="s">
        <v>2839</v>
      </c>
      <c r="GP71" s="89" t="s">
        <v>2840</v>
      </c>
      <c r="GQ71" s="89" t="s">
        <v>2841</v>
      </c>
      <c r="GR71" s="89" t="s">
        <v>2842</v>
      </c>
      <c r="GS71" s="89" t="s">
        <v>2843</v>
      </c>
      <c r="GT71" s="89" t="s">
        <v>2844</v>
      </c>
      <c r="GU71" s="89" t="s">
        <v>2845</v>
      </c>
      <c r="GV71" s="89" t="s">
        <v>2846</v>
      </c>
      <c r="GW71" s="89" t="s">
        <v>2847</v>
      </c>
      <c r="GX71" s="89" t="s">
        <v>2848</v>
      </c>
      <c r="GY71" s="89" t="s">
        <v>2849</v>
      </c>
      <c r="GZ71" s="89" t="s">
        <v>2850</v>
      </c>
      <c r="HA71" s="89" t="s">
        <v>2851</v>
      </c>
      <c r="HB71" s="89" t="s">
        <v>2852</v>
      </c>
      <c r="HC71" s="89" t="s">
        <v>2853</v>
      </c>
      <c r="HD71" s="89" t="s">
        <v>2854</v>
      </c>
      <c r="HE71" s="89" t="s">
        <v>2855</v>
      </c>
      <c r="HF71" s="89" t="s">
        <v>2856</v>
      </c>
    </row>
    <row r="72" spans="1:214">
      <c r="A72" s="411"/>
      <c r="B72" s="411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N72" s="109">
        <f>N34</f>
        <v>45565</v>
      </c>
      <c r="O72" s="110">
        <f>DATE(YEAR(N72),MONTH(N72)+6,DAY(EOMONTH(N72,6)))</f>
        <v>45747</v>
      </c>
      <c r="P72" s="110">
        <f t="shared" ref="P72:CA72" si="1616">DATE(YEAR(O72)+1,MONTH(O72),DAY(O72))</f>
        <v>46112</v>
      </c>
      <c r="Q72" s="110">
        <f t="shared" si="1616"/>
        <v>46477</v>
      </c>
      <c r="R72" s="110">
        <f t="shared" si="1616"/>
        <v>46843</v>
      </c>
      <c r="S72" s="110">
        <f t="shared" si="1616"/>
        <v>47208</v>
      </c>
      <c r="T72" s="110">
        <f t="shared" si="1616"/>
        <v>47573</v>
      </c>
      <c r="U72" s="110">
        <f t="shared" si="1616"/>
        <v>47938</v>
      </c>
      <c r="V72" s="110">
        <f t="shared" si="1616"/>
        <v>48304</v>
      </c>
      <c r="W72" s="110">
        <f t="shared" si="1616"/>
        <v>48669</v>
      </c>
      <c r="X72" s="110">
        <f t="shared" si="1616"/>
        <v>49034</v>
      </c>
      <c r="Y72" s="110">
        <f t="shared" si="1616"/>
        <v>49399</v>
      </c>
      <c r="Z72" s="110">
        <f t="shared" si="1616"/>
        <v>49765</v>
      </c>
      <c r="AA72" s="110">
        <f t="shared" si="1616"/>
        <v>50130</v>
      </c>
      <c r="AB72" s="110">
        <f t="shared" si="1616"/>
        <v>50495</v>
      </c>
      <c r="AC72" s="110">
        <f t="shared" si="1616"/>
        <v>50860</v>
      </c>
      <c r="AD72" s="110">
        <f t="shared" si="1616"/>
        <v>51226</v>
      </c>
      <c r="AE72" s="110">
        <f t="shared" si="1616"/>
        <v>51591</v>
      </c>
      <c r="AF72" s="110">
        <f t="shared" si="1616"/>
        <v>51956</v>
      </c>
      <c r="AG72" s="110">
        <f t="shared" si="1616"/>
        <v>52321</v>
      </c>
      <c r="AH72" s="110">
        <f t="shared" si="1616"/>
        <v>52687</v>
      </c>
      <c r="AI72" s="110">
        <f t="shared" si="1616"/>
        <v>53052</v>
      </c>
      <c r="AJ72" s="110">
        <f t="shared" si="1616"/>
        <v>53417</v>
      </c>
      <c r="AK72" s="110">
        <f t="shared" si="1616"/>
        <v>53782</v>
      </c>
      <c r="AL72" s="110">
        <f t="shared" si="1616"/>
        <v>54148</v>
      </c>
      <c r="AM72" s="110">
        <f t="shared" si="1616"/>
        <v>54513</v>
      </c>
      <c r="AN72" s="110">
        <f t="shared" si="1616"/>
        <v>54878</v>
      </c>
      <c r="AO72" s="110">
        <f t="shared" si="1616"/>
        <v>55243</v>
      </c>
      <c r="AP72" s="110">
        <f t="shared" si="1616"/>
        <v>55609</v>
      </c>
      <c r="AQ72" s="110">
        <f t="shared" si="1616"/>
        <v>55974</v>
      </c>
      <c r="AR72" s="110">
        <f t="shared" si="1616"/>
        <v>56339</v>
      </c>
      <c r="AS72" s="110">
        <f t="shared" si="1616"/>
        <v>56704</v>
      </c>
      <c r="AT72" s="110">
        <f t="shared" si="1616"/>
        <v>57070</v>
      </c>
      <c r="AU72" s="110">
        <f t="shared" si="1616"/>
        <v>57435</v>
      </c>
      <c r="AV72" s="110">
        <f t="shared" si="1616"/>
        <v>57800</v>
      </c>
      <c r="AW72" s="110">
        <f t="shared" si="1616"/>
        <v>58165</v>
      </c>
      <c r="AX72" s="110">
        <f t="shared" si="1616"/>
        <v>58531</v>
      </c>
      <c r="AY72" s="110">
        <f t="shared" si="1616"/>
        <v>58896</v>
      </c>
      <c r="AZ72" s="110">
        <f t="shared" si="1616"/>
        <v>59261</v>
      </c>
      <c r="BA72" s="110">
        <f t="shared" si="1616"/>
        <v>59626</v>
      </c>
      <c r="BB72" s="110">
        <f t="shared" si="1616"/>
        <v>59992</v>
      </c>
      <c r="BC72" s="110">
        <f t="shared" si="1616"/>
        <v>60357</v>
      </c>
      <c r="BD72" s="110">
        <f t="shared" si="1616"/>
        <v>60722</v>
      </c>
      <c r="BE72" s="110">
        <f t="shared" si="1616"/>
        <v>61087</v>
      </c>
      <c r="BF72" s="110">
        <f t="shared" si="1616"/>
        <v>61453</v>
      </c>
      <c r="BG72" s="110">
        <f t="shared" si="1616"/>
        <v>61818</v>
      </c>
      <c r="BH72" s="110">
        <f t="shared" si="1616"/>
        <v>62183</v>
      </c>
      <c r="BI72" s="110">
        <f t="shared" si="1616"/>
        <v>62548</v>
      </c>
      <c r="BJ72" s="110">
        <f t="shared" si="1616"/>
        <v>62914</v>
      </c>
      <c r="BK72" s="110">
        <f t="shared" si="1616"/>
        <v>63279</v>
      </c>
      <c r="BL72" s="110">
        <f t="shared" si="1616"/>
        <v>63644</v>
      </c>
      <c r="BM72" s="110">
        <f t="shared" si="1616"/>
        <v>64009</v>
      </c>
      <c r="BN72" s="110">
        <f t="shared" si="1616"/>
        <v>64375</v>
      </c>
      <c r="BO72" s="110">
        <f t="shared" si="1616"/>
        <v>64740</v>
      </c>
      <c r="BP72" s="110">
        <f t="shared" si="1616"/>
        <v>65105</v>
      </c>
      <c r="BQ72" s="110">
        <f t="shared" si="1616"/>
        <v>65470</v>
      </c>
      <c r="BR72" s="110">
        <f t="shared" si="1616"/>
        <v>65836</v>
      </c>
      <c r="BS72" s="110">
        <f t="shared" si="1616"/>
        <v>66201</v>
      </c>
      <c r="BT72" s="110">
        <f t="shared" si="1616"/>
        <v>66566</v>
      </c>
      <c r="BU72" s="110">
        <f t="shared" si="1616"/>
        <v>66931</v>
      </c>
      <c r="BV72" s="110">
        <f t="shared" si="1616"/>
        <v>67297</v>
      </c>
      <c r="BW72" s="110">
        <f t="shared" si="1616"/>
        <v>67662</v>
      </c>
      <c r="BX72" s="110">
        <f t="shared" si="1616"/>
        <v>68027</v>
      </c>
      <c r="BY72" s="110">
        <f t="shared" si="1616"/>
        <v>68392</v>
      </c>
      <c r="BZ72" s="110">
        <f t="shared" si="1616"/>
        <v>68758</v>
      </c>
      <c r="CA72" s="110">
        <f t="shared" si="1616"/>
        <v>69123</v>
      </c>
      <c r="CB72" s="110">
        <f t="shared" ref="CB72:EM72" si="1617">DATE(YEAR(CA72)+1,MONTH(CA72),DAY(CA72))</f>
        <v>69488</v>
      </c>
      <c r="CC72" s="110">
        <f t="shared" si="1617"/>
        <v>69853</v>
      </c>
      <c r="CD72" s="110">
        <f t="shared" si="1617"/>
        <v>70219</v>
      </c>
      <c r="CE72" s="110">
        <f t="shared" si="1617"/>
        <v>70584</v>
      </c>
      <c r="CF72" s="110">
        <f t="shared" si="1617"/>
        <v>70949</v>
      </c>
      <c r="CG72" s="110">
        <f t="shared" si="1617"/>
        <v>71314</v>
      </c>
      <c r="CH72" s="110">
        <f t="shared" si="1617"/>
        <v>71680</v>
      </c>
      <c r="CI72" s="110">
        <f t="shared" si="1617"/>
        <v>72045</v>
      </c>
      <c r="CJ72" s="110">
        <f t="shared" si="1617"/>
        <v>72410</v>
      </c>
      <c r="CK72" s="110">
        <f t="shared" si="1617"/>
        <v>72775</v>
      </c>
      <c r="CL72" s="110">
        <f t="shared" si="1617"/>
        <v>73140</v>
      </c>
      <c r="CM72" s="110">
        <f t="shared" si="1617"/>
        <v>73505</v>
      </c>
      <c r="CN72" s="110">
        <f t="shared" si="1617"/>
        <v>73870</v>
      </c>
      <c r="CO72" s="110">
        <f t="shared" si="1617"/>
        <v>74235</v>
      </c>
      <c r="CP72" s="110">
        <f t="shared" si="1617"/>
        <v>74601</v>
      </c>
      <c r="CQ72" s="110">
        <f t="shared" si="1617"/>
        <v>74966</v>
      </c>
      <c r="CR72" s="110">
        <f t="shared" si="1617"/>
        <v>75331</v>
      </c>
      <c r="CS72" s="110">
        <f t="shared" si="1617"/>
        <v>75696</v>
      </c>
      <c r="CT72" s="110">
        <f t="shared" si="1617"/>
        <v>76062</v>
      </c>
      <c r="CU72" s="110">
        <f t="shared" si="1617"/>
        <v>76427</v>
      </c>
      <c r="CV72" s="110">
        <f t="shared" si="1617"/>
        <v>76792</v>
      </c>
      <c r="CW72" s="110">
        <f t="shared" si="1617"/>
        <v>77157</v>
      </c>
      <c r="CX72" s="110">
        <f t="shared" si="1617"/>
        <v>77523</v>
      </c>
      <c r="CY72" s="110">
        <f t="shared" si="1617"/>
        <v>77888</v>
      </c>
      <c r="CZ72" s="110">
        <f t="shared" si="1617"/>
        <v>78253</v>
      </c>
      <c r="DA72" s="110">
        <f t="shared" si="1617"/>
        <v>78618</v>
      </c>
      <c r="DB72" s="110">
        <f t="shared" si="1617"/>
        <v>78984</v>
      </c>
      <c r="DC72" s="110">
        <f t="shared" si="1617"/>
        <v>79349</v>
      </c>
      <c r="DD72" s="110">
        <f t="shared" si="1617"/>
        <v>79714</v>
      </c>
      <c r="DE72" s="110">
        <f t="shared" si="1617"/>
        <v>80079</v>
      </c>
      <c r="DF72" s="110">
        <f t="shared" si="1617"/>
        <v>80445</v>
      </c>
      <c r="DG72" s="110">
        <f t="shared" si="1617"/>
        <v>80810</v>
      </c>
      <c r="DH72" s="110">
        <f t="shared" si="1617"/>
        <v>81175</v>
      </c>
      <c r="DI72" s="110">
        <f t="shared" si="1617"/>
        <v>81540</v>
      </c>
      <c r="DJ72" s="110">
        <f t="shared" si="1617"/>
        <v>81906</v>
      </c>
      <c r="DK72" s="110">
        <f t="shared" si="1617"/>
        <v>82271</v>
      </c>
      <c r="DL72" s="110">
        <f t="shared" si="1617"/>
        <v>82636</v>
      </c>
      <c r="DM72" s="110">
        <f t="shared" si="1617"/>
        <v>83001</v>
      </c>
      <c r="DN72" s="110">
        <f t="shared" si="1617"/>
        <v>83367</v>
      </c>
      <c r="DO72" s="110">
        <f t="shared" si="1617"/>
        <v>83732</v>
      </c>
      <c r="DP72" s="110">
        <f t="shared" si="1617"/>
        <v>84097</v>
      </c>
      <c r="DQ72" s="110">
        <f t="shared" si="1617"/>
        <v>84462</v>
      </c>
      <c r="DR72" s="110">
        <f t="shared" si="1617"/>
        <v>84828</v>
      </c>
      <c r="DS72" s="110">
        <f t="shared" si="1617"/>
        <v>85193</v>
      </c>
      <c r="DT72" s="110">
        <f t="shared" si="1617"/>
        <v>85558</v>
      </c>
      <c r="DU72" s="110">
        <f t="shared" si="1617"/>
        <v>85923</v>
      </c>
      <c r="DV72" s="110">
        <f t="shared" si="1617"/>
        <v>86289</v>
      </c>
      <c r="DW72" s="110">
        <f t="shared" si="1617"/>
        <v>86654</v>
      </c>
      <c r="DX72" s="110">
        <f t="shared" si="1617"/>
        <v>87019</v>
      </c>
      <c r="DY72" s="110">
        <f t="shared" si="1617"/>
        <v>87384</v>
      </c>
      <c r="DZ72" s="110">
        <f t="shared" si="1617"/>
        <v>87750</v>
      </c>
      <c r="EA72" s="110">
        <f t="shared" si="1617"/>
        <v>88115</v>
      </c>
      <c r="EB72" s="110">
        <f t="shared" si="1617"/>
        <v>88480</v>
      </c>
      <c r="EC72" s="110">
        <f t="shared" si="1617"/>
        <v>88845</v>
      </c>
      <c r="ED72" s="110">
        <f t="shared" si="1617"/>
        <v>89211</v>
      </c>
      <c r="EE72" s="110">
        <f t="shared" si="1617"/>
        <v>89576</v>
      </c>
      <c r="EF72" s="110">
        <f t="shared" si="1617"/>
        <v>89941</v>
      </c>
      <c r="EG72" s="110">
        <f t="shared" si="1617"/>
        <v>90306</v>
      </c>
      <c r="EH72" s="110">
        <f t="shared" si="1617"/>
        <v>90672</v>
      </c>
      <c r="EI72" s="110">
        <f t="shared" si="1617"/>
        <v>91037</v>
      </c>
      <c r="EJ72" s="110">
        <f t="shared" si="1617"/>
        <v>91402</v>
      </c>
      <c r="EK72" s="110">
        <f t="shared" si="1617"/>
        <v>91767</v>
      </c>
      <c r="EL72" s="110">
        <f t="shared" si="1617"/>
        <v>92133</v>
      </c>
      <c r="EM72" s="110">
        <f t="shared" si="1617"/>
        <v>92498</v>
      </c>
      <c r="EN72" s="110">
        <f t="shared" ref="EN72:GY72" si="1618">DATE(YEAR(EM72)+1,MONTH(EM72),DAY(EM72))</f>
        <v>92863</v>
      </c>
      <c r="EO72" s="110">
        <f t="shared" si="1618"/>
        <v>93228</v>
      </c>
      <c r="EP72" s="110">
        <f t="shared" si="1618"/>
        <v>93594</v>
      </c>
      <c r="EQ72" s="110">
        <f t="shared" si="1618"/>
        <v>93959</v>
      </c>
      <c r="ER72" s="110">
        <f t="shared" si="1618"/>
        <v>94324</v>
      </c>
      <c r="ES72" s="110">
        <f t="shared" si="1618"/>
        <v>94689</v>
      </c>
      <c r="ET72" s="110">
        <f t="shared" si="1618"/>
        <v>95055</v>
      </c>
      <c r="EU72" s="110">
        <f t="shared" si="1618"/>
        <v>95420</v>
      </c>
      <c r="EV72" s="110">
        <f t="shared" si="1618"/>
        <v>95785</v>
      </c>
      <c r="EW72" s="110">
        <f t="shared" si="1618"/>
        <v>96150</v>
      </c>
      <c r="EX72" s="110">
        <f t="shared" si="1618"/>
        <v>96516</v>
      </c>
      <c r="EY72" s="110">
        <f t="shared" si="1618"/>
        <v>96881</v>
      </c>
      <c r="EZ72" s="110">
        <f t="shared" si="1618"/>
        <v>97246</v>
      </c>
      <c r="FA72" s="110">
        <f t="shared" si="1618"/>
        <v>97611</v>
      </c>
      <c r="FB72" s="110">
        <f t="shared" si="1618"/>
        <v>97977</v>
      </c>
      <c r="FC72" s="110">
        <f t="shared" si="1618"/>
        <v>98342</v>
      </c>
      <c r="FD72" s="110">
        <f t="shared" si="1618"/>
        <v>98707</v>
      </c>
      <c r="FE72" s="110">
        <f t="shared" si="1618"/>
        <v>99072</v>
      </c>
      <c r="FF72" s="110">
        <f t="shared" si="1618"/>
        <v>99438</v>
      </c>
      <c r="FG72" s="110">
        <f t="shared" si="1618"/>
        <v>99803</v>
      </c>
      <c r="FH72" s="110">
        <f t="shared" si="1618"/>
        <v>100168</v>
      </c>
      <c r="FI72" s="110">
        <f t="shared" si="1618"/>
        <v>100533</v>
      </c>
      <c r="FJ72" s="110">
        <f t="shared" si="1618"/>
        <v>100899</v>
      </c>
      <c r="FK72" s="110">
        <f t="shared" si="1618"/>
        <v>101264</v>
      </c>
      <c r="FL72" s="110">
        <f t="shared" si="1618"/>
        <v>101629</v>
      </c>
      <c r="FM72" s="110">
        <f t="shared" si="1618"/>
        <v>101994</v>
      </c>
      <c r="FN72" s="110">
        <f t="shared" si="1618"/>
        <v>102360</v>
      </c>
      <c r="FO72" s="110">
        <f t="shared" si="1618"/>
        <v>102725</v>
      </c>
      <c r="FP72" s="110">
        <f t="shared" si="1618"/>
        <v>103090</v>
      </c>
      <c r="FQ72" s="110">
        <f t="shared" si="1618"/>
        <v>103455</v>
      </c>
      <c r="FR72" s="110">
        <f t="shared" si="1618"/>
        <v>103821</v>
      </c>
      <c r="FS72" s="110">
        <f t="shared" si="1618"/>
        <v>104186</v>
      </c>
      <c r="FT72" s="110">
        <f t="shared" si="1618"/>
        <v>104551</v>
      </c>
      <c r="FU72" s="110">
        <f t="shared" si="1618"/>
        <v>104916</v>
      </c>
      <c r="FV72" s="110">
        <f t="shared" si="1618"/>
        <v>105282</v>
      </c>
      <c r="FW72" s="110">
        <f t="shared" si="1618"/>
        <v>105647</v>
      </c>
      <c r="FX72" s="110">
        <f t="shared" si="1618"/>
        <v>106012</v>
      </c>
      <c r="FY72" s="110">
        <f t="shared" si="1618"/>
        <v>106377</v>
      </c>
      <c r="FZ72" s="110">
        <f t="shared" si="1618"/>
        <v>106743</v>
      </c>
      <c r="GA72" s="110">
        <f t="shared" si="1618"/>
        <v>107108</v>
      </c>
      <c r="GB72" s="110">
        <f t="shared" si="1618"/>
        <v>107473</v>
      </c>
      <c r="GC72" s="110">
        <f t="shared" si="1618"/>
        <v>107838</v>
      </c>
      <c r="GD72" s="110">
        <f t="shared" si="1618"/>
        <v>108204</v>
      </c>
      <c r="GE72" s="110">
        <f t="shared" si="1618"/>
        <v>108569</v>
      </c>
      <c r="GF72" s="110">
        <f t="shared" si="1618"/>
        <v>108934</v>
      </c>
      <c r="GG72" s="110">
        <f t="shared" si="1618"/>
        <v>109299</v>
      </c>
      <c r="GH72" s="110">
        <f t="shared" si="1618"/>
        <v>109664</v>
      </c>
      <c r="GI72" s="110">
        <f t="shared" si="1618"/>
        <v>110029</v>
      </c>
      <c r="GJ72" s="110">
        <f t="shared" si="1618"/>
        <v>110394</v>
      </c>
      <c r="GK72" s="110">
        <f t="shared" si="1618"/>
        <v>110759</v>
      </c>
      <c r="GL72" s="110">
        <f t="shared" si="1618"/>
        <v>111125</v>
      </c>
      <c r="GM72" s="110">
        <f t="shared" si="1618"/>
        <v>111490</v>
      </c>
      <c r="GN72" s="110">
        <f t="shared" si="1618"/>
        <v>111855</v>
      </c>
      <c r="GO72" s="110">
        <f t="shared" si="1618"/>
        <v>112220</v>
      </c>
      <c r="GP72" s="110">
        <f t="shared" si="1618"/>
        <v>112586</v>
      </c>
      <c r="GQ72" s="110">
        <f t="shared" si="1618"/>
        <v>112951</v>
      </c>
      <c r="GR72" s="110">
        <f t="shared" si="1618"/>
        <v>113316</v>
      </c>
      <c r="GS72" s="110">
        <f t="shared" si="1618"/>
        <v>113681</v>
      </c>
      <c r="GT72" s="110">
        <f t="shared" si="1618"/>
        <v>114047</v>
      </c>
      <c r="GU72" s="110">
        <f t="shared" si="1618"/>
        <v>114412</v>
      </c>
      <c r="GV72" s="110">
        <f t="shared" si="1618"/>
        <v>114777</v>
      </c>
      <c r="GW72" s="110">
        <f t="shared" si="1618"/>
        <v>115142</v>
      </c>
      <c r="GX72" s="110">
        <f t="shared" si="1618"/>
        <v>115508</v>
      </c>
      <c r="GY72" s="110">
        <f t="shared" si="1618"/>
        <v>115873</v>
      </c>
      <c r="GZ72" s="110">
        <f t="shared" ref="GZ72:HF72" si="1619">DATE(YEAR(GY72)+1,MONTH(GY72),DAY(GY72))</f>
        <v>116238</v>
      </c>
      <c r="HA72" s="110">
        <f t="shared" si="1619"/>
        <v>116603</v>
      </c>
      <c r="HB72" s="110">
        <f t="shared" si="1619"/>
        <v>116969</v>
      </c>
      <c r="HC72" s="110">
        <f t="shared" si="1619"/>
        <v>117334</v>
      </c>
      <c r="HD72" s="110">
        <f t="shared" si="1619"/>
        <v>117699</v>
      </c>
      <c r="HE72" s="110">
        <f t="shared" si="1619"/>
        <v>118064</v>
      </c>
      <c r="HF72" s="110">
        <f t="shared" si="1619"/>
        <v>118430</v>
      </c>
    </row>
    <row r="73" spans="1:214">
      <c r="A73" s="222" t="str">
        <f>'CEA-4 Constant DCF'!A73</f>
        <v>Atmos Energy Corp.</v>
      </c>
      <c r="B73" s="220" t="str">
        <f>'CEA-4 Constant DCF'!B73</f>
        <v>ATO</v>
      </c>
      <c r="C73" s="90">
        <f>'CEA-4 Constant DCF'!C73</f>
        <v>3.22</v>
      </c>
      <c r="D73" s="231">
        <f>'CEA-4 Constant DCF'!D73</f>
        <v>124.7232222222223</v>
      </c>
      <c r="E73" s="91">
        <f>'CEA-4 Constant DCF'!K73</f>
        <v>7.1000000000000008E-2</v>
      </c>
      <c r="F73" s="91">
        <f t="shared" ref="F73:J73" si="1620">IFERROR(E73-($E73-$K73)/6, "")</f>
        <v>6.5899333333333351E-2</v>
      </c>
      <c r="G73" s="91">
        <f t="shared" si="1620"/>
        <v>6.0798666666666702E-2</v>
      </c>
      <c r="H73" s="91">
        <f t="shared" si="1620"/>
        <v>5.5698000000000053E-2</v>
      </c>
      <c r="I73" s="91">
        <f t="shared" si="1620"/>
        <v>5.0597333333333404E-2</v>
      </c>
      <c r="J73" s="91">
        <f t="shared" si="1620"/>
        <v>4.5496666666666755E-2</v>
      </c>
      <c r="K73" s="232">
        <f>K35</f>
        <v>4.0396000000000098E-2</v>
      </c>
      <c r="L73" s="91">
        <f>IFERROR(XIRR($N73:$HF73,$N$34:$HF$34),"")</f>
        <v>7.4187251925468475E-2</v>
      </c>
      <c r="N73" s="111">
        <f>-D73</f>
        <v>-124.7232222222223</v>
      </c>
      <c r="O73" s="111">
        <f>$C73*(1+$E73)</f>
        <v>3.44862</v>
      </c>
      <c r="P73" s="111">
        <f t="shared" ref="P73:S76" si="1621">O73*(1+$E73)</f>
        <v>3.6934720199999997</v>
      </c>
      <c r="Q73" s="111">
        <f t="shared" si="1621"/>
        <v>3.9557085334199997</v>
      </c>
      <c r="R73" s="111">
        <f t="shared" si="1621"/>
        <v>4.2365638392928195</v>
      </c>
      <c r="S73" s="111">
        <f t="shared" si="1621"/>
        <v>4.5373598718826091</v>
      </c>
      <c r="T73" s="111">
        <f t="shared" ref="T73:X76" si="1622">S73*(1+F73)</f>
        <v>4.8363688625330914</v>
      </c>
      <c r="U73" s="111">
        <f t="shared" si="1622"/>
        <v>5.1304136408832868</v>
      </c>
      <c r="V73" s="111">
        <f t="shared" si="1622"/>
        <v>5.4161674198532044</v>
      </c>
      <c r="W73" s="111">
        <f t="shared" si="1622"/>
        <v>5.6902110481846568</v>
      </c>
      <c r="X73" s="111">
        <f t="shared" si="1622"/>
        <v>5.9490966835068981</v>
      </c>
      <c r="Y73" s="111">
        <f t="shared" ref="Y73:CJ74" si="1623">X73*(1+$K73)</f>
        <v>6.1894163931338433</v>
      </c>
      <c r="Z73" s="111">
        <f t="shared" si="1623"/>
        <v>6.4394440577508787</v>
      </c>
      <c r="AA73" s="111">
        <f t="shared" si="1623"/>
        <v>6.6995718399077839</v>
      </c>
      <c r="AB73" s="111">
        <f t="shared" si="1623"/>
        <v>6.9702077439526997</v>
      </c>
      <c r="AC73" s="111">
        <f t="shared" si="1623"/>
        <v>7.2517762559774139</v>
      </c>
      <c r="AD73" s="111">
        <f t="shared" si="1623"/>
        <v>7.5447190096138783</v>
      </c>
      <c r="AE73" s="111">
        <f t="shared" si="1623"/>
        <v>7.849495478726241</v>
      </c>
      <c r="AF73" s="111">
        <f t="shared" si="1623"/>
        <v>8.1665836980848674</v>
      </c>
      <c r="AG73" s="111">
        <f t="shared" si="1623"/>
        <v>8.4964810131527049</v>
      </c>
      <c r="AH73" s="111">
        <f t="shared" si="1623"/>
        <v>8.8397048601600225</v>
      </c>
      <c r="AI73" s="111">
        <f t="shared" si="1623"/>
        <v>9.1967935776910483</v>
      </c>
      <c r="AJ73" s="111">
        <f t="shared" si="1623"/>
        <v>9.5683072510554563</v>
      </c>
      <c r="AK73" s="111">
        <f t="shared" si="1623"/>
        <v>9.9548285907690932</v>
      </c>
      <c r="AL73" s="111">
        <f t="shared" si="1623"/>
        <v>10.356963846521802</v>
      </c>
      <c r="AM73" s="111">
        <f t="shared" si="1623"/>
        <v>10.775343758065898</v>
      </c>
      <c r="AN73" s="111">
        <f t="shared" si="1623"/>
        <v>11.210624544516728</v>
      </c>
      <c r="AO73" s="111">
        <f t="shared" si="1623"/>
        <v>11.663488933617026</v>
      </c>
      <c r="AP73" s="111">
        <f t="shared" si="1623"/>
        <v>12.134647232579422</v>
      </c>
      <c r="AQ73" s="111">
        <f t="shared" si="1623"/>
        <v>12.624838442186702</v>
      </c>
      <c r="AR73" s="111">
        <f t="shared" si="1623"/>
        <v>13.134831415897278</v>
      </c>
      <c r="AS73" s="111">
        <f t="shared" si="1623"/>
        <v>13.665426065773865</v>
      </c>
      <c r="AT73" s="111">
        <f t="shared" si="1623"/>
        <v>14.217454617126867</v>
      </c>
      <c r="AU73" s="111">
        <f t="shared" si="1623"/>
        <v>14.791782913840326</v>
      </c>
      <c r="AV73" s="111">
        <f t="shared" si="1623"/>
        <v>15.389311776427821</v>
      </c>
      <c r="AW73" s="111">
        <f t="shared" si="1623"/>
        <v>16.010978414948401</v>
      </c>
      <c r="AX73" s="111">
        <f t="shared" si="1623"/>
        <v>16.657757898998657</v>
      </c>
      <c r="AY73" s="111">
        <f t="shared" si="1623"/>
        <v>17.330664687086607</v>
      </c>
      <c r="AZ73" s="111">
        <f t="shared" si="1623"/>
        <v>18.030754217786161</v>
      </c>
      <c r="BA73" s="111">
        <f t="shared" si="1623"/>
        <v>18.759124565167852</v>
      </c>
      <c r="BB73" s="111">
        <f t="shared" si="1623"/>
        <v>19.516918161102375</v>
      </c>
      <c r="BC73" s="111">
        <f t="shared" si="1623"/>
        <v>20.305323587138268</v>
      </c>
      <c r="BD73" s="111">
        <f t="shared" si="1623"/>
        <v>21.125577438764306</v>
      </c>
      <c r="BE73" s="111">
        <f t="shared" si="1623"/>
        <v>21.978966264980631</v>
      </c>
      <c r="BF73" s="111">
        <f t="shared" si="1623"/>
        <v>22.866828586220791</v>
      </c>
      <c r="BG73" s="111">
        <f t="shared" si="1623"/>
        <v>23.790556993789767</v>
      </c>
      <c r="BH73" s="111">
        <f t="shared" si="1623"/>
        <v>24.751600334110901</v>
      </c>
      <c r="BI73" s="111">
        <f t="shared" si="1623"/>
        <v>25.751465981207648</v>
      </c>
      <c r="BJ73" s="111">
        <f t="shared" si="1623"/>
        <v>26.791722200984516</v>
      </c>
      <c r="BK73" s="111">
        <f t="shared" si="1623"/>
        <v>27.874000611015489</v>
      </c>
      <c r="BL73" s="111">
        <f t="shared" si="1623"/>
        <v>28.999998739698075</v>
      </c>
      <c r="BM73" s="111">
        <f t="shared" si="1623"/>
        <v>30.17148268878692</v>
      </c>
      <c r="BN73" s="111">
        <f t="shared" si="1623"/>
        <v>31.390289903483158</v>
      </c>
      <c r="BO73" s="111">
        <f t="shared" si="1623"/>
        <v>32.658332054424264</v>
      </c>
      <c r="BP73" s="111">
        <f t="shared" si="1623"/>
        <v>33.97759803609479</v>
      </c>
      <c r="BQ73" s="111">
        <f t="shared" si="1623"/>
        <v>35.35015708636088</v>
      </c>
      <c r="BR73" s="111">
        <f t="shared" si="1623"/>
        <v>36.77816203202152</v>
      </c>
      <c r="BS73" s="111">
        <f t="shared" si="1623"/>
        <v>38.263852665467063</v>
      </c>
      <c r="BT73" s="111">
        <f t="shared" si="1623"/>
        <v>39.809559257741277</v>
      </c>
      <c r="BU73" s="111">
        <f t="shared" si="1623"/>
        <v>41.417706213517</v>
      </c>
      <c r="BV73" s="111">
        <f t="shared" si="1623"/>
        <v>43.090815873718235</v>
      </c>
      <c r="BW73" s="111">
        <f t="shared" si="1623"/>
        <v>44.831512471752959</v>
      </c>
      <c r="BX73" s="111">
        <f t="shared" si="1623"/>
        <v>46.642526249561897</v>
      </c>
      <c r="BY73" s="111">
        <f t="shared" si="1623"/>
        <v>48.526697739939202</v>
      </c>
      <c r="BZ73" s="111">
        <f t="shared" si="1623"/>
        <v>50.486982221841792</v>
      </c>
      <c r="CA73" s="111">
        <f t="shared" si="1623"/>
        <v>52.52645435567532</v>
      </c>
      <c r="CB73" s="111">
        <f t="shared" si="1623"/>
        <v>54.648313005827184</v>
      </c>
      <c r="CC73" s="111">
        <f t="shared" si="1623"/>
        <v>56.855886258010585</v>
      </c>
      <c r="CD73" s="111">
        <f t="shared" si="1623"/>
        <v>59.152636639289184</v>
      </c>
      <c r="CE73" s="111">
        <f t="shared" si="1623"/>
        <v>61.542166548969917</v>
      </c>
      <c r="CF73" s="111">
        <f t="shared" si="1623"/>
        <v>64.028223908882111</v>
      </c>
      <c r="CG73" s="111">
        <f t="shared" si="1623"/>
        <v>66.614708041905317</v>
      </c>
      <c r="CH73" s="111">
        <f t="shared" si="1623"/>
        <v>69.305675787966138</v>
      </c>
      <c r="CI73" s="111">
        <f t="shared" si="1623"/>
        <v>72.105347867096825</v>
      </c>
      <c r="CJ73" s="111">
        <f t="shared" si="1623"/>
        <v>75.01811549953608</v>
      </c>
      <c r="CK73" s="111">
        <f t="shared" ref="CK73:EV74" si="1624">CJ73*(1+$K73)</f>
        <v>78.048547293255353</v>
      </c>
      <c r="CL73" s="111">
        <f t="shared" si="1624"/>
        <v>81.201396409713709</v>
      </c>
      <c r="CM73" s="111">
        <f t="shared" si="1624"/>
        <v>84.481608019080511</v>
      </c>
      <c r="CN73" s="111">
        <f t="shared" si="1624"/>
        <v>87.894327056619289</v>
      </c>
      <c r="CO73" s="111">
        <f t="shared" si="1624"/>
        <v>91.444906292398485</v>
      </c>
      <c r="CP73" s="111">
        <f t="shared" si="1624"/>
        <v>95.138914726986229</v>
      </c>
      <c r="CQ73" s="111">
        <f t="shared" si="1624"/>
        <v>98.982146326297581</v>
      </c>
      <c r="CR73" s="111">
        <f t="shared" si="1624"/>
        <v>102.98062910929471</v>
      </c>
      <c r="CS73" s="111">
        <f t="shared" si="1624"/>
        <v>107.1406346027938</v>
      </c>
      <c r="CT73" s="111">
        <f t="shared" si="1624"/>
        <v>111.46868767820827</v>
      </c>
      <c r="CU73" s="111">
        <f t="shared" si="1624"/>
        <v>115.97157678565718</v>
      </c>
      <c r="CV73" s="111">
        <f t="shared" si="1624"/>
        <v>120.65636460149059</v>
      </c>
      <c r="CW73" s="111">
        <f t="shared" si="1624"/>
        <v>125.53039910593242</v>
      </c>
      <c r="CX73" s="111">
        <f t="shared" si="1624"/>
        <v>130.60132510821569</v>
      </c>
      <c r="CY73" s="111">
        <f t="shared" si="1624"/>
        <v>135.87709623728719</v>
      </c>
      <c r="CZ73" s="111">
        <f t="shared" si="1624"/>
        <v>141.36598741688866</v>
      </c>
      <c r="DA73" s="111">
        <f t="shared" si="1624"/>
        <v>147.0766078445813</v>
      </c>
      <c r="DB73" s="111">
        <f t="shared" si="1624"/>
        <v>153.01791449507101</v>
      </c>
      <c r="DC73" s="111">
        <f t="shared" si="1624"/>
        <v>159.19922616901391</v>
      </c>
      <c r="DD73" s="111">
        <f t="shared" si="1624"/>
        <v>165.63023810933743</v>
      </c>
      <c r="DE73" s="111">
        <f t="shared" si="1624"/>
        <v>172.32103720800222</v>
      </c>
      <c r="DF73" s="111">
        <f t="shared" si="1624"/>
        <v>179.28211782705671</v>
      </c>
      <c r="DG73" s="111">
        <f t="shared" si="1624"/>
        <v>186.5243982587985</v>
      </c>
      <c r="DH73" s="111">
        <f t="shared" si="1624"/>
        <v>194.05923785086094</v>
      </c>
      <c r="DI73" s="111">
        <f t="shared" si="1624"/>
        <v>201.89845482308434</v>
      </c>
      <c r="DJ73" s="111">
        <f t="shared" si="1624"/>
        <v>210.05434480411768</v>
      </c>
      <c r="DK73" s="111">
        <f t="shared" si="1624"/>
        <v>218.53970011682483</v>
      </c>
      <c r="DL73" s="111">
        <f t="shared" si="1624"/>
        <v>227.3678298427441</v>
      </c>
      <c r="DM73" s="111">
        <f t="shared" si="1624"/>
        <v>236.55258069707162</v>
      </c>
      <c r="DN73" s="111">
        <f t="shared" si="1624"/>
        <v>246.10835874691054</v>
      </c>
      <c r="DO73" s="111">
        <f t="shared" si="1624"/>
        <v>256.05015200685074</v>
      </c>
      <c r="DP73" s="111">
        <f t="shared" si="1624"/>
        <v>266.3935539473195</v>
      </c>
      <c r="DQ73" s="111">
        <f t="shared" si="1624"/>
        <v>277.15478795257548</v>
      </c>
      <c r="DR73" s="111">
        <f t="shared" si="1624"/>
        <v>288.35073276670772</v>
      </c>
      <c r="DS73" s="111">
        <f t="shared" si="1624"/>
        <v>299.99894896755166</v>
      </c>
      <c r="DT73" s="111">
        <f t="shared" si="1624"/>
        <v>312.11770651004491</v>
      </c>
      <c r="DU73" s="111">
        <f t="shared" si="1624"/>
        <v>324.72601338222472</v>
      </c>
      <c r="DV73" s="111">
        <f t="shared" si="1624"/>
        <v>337.84364541881308</v>
      </c>
      <c r="DW73" s="111">
        <f t="shared" si="1624"/>
        <v>351.49117731915146</v>
      </c>
      <c r="DX73" s="111">
        <f t="shared" si="1624"/>
        <v>365.69001491813594</v>
      </c>
      <c r="DY73" s="111">
        <f t="shared" si="1624"/>
        <v>380.462428760769</v>
      </c>
      <c r="DZ73" s="111">
        <f t="shared" si="1624"/>
        <v>395.83158903298909</v>
      </c>
      <c r="EA73" s="111">
        <f t="shared" si="1624"/>
        <v>411.82160190356575</v>
      </c>
      <c r="EB73" s="111">
        <f t="shared" si="1624"/>
        <v>428.45754733406221</v>
      </c>
      <c r="EC73" s="111">
        <f t="shared" si="1624"/>
        <v>445.76551841616902</v>
      </c>
      <c r="ED73" s="111">
        <f t="shared" si="1624"/>
        <v>463.77266229810863</v>
      </c>
      <c r="EE73" s="111">
        <f t="shared" si="1624"/>
        <v>482.50722276430309</v>
      </c>
      <c r="EF73" s="111">
        <f t="shared" si="1624"/>
        <v>501.99858453508995</v>
      </c>
      <c r="EG73" s="111">
        <f t="shared" si="1624"/>
        <v>522.27731935596944</v>
      </c>
      <c r="EH73" s="111">
        <f t="shared" si="1624"/>
        <v>543.37523394867321</v>
      </c>
      <c r="EI73" s="111">
        <f t="shared" si="1624"/>
        <v>565.32541989926392</v>
      </c>
      <c r="EJ73" s="111">
        <f t="shared" si="1624"/>
        <v>588.16230556151459</v>
      </c>
      <c r="EK73" s="111">
        <f t="shared" si="1624"/>
        <v>611.92171005697753</v>
      </c>
      <c r="EL73" s="111">
        <f t="shared" si="1624"/>
        <v>636.64089945643923</v>
      </c>
      <c r="EM73" s="111">
        <f t="shared" si="1624"/>
        <v>662.35864523088162</v>
      </c>
      <c r="EN73" s="111">
        <f t="shared" si="1624"/>
        <v>689.11528506362833</v>
      </c>
      <c r="EO73" s="111">
        <f t="shared" si="1624"/>
        <v>716.95278611905871</v>
      </c>
      <c r="EP73" s="111">
        <f t="shared" si="1624"/>
        <v>745.91481086712429</v>
      </c>
      <c r="EQ73" s="111">
        <f t="shared" si="1624"/>
        <v>776.04678556691272</v>
      </c>
      <c r="ER73" s="111">
        <f t="shared" si="1624"/>
        <v>807.39597151667385</v>
      </c>
      <c r="ES73" s="111">
        <f t="shared" si="1624"/>
        <v>840.01153918206148</v>
      </c>
      <c r="ET73" s="111">
        <f t="shared" si="1624"/>
        <v>873.94464531886013</v>
      </c>
      <c r="EU73" s="111">
        <f t="shared" si="1624"/>
        <v>909.24851321116091</v>
      </c>
      <c r="EV73" s="111">
        <f t="shared" si="1624"/>
        <v>945.97851615083903</v>
      </c>
      <c r="EW73" s="111">
        <f t="shared" ref="EW73:HF75" si="1625">EV73*(1+$K73)</f>
        <v>984.19226428926845</v>
      </c>
      <c r="EX73" s="111">
        <f t="shared" si="1625"/>
        <v>1023.9496949974979</v>
      </c>
      <c r="EY73" s="111">
        <f t="shared" si="1625"/>
        <v>1065.3131668766168</v>
      </c>
      <c r="EZ73" s="111">
        <f t="shared" si="1625"/>
        <v>1108.3475575657646</v>
      </c>
      <c r="FA73" s="111">
        <f t="shared" si="1625"/>
        <v>1153.1203655011914</v>
      </c>
      <c r="FB73" s="111">
        <f t="shared" si="1625"/>
        <v>1199.7018157859777</v>
      </c>
      <c r="FC73" s="111">
        <f t="shared" si="1625"/>
        <v>1248.1649703364683</v>
      </c>
      <c r="FD73" s="111">
        <f t="shared" si="1625"/>
        <v>1298.5858424781804</v>
      </c>
      <c r="FE73" s="111">
        <f t="shared" si="1625"/>
        <v>1351.0435161709293</v>
      </c>
      <c r="FF73" s="111">
        <f t="shared" si="1625"/>
        <v>1405.6202700501703</v>
      </c>
      <c r="FG73" s="111">
        <f t="shared" si="1625"/>
        <v>1462.4017064791171</v>
      </c>
      <c r="FH73" s="111">
        <f t="shared" si="1625"/>
        <v>1521.4768858140476</v>
      </c>
      <c r="FI73" s="111">
        <f t="shared" si="1625"/>
        <v>1582.938466093392</v>
      </c>
      <c r="FJ73" s="111">
        <f t="shared" si="1625"/>
        <v>1646.8828483697007</v>
      </c>
      <c r="FK73" s="111">
        <f t="shared" si="1625"/>
        <v>1713.4103279124433</v>
      </c>
      <c r="FL73" s="111">
        <f t="shared" si="1625"/>
        <v>1782.6252515187946</v>
      </c>
      <c r="FM73" s="111">
        <f t="shared" si="1625"/>
        <v>1854.636181179148</v>
      </c>
      <c r="FN73" s="111">
        <f t="shared" si="1625"/>
        <v>1929.5560643540612</v>
      </c>
      <c r="FO73" s="111">
        <f t="shared" si="1625"/>
        <v>2007.502411129708</v>
      </c>
      <c r="FP73" s="111">
        <f t="shared" si="1625"/>
        <v>2088.5974785297039</v>
      </c>
      <c r="FQ73" s="111">
        <f t="shared" si="1625"/>
        <v>2172.9684622723903</v>
      </c>
      <c r="FR73" s="111">
        <f t="shared" si="1625"/>
        <v>2260.7476962743458</v>
      </c>
      <c r="FS73" s="111">
        <f t="shared" si="1625"/>
        <v>2352.0728602130444</v>
      </c>
      <c r="FT73" s="111">
        <f t="shared" si="1625"/>
        <v>2447.0871954742106</v>
      </c>
      <c r="FU73" s="111">
        <f t="shared" si="1625"/>
        <v>2545.9397298225872</v>
      </c>
      <c r="FV73" s="111">
        <f t="shared" si="1625"/>
        <v>2648.7855111485005</v>
      </c>
      <c r="FW73" s="111">
        <f t="shared" si="1625"/>
        <v>2755.7858506568555</v>
      </c>
      <c r="FX73" s="111">
        <f t="shared" si="1625"/>
        <v>2867.10857587999</v>
      </c>
      <c r="FY73" s="111">
        <f t="shared" si="1625"/>
        <v>2982.9282939112381</v>
      </c>
      <c r="FZ73" s="111">
        <f t="shared" si="1625"/>
        <v>3103.4266652720767</v>
      </c>
      <c r="GA73" s="111">
        <f t="shared" si="1625"/>
        <v>3228.7926888424076</v>
      </c>
      <c r="GB73" s="111">
        <f t="shared" si="1625"/>
        <v>3359.222998300886</v>
      </c>
      <c r="GC73" s="111">
        <f t="shared" si="1625"/>
        <v>3494.9221705402488</v>
      </c>
      <c r="GD73" s="111">
        <f t="shared" si="1625"/>
        <v>3636.1030465413928</v>
      </c>
      <c r="GE73" s="111">
        <f t="shared" si="1625"/>
        <v>3782.9870652094792</v>
      </c>
      <c r="GF73" s="111">
        <f t="shared" si="1625"/>
        <v>3935.8046106956817</v>
      </c>
      <c r="GG73" s="111">
        <f t="shared" si="1625"/>
        <v>4094.7953737493449</v>
      </c>
      <c r="GH73" s="111">
        <f t="shared" si="1625"/>
        <v>4260.2087276673237</v>
      </c>
      <c r="GI73" s="111">
        <f t="shared" si="1625"/>
        <v>4432.3041194301732</v>
      </c>
      <c r="GJ73" s="111">
        <f t="shared" si="1625"/>
        <v>4611.3514766386752</v>
      </c>
      <c r="GK73" s="111">
        <f t="shared" si="1625"/>
        <v>4797.6316308889718</v>
      </c>
      <c r="GL73" s="111">
        <f t="shared" si="1625"/>
        <v>4991.4367582503628</v>
      </c>
      <c r="GM73" s="111">
        <f t="shared" si="1625"/>
        <v>5193.0708375366448</v>
      </c>
      <c r="GN73" s="111">
        <f t="shared" si="1625"/>
        <v>5402.8501270897759</v>
      </c>
      <c r="GO73" s="111">
        <f t="shared" si="1625"/>
        <v>5621.1036608236955</v>
      </c>
      <c r="GP73" s="111">
        <f t="shared" si="1625"/>
        <v>5848.1737643063298</v>
      </c>
      <c r="GQ73" s="111">
        <f t="shared" si="1625"/>
        <v>6084.4165916892489</v>
      </c>
      <c r="GR73" s="111">
        <f t="shared" si="1625"/>
        <v>6330.2026843271287</v>
      </c>
      <c r="GS73" s="111">
        <f t="shared" si="1625"/>
        <v>6585.9175519632081</v>
      </c>
      <c r="GT73" s="111">
        <f t="shared" si="1625"/>
        <v>6851.9622773923147</v>
      </c>
      <c r="GU73" s="111">
        <f t="shared" si="1625"/>
        <v>7128.7541455498549</v>
      </c>
      <c r="GV73" s="111">
        <f t="shared" si="1625"/>
        <v>7416.7272980134876</v>
      </c>
      <c r="GW73" s="111">
        <f t="shared" si="1625"/>
        <v>7716.3334139440412</v>
      </c>
      <c r="GX73" s="111">
        <f t="shared" si="1625"/>
        <v>8028.0424185337251</v>
      </c>
      <c r="GY73" s="111">
        <f t="shared" si="1625"/>
        <v>8352.3432200728148</v>
      </c>
      <c r="GZ73" s="111">
        <f t="shared" si="1625"/>
        <v>8689.7444767908764</v>
      </c>
      <c r="HA73" s="111">
        <f t="shared" si="1625"/>
        <v>9040.7753946753219</v>
      </c>
      <c r="HB73" s="111">
        <f t="shared" si="1625"/>
        <v>9405.9865575186268</v>
      </c>
      <c r="HC73" s="111">
        <f t="shared" si="1625"/>
        <v>9785.9507904961501</v>
      </c>
      <c r="HD73" s="111">
        <f t="shared" si="1625"/>
        <v>10181.264058629034</v>
      </c>
      <c r="HE73" s="111">
        <f t="shared" si="1625"/>
        <v>10592.546401541415</v>
      </c>
      <c r="HF73" s="111">
        <f t="shared" si="1625"/>
        <v>11020.442905978083</v>
      </c>
    </row>
    <row r="74" spans="1:214">
      <c r="A74" s="83" t="str">
        <f>'CEA-4 Constant DCF'!A74</f>
        <v>Northwest Natural Gas Company</v>
      </c>
      <c r="B74" s="103" t="str">
        <f>'CEA-4 Constant DCF'!B74</f>
        <v>NWN</v>
      </c>
      <c r="C74" s="90">
        <f>'CEA-4 Constant DCF'!C74</f>
        <v>1.95</v>
      </c>
      <c r="D74" s="209">
        <f>'CEA-4 Constant DCF'!D74</f>
        <v>38.190666666666658</v>
      </c>
      <c r="E74" s="91">
        <f>'CEA-4 Constant DCF'!K74</f>
        <v>4.766666666666667E-2</v>
      </c>
      <c r="F74" s="91">
        <f t="shared" ref="F74:F76" si="1626">IFERROR(E74-($E74-$K74)/6, "")</f>
        <v>4.6454888888888907E-2</v>
      </c>
      <c r="G74" s="91">
        <f t="shared" ref="G74:G76" si="1627">IFERROR(F74-($E74-$K74)/6, "")</f>
        <v>4.5243111111111144E-2</v>
      </c>
      <c r="H74" s="91">
        <f t="shared" ref="H74:H76" si="1628">IFERROR(G74-($E74-$K74)/6, "")</f>
        <v>4.4031333333333381E-2</v>
      </c>
      <c r="I74" s="91">
        <f t="shared" ref="I74:I76" si="1629">IFERROR(H74-($E74-$K74)/6, "")</f>
        <v>4.2819555555555618E-2</v>
      </c>
      <c r="J74" s="91">
        <f t="shared" ref="J74:J76" si="1630">IFERROR(I74-($E74-$K74)/6, "")</f>
        <v>4.1607777777777855E-2</v>
      </c>
      <c r="K74" s="142">
        <f>K37</f>
        <v>4.0396000000000098E-2</v>
      </c>
      <c r="L74" s="91">
        <f t="shared" ref="L74:L76" si="1631">IFERROR(XIRR($N74:$HF74,$N$34:$HF$34),"")</f>
        <v>9.8507827520370489E-2</v>
      </c>
      <c r="N74" s="111">
        <f t="shared" ref="N74:N76" si="1632">-D74</f>
        <v>-38.190666666666658</v>
      </c>
      <c r="O74" s="111">
        <f t="shared" ref="O74:O76" si="1633">$C74*(1+$E74)</f>
        <v>2.0429500000000003</v>
      </c>
      <c r="P74" s="111">
        <f t="shared" si="1621"/>
        <v>2.1403306166666671</v>
      </c>
      <c r="Q74" s="111">
        <f t="shared" si="1621"/>
        <v>2.2423530427277782</v>
      </c>
      <c r="R74" s="111">
        <f t="shared" si="1621"/>
        <v>2.3492385377644691</v>
      </c>
      <c r="S74" s="111">
        <f t="shared" si="1621"/>
        <v>2.4612189080645757</v>
      </c>
      <c r="T74" s="111">
        <f t="shared" si="1622"/>
        <v>2.575554558969948</v>
      </c>
      <c r="U74" s="111">
        <f t="shared" si="1622"/>
        <v>2.6920806600541543</v>
      </c>
      <c r="V74" s="111">
        <f t="shared" si="1622"/>
        <v>2.8106165609572185</v>
      </c>
      <c r="W74" s="111">
        <f t="shared" si="1622"/>
        <v>2.9309659129344912</v>
      </c>
      <c r="X74" s="111">
        <f t="shared" si="1622"/>
        <v>3.0529168913141116</v>
      </c>
      <c r="Y74" s="111">
        <f t="shared" si="1623"/>
        <v>3.1762425220556367</v>
      </c>
      <c r="Z74" s="111">
        <f t="shared" si="1623"/>
        <v>3.3045500149765967</v>
      </c>
      <c r="AA74" s="111">
        <f t="shared" si="1623"/>
        <v>3.4380406173815916</v>
      </c>
      <c r="AB74" s="111">
        <f t="shared" si="1623"/>
        <v>3.5769237061613386</v>
      </c>
      <c r="AC74" s="111">
        <f t="shared" si="1623"/>
        <v>3.7214171161954326</v>
      </c>
      <c r="AD74" s="111">
        <f t="shared" si="1623"/>
        <v>3.8717474820212638</v>
      </c>
      <c r="AE74" s="111">
        <f t="shared" si="1623"/>
        <v>4.0281505933049955</v>
      </c>
      <c r="AF74" s="111">
        <f t="shared" si="1623"/>
        <v>4.1908717646721447</v>
      </c>
      <c r="AG74" s="111">
        <f t="shared" si="1623"/>
        <v>4.3601662204778409</v>
      </c>
      <c r="AH74" s="111">
        <f t="shared" si="1623"/>
        <v>4.5362994951202644</v>
      </c>
      <c r="AI74" s="111">
        <f t="shared" si="1623"/>
        <v>4.7195478495251431</v>
      </c>
      <c r="AJ74" s="111">
        <f t="shared" si="1623"/>
        <v>4.9101987044545616</v>
      </c>
      <c r="AK74" s="111">
        <f t="shared" si="1623"/>
        <v>5.1085510913197085</v>
      </c>
      <c r="AL74" s="111">
        <f t="shared" si="1623"/>
        <v>5.3149161212046598</v>
      </c>
      <c r="AM74" s="111">
        <f t="shared" si="1623"/>
        <v>5.5296174728368435</v>
      </c>
      <c r="AN74" s="111">
        <f t="shared" si="1623"/>
        <v>5.7529919002695609</v>
      </c>
      <c r="AO74" s="111">
        <f t="shared" si="1623"/>
        <v>5.9853897610728506</v>
      </c>
      <c r="AP74" s="111">
        <f t="shared" si="1623"/>
        <v>6.2271755658611498</v>
      </c>
      <c r="AQ74" s="111">
        <f t="shared" si="1623"/>
        <v>6.4787285500196772</v>
      </c>
      <c r="AR74" s="111">
        <f t="shared" si="1623"/>
        <v>6.7404432685262723</v>
      </c>
      <c r="AS74" s="111">
        <f t="shared" si="1623"/>
        <v>7.0127302148016604</v>
      </c>
      <c r="AT74" s="111">
        <f t="shared" si="1623"/>
        <v>7.2960164645587886</v>
      </c>
      <c r="AU74" s="111">
        <f t="shared" si="1623"/>
        <v>7.5907463456611062</v>
      </c>
      <c r="AV74" s="111">
        <f t="shared" si="1623"/>
        <v>7.8973821350404334</v>
      </c>
      <c r="AW74" s="111">
        <f t="shared" si="1623"/>
        <v>8.216404783767528</v>
      </c>
      <c r="AX74" s="111">
        <f t="shared" si="1623"/>
        <v>8.5483146714126015</v>
      </c>
      <c r="AY74" s="111">
        <f t="shared" si="1623"/>
        <v>8.8936323908789863</v>
      </c>
      <c r="AZ74" s="111">
        <f t="shared" si="1623"/>
        <v>9.2528995649409342</v>
      </c>
      <c r="BA74" s="111">
        <f t="shared" si="1623"/>
        <v>9.6266796957662883</v>
      </c>
      <c r="BB74" s="111">
        <f t="shared" si="1623"/>
        <v>10.015559048756463</v>
      </c>
      <c r="BC74" s="111">
        <f t="shared" si="1623"/>
        <v>10.420147572090031</v>
      </c>
      <c r="BD74" s="111">
        <f t="shared" si="1623"/>
        <v>10.841079853412181</v>
      </c>
      <c r="BE74" s="111">
        <f t="shared" si="1623"/>
        <v>11.27901611517062</v>
      </c>
      <c r="BF74" s="111">
        <f t="shared" si="1623"/>
        <v>11.734643250159053</v>
      </c>
      <c r="BG74" s="111">
        <f t="shared" si="1623"/>
        <v>12.208675898892478</v>
      </c>
      <c r="BH74" s="111">
        <f t="shared" si="1623"/>
        <v>12.70185757050414</v>
      </c>
      <c r="BI74" s="111">
        <f t="shared" si="1623"/>
        <v>13.214961808922228</v>
      </c>
      <c r="BJ74" s="111">
        <f t="shared" si="1623"/>
        <v>13.748793406155452</v>
      </c>
      <c r="BK74" s="111">
        <f t="shared" si="1623"/>
        <v>14.304189664590508</v>
      </c>
      <c r="BL74" s="111">
        <f t="shared" si="1623"/>
        <v>14.882021710281307</v>
      </c>
      <c r="BM74" s="111">
        <f t="shared" si="1623"/>
        <v>15.483195859289832</v>
      </c>
      <c r="BN74" s="111">
        <f t="shared" si="1623"/>
        <v>16.108655039221706</v>
      </c>
      <c r="BO74" s="111">
        <f t="shared" si="1623"/>
        <v>16.759380268186106</v>
      </c>
      <c r="BP74" s="111">
        <f t="shared" si="1623"/>
        <v>17.436392193499753</v>
      </c>
      <c r="BQ74" s="111">
        <f t="shared" si="1623"/>
        <v>18.140752692548372</v>
      </c>
      <c r="BR74" s="111">
        <f t="shared" si="1623"/>
        <v>18.873566538316556</v>
      </c>
      <c r="BS74" s="111">
        <f t="shared" si="1623"/>
        <v>19.635983132198394</v>
      </c>
      <c r="BT74" s="111">
        <f t="shared" si="1623"/>
        <v>20.429198306806683</v>
      </c>
      <c r="BU74" s="111">
        <f t="shared" si="1623"/>
        <v>21.254456201608448</v>
      </c>
      <c r="BV74" s="111">
        <f t="shared" si="1623"/>
        <v>22.113051214328625</v>
      </c>
      <c r="BW74" s="111">
        <f t="shared" si="1623"/>
        <v>23.006330031182646</v>
      </c>
      <c r="BX74" s="111">
        <f t="shared" si="1623"/>
        <v>23.935693739122303</v>
      </c>
      <c r="BY74" s="111">
        <f t="shared" si="1623"/>
        <v>24.902600023407892</v>
      </c>
      <c r="BZ74" s="111">
        <f t="shared" si="1623"/>
        <v>25.908565453953479</v>
      </c>
      <c r="CA74" s="111">
        <f t="shared" si="1623"/>
        <v>26.955167864031385</v>
      </c>
      <c r="CB74" s="111">
        <f t="shared" si="1623"/>
        <v>28.044048825066799</v>
      </c>
      <c r="CC74" s="111">
        <f t="shared" si="1623"/>
        <v>29.176916221404198</v>
      </c>
      <c r="CD74" s="111">
        <f t="shared" si="1623"/>
        <v>30.355546929084046</v>
      </c>
      <c r="CE74" s="111">
        <f t="shared" si="1623"/>
        <v>31.581789602831329</v>
      </c>
      <c r="CF74" s="111">
        <f t="shared" si="1623"/>
        <v>32.857567575627307</v>
      </c>
      <c r="CG74" s="111">
        <f t="shared" si="1623"/>
        <v>34.184881875412351</v>
      </c>
      <c r="CH74" s="111">
        <f t="shared" si="1623"/>
        <v>35.565814363651512</v>
      </c>
      <c r="CI74" s="111">
        <f t="shared" si="1623"/>
        <v>37.002531000685579</v>
      </c>
      <c r="CJ74" s="111">
        <f t="shared" ref="CJ74:CY76" si="1634">CI74*(1+$K74)</f>
        <v>38.497285242989278</v>
      </c>
      <c r="CK74" s="111">
        <f t="shared" si="1624"/>
        <v>40.052421577665079</v>
      </c>
      <c r="CL74" s="111">
        <f t="shared" si="1624"/>
        <v>41.670379199716443</v>
      </c>
      <c r="CM74" s="111">
        <f t="shared" si="1624"/>
        <v>43.353695837868194</v>
      </c>
      <c r="CN74" s="111">
        <f t="shared" si="1624"/>
        <v>45.10501173493472</v>
      </c>
      <c r="CO74" s="111">
        <f t="shared" si="1624"/>
        <v>46.92707378897915</v>
      </c>
      <c r="CP74" s="111">
        <f t="shared" si="1624"/>
        <v>48.822739861758755</v>
      </c>
      <c r="CQ74" s="111">
        <f t="shared" si="1624"/>
        <v>50.794983261214369</v>
      </c>
      <c r="CR74" s="111">
        <f t="shared" si="1624"/>
        <v>52.84689740503439</v>
      </c>
      <c r="CS74" s="111">
        <f t="shared" si="1624"/>
        <v>54.981700672608163</v>
      </c>
      <c r="CT74" s="111">
        <f t="shared" si="1624"/>
        <v>57.202741452978849</v>
      </c>
      <c r="CU74" s="111">
        <f t="shared" si="1624"/>
        <v>59.513503396713389</v>
      </c>
      <c r="CV74" s="111">
        <f t="shared" si="1624"/>
        <v>61.917610879927032</v>
      </c>
      <c r="CW74" s="111">
        <f t="shared" si="1624"/>
        <v>64.418834689032565</v>
      </c>
      <c r="CX74" s="111">
        <f t="shared" si="1624"/>
        <v>67.021097935130726</v>
      </c>
      <c r="CY74" s="111">
        <f t="shared" si="1624"/>
        <v>69.72848220731828</v>
      </c>
      <c r="CZ74" s="111">
        <f t="shared" si="1624"/>
        <v>72.545233974565122</v>
      </c>
      <c r="DA74" s="111">
        <f t="shared" si="1624"/>
        <v>75.47577124620166</v>
      </c>
      <c r="DB74" s="111">
        <f t="shared" si="1624"/>
        <v>78.524690501463226</v>
      </c>
      <c r="DC74" s="111">
        <f t="shared" si="1624"/>
        <v>81.696773898960345</v>
      </c>
      <c r="DD74" s="111">
        <f t="shared" si="1624"/>
        <v>84.996996777382748</v>
      </c>
      <c r="DE74" s="111">
        <f t="shared" si="1624"/>
        <v>88.430535459201906</v>
      </c>
      <c r="DF74" s="111">
        <f t="shared" si="1624"/>
        <v>92.00277536961184</v>
      </c>
      <c r="DG74" s="111">
        <f t="shared" si="1624"/>
        <v>95.719319483442689</v>
      </c>
      <c r="DH74" s="111">
        <f t="shared" si="1624"/>
        <v>99.585997113295846</v>
      </c>
      <c r="DI74" s="111">
        <f t="shared" si="1624"/>
        <v>103.60887305268456</v>
      </c>
      <c r="DJ74" s="111">
        <f t="shared" si="1624"/>
        <v>107.79425708852081</v>
      </c>
      <c r="DK74" s="111">
        <f t="shared" si="1624"/>
        <v>112.1487138978687</v>
      </c>
      <c r="DL74" s="111">
        <f t="shared" si="1624"/>
        <v>116.67907334448702</v>
      </c>
      <c r="DM74" s="111">
        <f t="shared" si="1624"/>
        <v>121.39244119131094</v>
      </c>
      <c r="DN74" s="111">
        <f t="shared" si="1624"/>
        <v>126.29621024567514</v>
      </c>
      <c r="DO74" s="111">
        <f t="shared" si="1624"/>
        <v>131.39807195475944</v>
      </c>
      <c r="DP74" s="111">
        <f t="shared" si="1624"/>
        <v>136.70602846944391</v>
      </c>
      <c r="DQ74" s="111">
        <f t="shared" si="1624"/>
        <v>142.22840519549558</v>
      </c>
      <c r="DR74" s="111">
        <f t="shared" si="1624"/>
        <v>147.97386385177285</v>
      </c>
      <c r="DS74" s="111">
        <f t="shared" si="1624"/>
        <v>153.95141605592909</v>
      </c>
      <c r="DT74" s="111">
        <f t="shared" si="1624"/>
        <v>160.17043745892443</v>
      </c>
      <c r="DU74" s="111">
        <f t="shared" si="1624"/>
        <v>166.64068245051516</v>
      </c>
      <c r="DV74" s="111">
        <f t="shared" si="1624"/>
        <v>173.37229945878619</v>
      </c>
      <c r="DW74" s="111">
        <f t="shared" si="1624"/>
        <v>180.37584686772334</v>
      </c>
      <c r="DX74" s="111">
        <f t="shared" si="1624"/>
        <v>187.66230957779192</v>
      </c>
      <c r="DY74" s="111">
        <f t="shared" si="1624"/>
        <v>195.24311623549642</v>
      </c>
      <c r="DZ74" s="111">
        <f t="shared" si="1624"/>
        <v>203.13015715894554</v>
      </c>
      <c r="EA74" s="111">
        <f t="shared" si="1624"/>
        <v>211.33580298753833</v>
      </c>
      <c r="EB74" s="111">
        <f t="shared" si="1624"/>
        <v>219.87292408502296</v>
      </c>
      <c r="EC74" s="111">
        <f t="shared" si="1624"/>
        <v>228.75491072636157</v>
      </c>
      <c r="ED74" s="111">
        <f t="shared" si="1624"/>
        <v>237.9956941000637</v>
      </c>
      <c r="EE74" s="111">
        <f t="shared" si="1624"/>
        <v>247.60976815892991</v>
      </c>
      <c r="EF74" s="111">
        <f t="shared" si="1624"/>
        <v>257.61221235347807</v>
      </c>
      <c r="EG74" s="111">
        <f t="shared" si="1624"/>
        <v>268.01871528370918</v>
      </c>
      <c r="EH74" s="111">
        <f t="shared" si="1624"/>
        <v>278.84559930630991</v>
      </c>
      <c r="EI74" s="111">
        <f t="shared" si="1624"/>
        <v>290.10984613588761</v>
      </c>
      <c r="EJ74" s="111">
        <f t="shared" si="1624"/>
        <v>301.82912348039298</v>
      </c>
      <c r="EK74" s="111">
        <f t="shared" si="1624"/>
        <v>314.02181275250695</v>
      </c>
      <c r="EL74" s="111">
        <f t="shared" si="1624"/>
        <v>326.70703790045724</v>
      </c>
      <c r="EM74" s="111">
        <f t="shared" si="1624"/>
        <v>339.90469540348414</v>
      </c>
      <c r="EN74" s="111">
        <f t="shared" si="1624"/>
        <v>353.63548547900331</v>
      </c>
      <c r="EO74" s="111">
        <f t="shared" si="1624"/>
        <v>367.92094455041314</v>
      </c>
      <c r="EP74" s="111">
        <f t="shared" si="1624"/>
        <v>382.78347902647164</v>
      </c>
      <c r="EQ74" s="111">
        <f t="shared" si="1624"/>
        <v>398.24640044522505</v>
      </c>
      <c r="ER74" s="111">
        <f t="shared" si="1624"/>
        <v>414.33396203761038</v>
      </c>
      <c r="ES74" s="111">
        <f t="shared" si="1624"/>
        <v>431.07139676808174</v>
      </c>
      <c r="ET74" s="111">
        <f t="shared" si="1624"/>
        <v>448.48495691192522</v>
      </c>
      <c r="EU74" s="111">
        <f t="shared" si="1624"/>
        <v>466.60195523133939</v>
      </c>
      <c r="EV74" s="111">
        <f t="shared" ref="EV74:FC76" si="1635">EU74*(1+$K74)</f>
        <v>485.45080781486462</v>
      </c>
      <c r="EW74" s="111">
        <f t="shared" si="1625"/>
        <v>505.06107864735395</v>
      </c>
      <c r="EX74" s="111">
        <f t="shared" si="1625"/>
        <v>525.46352598039255</v>
      </c>
      <c r="EY74" s="111">
        <f t="shared" si="1625"/>
        <v>546.6901505758965</v>
      </c>
      <c r="EZ74" s="111">
        <f t="shared" si="1625"/>
        <v>568.77424589856048</v>
      </c>
      <c r="FA74" s="111">
        <f t="shared" si="1625"/>
        <v>591.75045033587878</v>
      </c>
      <c r="FB74" s="111">
        <f t="shared" si="1625"/>
        <v>615.65480152764701</v>
      </c>
      <c r="FC74" s="111">
        <f t="shared" si="1625"/>
        <v>640.52479289015787</v>
      </c>
      <c r="FD74" s="111">
        <f t="shared" si="1625"/>
        <v>666.39943242374875</v>
      </c>
      <c r="FE74" s="111">
        <f t="shared" si="1625"/>
        <v>693.31930389593856</v>
      </c>
      <c r="FF74" s="111">
        <f t="shared" si="1625"/>
        <v>721.32663049611892</v>
      </c>
      <c r="FG74" s="111">
        <f t="shared" si="1625"/>
        <v>750.46534106164017</v>
      </c>
      <c r="FH74" s="111">
        <f t="shared" si="1625"/>
        <v>780.78113897916626</v>
      </c>
      <c r="FI74" s="111">
        <f t="shared" si="1625"/>
        <v>812.32157386936876</v>
      </c>
      <c r="FJ74" s="111">
        <f t="shared" si="1625"/>
        <v>845.13611616739581</v>
      </c>
      <c r="FK74" s="111">
        <f t="shared" si="1625"/>
        <v>879.276234716094</v>
      </c>
      <c r="FL74" s="111">
        <f t="shared" si="1625"/>
        <v>914.79547749368544</v>
      </c>
      <c r="FM74" s="111">
        <f t="shared" si="1625"/>
        <v>951.74955560252045</v>
      </c>
      <c r="FN74" s="111">
        <f t="shared" si="1625"/>
        <v>990.19643065063997</v>
      </c>
      <c r="FO74" s="111">
        <f t="shared" si="1625"/>
        <v>1030.1964056632032</v>
      </c>
      <c r="FP74" s="111">
        <f t="shared" si="1625"/>
        <v>1071.8122196663742</v>
      </c>
      <c r="FQ74" s="111">
        <f t="shared" si="1625"/>
        <v>1115.1091460920172</v>
      </c>
      <c r="FR74" s="111">
        <f t="shared" si="1625"/>
        <v>1160.1550951575505</v>
      </c>
      <c r="FS74" s="111">
        <f t="shared" si="1625"/>
        <v>1207.0207203815351</v>
      </c>
      <c r="FT74" s="111">
        <f t="shared" si="1625"/>
        <v>1255.7795294020677</v>
      </c>
      <c r="FU74" s="111">
        <f t="shared" si="1625"/>
        <v>1306.5079992717938</v>
      </c>
      <c r="FV74" s="111">
        <f t="shared" si="1625"/>
        <v>1359.2856964103773</v>
      </c>
      <c r="FW74" s="111">
        <f t="shared" si="1625"/>
        <v>1414.1954014025712</v>
      </c>
      <c r="FX74" s="111">
        <f t="shared" si="1625"/>
        <v>1471.3232388376296</v>
      </c>
      <c r="FY74" s="111">
        <f t="shared" si="1625"/>
        <v>1530.7588123937146</v>
      </c>
      <c r="FZ74" s="111">
        <f t="shared" si="1625"/>
        <v>1592.5953453791712</v>
      </c>
      <c r="GA74" s="111">
        <f t="shared" si="1625"/>
        <v>1656.9298269511085</v>
      </c>
      <c r="GB74" s="111">
        <f t="shared" si="1625"/>
        <v>1723.8631642406256</v>
      </c>
      <c r="GC74" s="111">
        <f t="shared" si="1625"/>
        <v>1793.50034062329</v>
      </c>
      <c r="GD74" s="111">
        <f t="shared" si="1625"/>
        <v>1865.9505803831084</v>
      </c>
      <c r="GE74" s="111">
        <f t="shared" si="1625"/>
        <v>1941.3275200282646</v>
      </c>
      <c r="GF74" s="111">
        <f t="shared" si="1625"/>
        <v>2019.7493865273266</v>
      </c>
      <c r="GG74" s="111">
        <f t="shared" si="1625"/>
        <v>2101.3391827454848</v>
      </c>
      <c r="GH74" s="111">
        <f t="shared" si="1625"/>
        <v>2186.2248803716716</v>
      </c>
      <c r="GI74" s="111">
        <f t="shared" si="1625"/>
        <v>2274.5396206391661</v>
      </c>
      <c r="GJ74" s="111">
        <f t="shared" si="1625"/>
        <v>2366.4219231545062</v>
      </c>
      <c r="GK74" s="111">
        <f t="shared" si="1625"/>
        <v>2462.0159031622557</v>
      </c>
      <c r="GL74" s="111">
        <f t="shared" si="1625"/>
        <v>2561.4714975863985</v>
      </c>
      <c r="GM74" s="111">
        <f t="shared" si="1625"/>
        <v>2664.9447002028987</v>
      </c>
      <c r="GN74" s="111">
        <f t="shared" si="1625"/>
        <v>2772.5978063122952</v>
      </c>
      <c r="GO74" s="111">
        <f t="shared" si="1625"/>
        <v>2884.5996672960869</v>
      </c>
      <c r="GP74" s="111">
        <f t="shared" si="1625"/>
        <v>3001.1259554561798</v>
      </c>
      <c r="GQ74" s="111">
        <f t="shared" si="1625"/>
        <v>3122.359439552788</v>
      </c>
      <c r="GR74" s="111">
        <f t="shared" si="1625"/>
        <v>3248.4902714729628</v>
      </c>
      <c r="GS74" s="111">
        <f t="shared" si="1625"/>
        <v>3379.7162844793847</v>
      </c>
      <c r="GT74" s="111">
        <f t="shared" si="1625"/>
        <v>3516.2433035072145</v>
      </c>
      <c r="GU74" s="111">
        <f t="shared" si="1625"/>
        <v>3658.2854679956922</v>
      </c>
      <c r="GV74" s="111">
        <f t="shared" si="1625"/>
        <v>3806.0655677608465</v>
      </c>
      <c r="GW74" s="111">
        <f t="shared" si="1625"/>
        <v>3959.8153924361141</v>
      </c>
      <c r="GX74" s="111">
        <f t="shared" si="1625"/>
        <v>4119.7760950289639</v>
      </c>
      <c r="GY74" s="111">
        <f t="shared" si="1625"/>
        <v>4286.1985701637541</v>
      </c>
      <c r="GZ74" s="111">
        <f t="shared" si="1625"/>
        <v>4459.3438476040892</v>
      </c>
      <c r="HA74" s="111">
        <f t="shared" si="1625"/>
        <v>4639.4835016719044</v>
      </c>
      <c r="HB74" s="111">
        <f t="shared" si="1625"/>
        <v>4826.9000772054433</v>
      </c>
      <c r="HC74" s="111">
        <f t="shared" si="1625"/>
        <v>5021.8875327242349</v>
      </c>
      <c r="HD74" s="111">
        <f t="shared" si="1625"/>
        <v>5224.7517014961632</v>
      </c>
      <c r="HE74" s="111">
        <f t="shared" si="1625"/>
        <v>5435.8107712298024</v>
      </c>
      <c r="HF74" s="111">
        <f t="shared" si="1625"/>
        <v>5655.3957831444022</v>
      </c>
    </row>
    <row r="75" spans="1:214">
      <c r="A75" s="83" t="str">
        <f>'CEA-4 Constant DCF'!A75</f>
        <v>ONE Gas, Inc.</v>
      </c>
      <c r="B75" s="103" t="str">
        <f>'CEA-4 Constant DCF'!B75</f>
        <v>OGS</v>
      </c>
      <c r="C75" s="90">
        <f>'CEA-4 Constant DCF'!C75</f>
        <v>2.64</v>
      </c>
      <c r="D75" s="209">
        <f>'CEA-4 Constant DCF'!D75</f>
        <v>66.534333333333336</v>
      </c>
      <c r="E75" s="91">
        <f>'CEA-4 Constant DCF'!K75</f>
        <v>4.1250000000000002E-2</v>
      </c>
      <c r="F75" s="91">
        <f t="shared" si="1626"/>
        <v>4.1107666666666681E-2</v>
      </c>
      <c r="G75" s="91">
        <f t="shared" si="1627"/>
        <v>4.0965333333333367E-2</v>
      </c>
      <c r="H75" s="91">
        <f t="shared" si="1628"/>
        <v>4.0823000000000054E-2</v>
      </c>
      <c r="I75" s="91">
        <f t="shared" si="1629"/>
        <v>4.068066666666674E-2</v>
      </c>
      <c r="J75" s="91">
        <f t="shared" si="1630"/>
        <v>4.0538333333333426E-2</v>
      </c>
      <c r="K75" s="142">
        <f>K38</f>
        <v>4.0396000000000098E-2</v>
      </c>
      <c r="L75" s="91">
        <f t="shared" si="1631"/>
        <v>8.3535549044609067E-2</v>
      </c>
      <c r="N75" s="111">
        <f t="shared" si="1632"/>
        <v>-66.534333333333336</v>
      </c>
      <c r="O75" s="111">
        <f t="shared" si="1633"/>
        <v>2.7489000000000003</v>
      </c>
      <c r="P75" s="111">
        <f t="shared" si="1621"/>
        <v>2.8622921250000002</v>
      </c>
      <c r="Q75" s="111">
        <f t="shared" si="1621"/>
        <v>2.9803616751562503</v>
      </c>
      <c r="R75" s="111">
        <f t="shared" si="1621"/>
        <v>3.1033015942564455</v>
      </c>
      <c r="S75" s="111">
        <f t="shared" si="1621"/>
        <v>3.231312785019524</v>
      </c>
      <c r="T75" s="111">
        <f t="shared" si="1622"/>
        <v>3.3641445138818451</v>
      </c>
      <c r="U75" s="111">
        <f t="shared" si="1622"/>
        <v>3.5019578152745194</v>
      </c>
      <c r="V75" s="111">
        <f t="shared" si="1622"/>
        <v>3.6449182391674713</v>
      </c>
      <c r="W75" s="111">
        <f t="shared" si="1622"/>
        <v>3.7931959430822975</v>
      </c>
      <c r="X75" s="111">
        <f t="shared" si="1622"/>
        <v>3.9469657846216153</v>
      </c>
      <c r="Y75" s="111">
        <f t="shared" ref="Y75:AN76" si="1636">X75*(1+$K75)</f>
        <v>4.1064074144571903</v>
      </c>
      <c r="Z75" s="111">
        <f t="shared" si="1636"/>
        <v>4.272289848371603</v>
      </c>
      <c r="AA75" s="111">
        <f t="shared" si="1636"/>
        <v>4.4448732690864228</v>
      </c>
      <c r="AB75" s="111">
        <f t="shared" si="1636"/>
        <v>4.6244283696644386</v>
      </c>
      <c r="AC75" s="111">
        <f t="shared" si="1636"/>
        <v>4.8112367780854033</v>
      </c>
      <c r="AD75" s="111">
        <f t="shared" si="1636"/>
        <v>5.005591498972942</v>
      </c>
      <c r="AE75" s="111">
        <f t="shared" si="1636"/>
        <v>5.2077973731654534</v>
      </c>
      <c r="AF75" s="111">
        <f t="shared" si="1636"/>
        <v>5.4181715558518455</v>
      </c>
      <c r="AG75" s="111">
        <f t="shared" si="1636"/>
        <v>5.6370440140220373</v>
      </c>
      <c r="AH75" s="111">
        <f t="shared" si="1636"/>
        <v>5.864758044012472</v>
      </c>
      <c r="AI75" s="111">
        <f t="shared" si="1636"/>
        <v>6.1016708099584003</v>
      </c>
      <c r="AJ75" s="111">
        <f t="shared" si="1636"/>
        <v>6.3481539039974804</v>
      </c>
      <c r="AK75" s="111">
        <f t="shared" si="1636"/>
        <v>6.6045939291033635</v>
      </c>
      <c r="AL75" s="111">
        <f t="shared" si="1636"/>
        <v>6.8713931054634241</v>
      </c>
      <c r="AM75" s="111">
        <f t="shared" si="1636"/>
        <v>7.1489699013517249</v>
      </c>
      <c r="AN75" s="111">
        <f t="shared" si="1636"/>
        <v>7.4377596894867297</v>
      </c>
      <c r="AO75" s="111">
        <f t="shared" ref="AO75:BD76" si="1637">AN75*(1+$K75)</f>
        <v>7.738215429903236</v>
      </c>
      <c r="AP75" s="111">
        <f t="shared" si="1637"/>
        <v>8.0508083804096078</v>
      </c>
      <c r="AQ75" s="111">
        <f t="shared" si="1637"/>
        <v>8.376028835744636</v>
      </c>
      <c r="AR75" s="111">
        <f t="shared" si="1637"/>
        <v>8.7143868965933766</v>
      </c>
      <c r="AS75" s="111">
        <f t="shared" si="1637"/>
        <v>9.0664132696681641</v>
      </c>
      <c r="AT75" s="111">
        <f t="shared" si="1637"/>
        <v>9.4326601001096808</v>
      </c>
      <c r="AU75" s="111">
        <f t="shared" si="1637"/>
        <v>9.8137018375137117</v>
      </c>
      <c r="AV75" s="111">
        <f t="shared" si="1637"/>
        <v>10.210136136941916</v>
      </c>
      <c r="AW75" s="111">
        <f t="shared" si="1637"/>
        <v>10.622584796329823</v>
      </c>
      <c r="AX75" s="111">
        <f t="shared" si="1637"/>
        <v>11.051694731762364</v>
      </c>
      <c r="AY75" s="111">
        <f t="shared" si="1637"/>
        <v>11.498138992146638</v>
      </c>
      <c r="AZ75" s="111">
        <f t="shared" si="1637"/>
        <v>11.962617814873395</v>
      </c>
      <c r="BA75" s="111">
        <f t="shared" si="1637"/>
        <v>12.445859724123022</v>
      </c>
      <c r="BB75" s="111">
        <f t="shared" si="1637"/>
        <v>12.948622673538697</v>
      </c>
      <c r="BC75" s="111">
        <f t="shared" si="1637"/>
        <v>13.471695235058968</v>
      </c>
      <c r="BD75" s="111">
        <f t="shared" si="1637"/>
        <v>14.015897835774412</v>
      </c>
      <c r="BE75" s="111">
        <f t="shared" ref="BE75:BT76" si="1638">BD75*(1+$K75)</f>
        <v>14.582084044748356</v>
      </c>
      <c r="BF75" s="111">
        <f t="shared" si="1638"/>
        <v>15.171141911820012</v>
      </c>
      <c r="BG75" s="111">
        <f t="shared" si="1638"/>
        <v>15.783995360489895</v>
      </c>
      <c r="BH75" s="111">
        <f t="shared" si="1638"/>
        <v>16.421605637072247</v>
      </c>
      <c r="BI75" s="111">
        <f t="shared" si="1638"/>
        <v>17.084972818387421</v>
      </c>
      <c r="BJ75" s="111">
        <f t="shared" si="1638"/>
        <v>17.775137380359002</v>
      </c>
      <c r="BK75" s="111">
        <f t="shared" si="1638"/>
        <v>18.493181829975985</v>
      </c>
      <c r="BL75" s="111">
        <f t="shared" si="1638"/>
        <v>19.240232403179697</v>
      </c>
      <c r="BM75" s="111">
        <f t="shared" si="1638"/>
        <v>20.017460831338546</v>
      </c>
      <c r="BN75" s="111">
        <f t="shared" si="1638"/>
        <v>20.826086179081301</v>
      </c>
      <c r="BO75" s="111">
        <f t="shared" si="1638"/>
        <v>21.667376756371471</v>
      </c>
      <c r="BP75" s="111">
        <f t="shared" si="1638"/>
        <v>22.542652107821855</v>
      </c>
      <c r="BQ75" s="111">
        <f t="shared" si="1638"/>
        <v>23.45328508236943</v>
      </c>
      <c r="BR75" s="111">
        <f t="shared" si="1638"/>
        <v>24.400703986556827</v>
      </c>
      <c r="BS75" s="111">
        <f t="shared" si="1638"/>
        <v>25.38639482479778</v>
      </c>
      <c r="BT75" s="111">
        <f t="shared" si="1638"/>
        <v>26.411903630140312</v>
      </c>
      <c r="BU75" s="111">
        <f t="shared" ref="BU75:CI76" si="1639">BT75*(1+$K75)</f>
        <v>27.478838889183464</v>
      </c>
      <c r="BV75" s="111">
        <f t="shared" si="1639"/>
        <v>28.588874064950922</v>
      </c>
      <c r="BW75" s="111">
        <f t="shared" si="1639"/>
        <v>29.743750221678681</v>
      </c>
      <c r="BX75" s="111">
        <f t="shared" si="1639"/>
        <v>30.945278755633616</v>
      </c>
      <c r="BY75" s="111">
        <f t="shared" si="1639"/>
        <v>32.195344236246193</v>
      </c>
      <c r="BZ75" s="111">
        <f t="shared" si="1639"/>
        <v>33.495907362013597</v>
      </c>
      <c r="CA75" s="111">
        <f t="shared" si="1639"/>
        <v>34.849008035809504</v>
      </c>
      <c r="CB75" s="111">
        <f t="shared" si="1639"/>
        <v>36.256768564424071</v>
      </c>
      <c r="CC75" s="111">
        <f t="shared" si="1639"/>
        <v>37.721396987352549</v>
      </c>
      <c r="CD75" s="111">
        <f t="shared" si="1639"/>
        <v>39.245190540053649</v>
      </c>
      <c r="CE75" s="111">
        <f t="shared" si="1639"/>
        <v>40.830539257109663</v>
      </c>
      <c r="CF75" s="111">
        <f t="shared" si="1639"/>
        <v>42.479929720939872</v>
      </c>
      <c r="CG75" s="111">
        <f t="shared" si="1639"/>
        <v>44.195948961946961</v>
      </c>
      <c r="CH75" s="111">
        <f t="shared" si="1639"/>
        <v>45.981288516213773</v>
      </c>
      <c r="CI75" s="111">
        <f t="shared" si="1639"/>
        <v>47.838748647114748</v>
      </c>
      <c r="CJ75" s="111">
        <f t="shared" si="1634"/>
        <v>49.771242737463602</v>
      </c>
      <c r="CK75" s="111">
        <f t="shared" si="1634"/>
        <v>51.781801859086187</v>
      </c>
      <c r="CL75" s="111">
        <f t="shared" si="1634"/>
        <v>53.873579526985836</v>
      </c>
      <c r="CM75" s="111">
        <f t="shared" si="1634"/>
        <v>56.049856645557959</v>
      </c>
      <c r="CN75" s="111">
        <f t="shared" si="1634"/>
        <v>58.314046654611921</v>
      </c>
      <c r="CO75" s="111">
        <f t="shared" si="1634"/>
        <v>60.669700883271631</v>
      </c>
      <c r="CP75" s="111">
        <f t="shared" si="1634"/>
        <v>63.120514120152279</v>
      </c>
      <c r="CQ75" s="111">
        <f t="shared" si="1634"/>
        <v>65.670330408549958</v>
      </c>
      <c r="CR75" s="111">
        <f t="shared" si="1634"/>
        <v>68.323149075733753</v>
      </c>
      <c r="CS75" s="111">
        <f t="shared" si="1634"/>
        <v>71.0831310057971</v>
      </c>
      <c r="CT75" s="111">
        <f t="shared" si="1634"/>
        <v>73.954605165907282</v>
      </c>
      <c r="CU75" s="111">
        <f t="shared" si="1634"/>
        <v>76.942075396189281</v>
      </c>
      <c r="CV75" s="111">
        <f t="shared" si="1634"/>
        <v>80.050227473893756</v>
      </c>
      <c r="CW75" s="111">
        <f t="shared" si="1634"/>
        <v>83.283936462929177</v>
      </c>
      <c r="CX75" s="111">
        <f t="shared" si="1634"/>
        <v>86.648274360285669</v>
      </c>
      <c r="CY75" s="111">
        <f t="shared" si="1634"/>
        <v>90.148518051343771</v>
      </c>
      <c r="CZ75" s="111">
        <f t="shared" ref="CZ75:DO76" si="1640">CY75*(1+$K75)</f>
        <v>93.79015758654586</v>
      </c>
      <c r="DA75" s="111">
        <f t="shared" si="1640"/>
        <v>97.578904792411976</v>
      </c>
      <c r="DB75" s="111">
        <f t="shared" si="1640"/>
        <v>101.52070223040626</v>
      </c>
      <c r="DC75" s="111">
        <f t="shared" si="1640"/>
        <v>105.62173251770575</v>
      </c>
      <c r="DD75" s="111">
        <f t="shared" si="1640"/>
        <v>109.88842802449101</v>
      </c>
      <c r="DE75" s="111">
        <f t="shared" si="1640"/>
        <v>114.32748096296835</v>
      </c>
      <c r="DF75" s="111">
        <f t="shared" si="1640"/>
        <v>118.94585388394843</v>
      </c>
      <c r="DG75" s="111">
        <f t="shared" si="1640"/>
        <v>123.75079059744442</v>
      </c>
      <c r="DH75" s="111">
        <f t="shared" si="1640"/>
        <v>128.74982753441878</v>
      </c>
      <c r="DI75" s="111">
        <f t="shared" si="1640"/>
        <v>133.95080556749917</v>
      </c>
      <c r="DJ75" s="111">
        <f t="shared" si="1640"/>
        <v>139.36188230920388</v>
      </c>
      <c r="DK75" s="111">
        <f t="shared" si="1640"/>
        <v>144.99154490696648</v>
      </c>
      <c r="DL75" s="111">
        <f t="shared" si="1640"/>
        <v>150.84862335502831</v>
      </c>
      <c r="DM75" s="111">
        <f t="shared" si="1640"/>
        <v>156.94230434407805</v>
      </c>
      <c r="DN75" s="111">
        <f t="shared" si="1640"/>
        <v>163.28214567036144</v>
      </c>
      <c r="DO75" s="111">
        <f t="shared" si="1640"/>
        <v>169.87809122686139</v>
      </c>
      <c r="DP75" s="111">
        <f t="shared" ref="DP75:EE76" si="1641">DO75*(1+$K75)</f>
        <v>176.7404866000617</v>
      </c>
      <c r="DQ75" s="111">
        <f t="shared" si="1641"/>
        <v>183.88009529675782</v>
      </c>
      <c r="DR75" s="111">
        <f t="shared" si="1641"/>
        <v>191.30811562636566</v>
      </c>
      <c r="DS75" s="111">
        <f t="shared" si="1641"/>
        <v>199.03619826520836</v>
      </c>
      <c r="DT75" s="111">
        <f t="shared" si="1641"/>
        <v>207.07646453032973</v>
      </c>
      <c r="DU75" s="111">
        <f t="shared" si="1641"/>
        <v>215.44152539149695</v>
      </c>
      <c r="DV75" s="111">
        <f t="shared" si="1641"/>
        <v>224.14450125121189</v>
      </c>
      <c r="DW75" s="111">
        <f t="shared" si="1641"/>
        <v>233.19904252375588</v>
      </c>
      <c r="DX75" s="111">
        <f t="shared" si="1641"/>
        <v>242.61935104554556</v>
      </c>
      <c r="DY75" s="111">
        <f t="shared" si="1641"/>
        <v>252.42020235038143</v>
      </c>
      <c r="DZ75" s="111">
        <f t="shared" si="1641"/>
        <v>262.61696884452749</v>
      </c>
      <c r="EA75" s="111">
        <f t="shared" si="1641"/>
        <v>273.22564391797107</v>
      </c>
      <c r="EB75" s="111">
        <f t="shared" si="1641"/>
        <v>284.26286702968144</v>
      </c>
      <c r="EC75" s="111">
        <f t="shared" si="1641"/>
        <v>295.74594980621248</v>
      </c>
      <c r="ED75" s="111">
        <f t="shared" si="1641"/>
        <v>307.69290319458429</v>
      </c>
      <c r="EE75" s="111">
        <f t="shared" si="1641"/>
        <v>320.12246571203275</v>
      </c>
      <c r="EF75" s="111">
        <f t="shared" ref="EF75:EU76" si="1642">EE75*(1+$K75)</f>
        <v>333.05413283693605</v>
      </c>
      <c r="EG75" s="111">
        <f t="shared" si="1642"/>
        <v>346.50818758701695</v>
      </c>
      <c r="EH75" s="111">
        <f t="shared" si="1642"/>
        <v>360.50573233278215</v>
      </c>
      <c r="EI75" s="111">
        <f t="shared" si="1642"/>
        <v>375.06872189609726</v>
      </c>
      <c r="EJ75" s="111">
        <f t="shared" si="1642"/>
        <v>390.21999798581203</v>
      </c>
      <c r="EK75" s="111">
        <f t="shared" si="1642"/>
        <v>405.98332502444691</v>
      </c>
      <c r="EL75" s="111">
        <f t="shared" si="1642"/>
        <v>422.3834274221345</v>
      </c>
      <c r="EM75" s="111">
        <f t="shared" si="1642"/>
        <v>439.4460283562791</v>
      </c>
      <c r="EN75" s="111">
        <f t="shared" si="1642"/>
        <v>457.19789011775941</v>
      </c>
      <c r="EO75" s="111">
        <f t="shared" si="1642"/>
        <v>475.66685608695644</v>
      </c>
      <c r="EP75" s="111">
        <f t="shared" si="1642"/>
        <v>494.88189440544517</v>
      </c>
      <c r="EQ75" s="111">
        <f t="shared" si="1642"/>
        <v>514.87314341184754</v>
      </c>
      <c r="ER75" s="111">
        <f t="shared" si="1642"/>
        <v>535.67195891311258</v>
      </c>
      <c r="ES75" s="111">
        <f t="shared" si="1642"/>
        <v>557.31096336536677</v>
      </c>
      <c r="ET75" s="111">
        <f t="shared" si="1642"/>
        <v>579.82409704147415</v>
      </c>
      <c r="EU75" s="111">
        <f t="shared" si="1642"/>
        <v>603.24667126556164</v>
      </c>
      <c r="EV75" s="111">
        <f t="shared" si="1635"/>
        <v>627.61542379800528</v>
      </c>
      <c r="EW75" s="111">
        <f t="shared" si="1625"/>
        <v>652.96857645774958</v>
      </c>
      <c r="EX75" s="111">
        <f t="shared" si="1625"/>
        <v>679.34589507233693</v>
      </c>
      <c r="EY75" s="111">
        <f t="shared" si="1625"/>
        <v>706.7887518496791</v>
      </c>
      <c r="EZ75" s="111">
        <f t="shared" si="1625"/>
        <v>735.34019026939882</v>
      </c>
      <c r="FA75" s="111">
        <f t="shared" si="1625"/>
        <v>765.04499259552153</v>
      </c>
      <c r="FB75" s="111">
        <f t="shared" si="1625"/>
        <v>795.94975011641031</v>
      </c>
      <c r="FC75" s="111">
        <f t="shared" si="1625"/>
        <v>828.10293622211293</v>
      </c>
      <c r="FD75" s="111">
        <f t="shared" ref="FD75:FS76" si="1643">FC75*(1+$K75)</f>
        <v>861.55498243374143</v>
      </c>
      <c r="FE75" s="111">
        <f t="shared" si="1643"/>
        <v>896.35835750413491</v>
      </c>
      <c r="FF75" s="111">
        <f t="shared" si="1643"/>
        <v>932.56764971387202</v>
      </c>
      <c r="FG75" s="111">
        <f t="shared" si="1643"/>
        <v>970.23965249171363</v>
      </c>
      <c r="FH75" s="111">
        <f t="shared" si="1643"/>
        <v>1009.433453493769</v>
      </c>
      <c r="FI75" s="111">
        <f t="shared" si="1643"/>
        <v>1050.2105272811034</v>
      </c>
      <c r="FJ75" s="111">
        <f t="shared" si="1643"/>
        <v>1092.6348317411509</v>
      </c>
      <c r="FK75" s="111">
        <f t="shared" si="1643"/>
        <v>1136.7729084041666</v>
      </c>
      <c r="FL75" s="111">
        <f t="shared" si="1643"/>
        <v>1182.6939868120614</v>
      </c>
      <c r="FM75" s="111">
        <f t="shared" si="1643"/>
        <v>1230.4700931033217</v>
      </c>
      <c r="FN75" s="111">
        <f t="shared" si="1643"/>
        <v>1280.1761629843236</v>
      </c>
      <c r="FO75" s="111">
        <f t="shared" si="1643"/>
        <v>1331.8901592642385</v>
      </c>
      <c r="FP75" s="111">
        <f t="shared" si="1643"/>
        <v>1385.6931941378768</v>
      </c>
      <c r="FQ75" s="111">
        <f t="shared" si="1643"/>
        <v>1441.6696564082706</v>
      </c>
      <c r="FR75" s="111">
        <f t="shared" si="1643"/>
        <v>1499.9073438485393</v>
      </c>
      <c r="FS75" s="111">
        <f t="shared" si="1643"/>
        <v>1560.4976009106451</v>
      </c>
      <c r="FT75" s="111">
        <f t="shared" ref="FT75:GI76" si="1644">FS75*(1+$K75)</f>
        <v>1623.5354619970317</v>
      </c>
      <c r="FU75" s="111">
        <f t="shared" si="1644"/>
        <v>1689.1198005198639</v>
      </c>
      <c r="FV75" s="111">
        <f t="shared" si="1644"/>
        <v>1757.3534839816646</v>
      </c>
      <c r="FW75" s="111">
        <f t="shared" si="1644"/>
        <v>1828.343535320588</v>
      </c>
      <c r="FX75" s="111">
        <f t="shared" si="1644"/>
        <v>1902.2013007733985</v>
      </c>
      <c r="FY75" s="111">
        <f t="shared" si="1644"/>
        <v>1979.042624519441</v>
      </c>
      <c r="FZ75" s="111">
        <f t="shared" si="1644"/>
        <v>2058.9880303795285</v>
      </c>
      <c r="GA75" s="111">
        <f t="shared" si="1644"/>
        <v>2142.1629108547399</v>
      </c>
      <c r="GB75" s="111">
        <f t="shared" si="1644"/>
        <v>2228.6977238016284</v>
      </c>
      <c r="GC75" s="111">
        <f t="shared" si="1644"/>
        <v>2318.728197052319</v>
      </c>
      <c r="GD75" s="111">
        <f t="shared" si="1644"/>
        <v>2412.3955413004446</v>
      </c>
      <c r="GE75" s="111">
        <f t="shared" si="1644"/>
        <v>2509.8466715868176</v>
      </c>
      <c r="GF75" s="111">
        <f t="shared" si="1644"/>
        <v>2611.2344377322388</v>
      </c>
      <c r="GG75" s="111">
        <f t="shared" si="1644"/>
        <v>2716.7178640788707</v>
      </c>
      <c r="GH75" s="111">
        <f t="shared" si="1644"/>
        <v>2826.462398916201</v>
      </c>
      <c r="GI75" s="111">
        <f t="shared" si="1644"/>
        <v>2940.6401739828202</v>
      </c>
      <c r="GJ75" s="111">
        <f t="shared" ref="GJ75:GY76" si="1645">GI75*(1+$K75)</f>
        <v>3059.4302744510305</v>
      </c>
      <c r="GK75" s="111">
        <f t="shared" si="1645"/>
        <v>3183.0190198177547</v>
      </c>
      <c r="GL75" s="111">
        <f t="shared" si="1645"/>
        <v>3311.6002561423129</v>
      </c>
      <c r="GM75" s="111">
        <f t="shared" si="1645"/>
        <v>3445.375660089438</v>
      </c>
      <c r="GN75" s="111">
        <f t="shared" si="1645"/>
        <v>3584.5550552544114</v>
      </c>
      <c r="GO75" s="111">
        <f t="shared" si="1645"/>
        <v>3729.3567412664688</v>
      </c>
      <c r="GP75" s="111">
        <f t="shared" si="1645"/>
        <v>3880.0078361866695</v>
      </c>
      <c r="GQ75" s="111">
        <f t="shared" si="1645"/>
        <v>4036.7446327372663</v>
      </c>
      <c r="GR75" s="111">
        <f t="shared" si="1645"/>
        <v>4199.812968921321</v>
      </c>
      <c r="GS75" s="111">
        <f t="shared" si="1645"/>
        <v>4369.4686136138671</v>
      </c>
      <c r="GT75" s="111">
        <f t="shared" si="1645"/>
        <v>4545.977667729413</v>
      </c>
      <c r="GU75" s="111">
        <f t="shared" si="1645"/>
        <v>4729.6169815950107</v>
      </c>
      <c r="GV75" s="111">
        <f t="shared" si="1645"/>
        <v>4920.6745891835235</v>
      </c>
      <c r="GW75" s="111">
        <f t="shared" si="1645"/>
        <v>5119.4501598881816</v>
      </c>
      <c r="GX75" s="111">
        <f t="shared" si="1645"/>
        <v>5326.255468547025</v>
      </c>
      <c r="GY75" s="111">
        <f t="shared" si="1645"/>
        <v>5541.4148844544516</v>
      </c>
      <c r="GZ75" s="111">
        <f t="shared" ref="GZ75:HF76" si="1646">GY75*(1+$K75)</f>
        <v>5765.2658801268744</v>
      </c>
      <c r="HA75" s="111">
        <f t="shared" si="1646"/>
        <v>5998.1595606204801</v>
      </c>
      <c r="HB75" s="111">
        <f t="shared" si="1646"/>
        <v>6240.4612142313053</v>
      </c>
      <c r="HC75" s="111">
        <f t="shared" si="1646"/>
        <v>6492.5508854413938</v>
      </c>
      <c r="HD75" s="111">
        <f t="shared" si="1646"/>
        <v>6754.823971009685</v>
      </c>
      <c r="HE75" s="111">
        <f t="shared" si="1646"/>
        <v>7027.6918401425928</v>
      </c>
      <c r="HF75" s="111">
        <f t="shared" si="1646"/>
        <v>7311.5824797169935</v>
      </c>
    </row>
    <row r="76" spans="1:214">
      <c r="A76" s="100" t="str">
        <f>'CEA-4 Constant DCF'!A76</f>
        <v>Spire, Inc.</v>
      </c>
      <c r="B76" s="212" t="str">
        <f>'CEA-4 Constant DCF'!B76</f>
        <v>SR</v>
      </c>
      <c r="C76" s="208">
        <f>'CEA-4 Constant DCF'!C76</f>
        <v>3.02</v>
      </c>
      <c r="D76" s="230">
        <f>'CEA-4 Constant DCF'!D76</f>
        <v>63.409222222222255</v>
      </c>
      <c r="E76" s="91">
        <f>'CEA-4 Constant DCF'!K76</f>
        <v>5.5550000000000002E-2</v>
      </c>
      <c r="F76" s="91">
        <f t="shared" si="1626"/>
        <v>5.3024333333333354E-2</v>
      </c>
      <c r="G76" s="91">
        <f t="shared" si="1627"/>
        <v>5.0498666666666706E-2</v>
      </c>
      <c r="H76" s="91">
        <f t="shared" si="1628"/>
        <v>4.7973000000000057E-2</v>
      </c>
      <c r="I76" s="91">
        <f t="shared" si="1629"/>
        <v>4.5447333333333409E-2</v>
      </c>
      <c r="J76" s="91">
        <f t="shared" si="1630"/>
        <v>4.2921666666666761E-2</v>
      </c>
      <c r="K76" s="142">
        <f>K38</f>
        <v>4.0396000000000098E-2</v>
      </c>
      <c r="L76" s="91">
        <f t="shared" si="1631"/>
        <v>9.7217327356338507E-2</v>
      </c>
      <c r="N76" s="111">
        <f t="shared" si="1632"/>
        <v>-63.409222222222255</v>
      </c>
      <c r="O76" s="111">
        <f t="shared" si="1633"/>
        <v>3.1877610000000001</v>
      </c>
      <c r="P76" s="111">
        <f t="shared" si="1621"/>
        <v>3.3648411235500002</v>
      </c>
      <c r="Q76" s="111">
        <f t="shared" si="1621"/>
        <v>3.5517580479632027</v>
      </c>
      <c r="R76" s="111">
        <f t="shared" si="1621"/>
        <v>3.7490582075275585</v>
      </c>
      <c r="S76" s="111">
        <f t="shared" si="1621"/>
        <v>3.9573183909557144</v>
      </c>
      <c r="T76" s="111">
        <f t="shared" si="1622"/>
        <v>4.1671525604238804</v>
      </c>
      <c r="U76" s="111">
        <f t="shared" si="1622"/>
        <v>4.3775882085218729</v>
      </c>
      <c r="V76" s="111">
        <f t="shared" si="1622"/>
        <v>4.5875942476492932</v>
      </c>
      <c r="W76" s="111">
        <f t="shared" si="1622"/>
        <v>4.7960881726202933</v>
      </c>
      <c r="X76" s="111">
        <f t="shared" si="1622"/>
        <v>5.0019442704694441</v>
      </c>
      <c r="Y76" s="111">
        <f t="shared" si="1636"/>
        <v>5.2040028112193282</v>
      </c>
      <c r="Z76" s="111">
        <f t="shared" si="1636"/>
        <v>5.4142237087813445</v>
      </c>
      <c r="AA76" s="111">
        <f t="shared" si="1636"/>
        <v>5.6329366897212765</v>
      </c>
      <c r="AB76" s="111">
        <f t="shared" si="1636"/>
        <v>5.8604848002392576</v>
      </c>
      <c r="AC76" s="111">
        <f t="shared" si="1636"/>
        <v>6.0972249442297235</v>
      </c>
      <c r="AD76" s="111">
        <f t="shared" si="1636"/>
        <v>6.3435284430768277</v>
      </c>
      <c r="AE76" s="111">
        <f t="shared" si="1636"/>
        <v>6.5997816180633597</v>
      </c>
      <c r="AF76" s="111">
        <f t="shared" si="1636"/>
        <v>6.8663863963066483</v>
      </c>
      <c r="AG76" s="111">
        <f t="shared" si="1636"/>
        <v>7.1437609411718519</v>
      </c>
      <c r="AH76" s="111">
        <f t="shared" si="1636"/>
        <v>7.4323403081514305</v>
      </c>
      <c r="AI76" s="111">
        <f t="shared" si="1636"/>
        <v>7.7325771272395167</v>
      </c>
      <c r="AJ76" s="111">
        <f t="shared" si="1636"/>
        <v>8.0449423128714859</v>
      </c>
      <c r="AK76" s="111">
        <f t="shared" si="1636"/>
        <v>8.3699258025422427</v>
      </c>
      <c r="AL76" s="111">
        <f t="shared" si="1636"/>
        <v>8.7080373252617402</v>
      </c>
      <c r="AM76" s="111">
        <f t="shared" si="1636"/>
        <v>9.0598072010530135</v>
      </c>
      <c r="AN76" s="111">
        <f t="shared" si="1636"/>
        <v>9.4257871727467517</v>
      </c>
      <c r="AO76" s="111">
        <f t="shared" si="1637"/>
        <v>9.80655127137703</v>
      </c>
      <c r="AP76" s="111">
        <f t="shared" si="1637"/>
        <v>10.202696716535577</v>
      </c>
      <c r="AQ76" s="111">
        <f t="shared" si="1637"/>
        <v>10.614844853096749</v>
      </c>
      <c r="AR76" s="111">
        <f t="shared" si="1637"/>
        <v>11.043642125782446</v>
      </c>
      <c r="AS76" s="111">
        <f t="shared" si="1637"/>
        <v>11.489761093095554</v>
      </c>
      <c r="AT76" s="111">
        <f t="shared" si="1637"/>
        <v>11.953901482212244</v>
      </c>
      <c r="AU76" s="111">
        <f t="shared" si="1637"/>
        <v>12.43679128648769</v>
      </c>
      <c r="AV76" s="111">
        <f t="shared" si="1637"/>
        <v>12.939187907296647</v>
      </c>
      <c r="AW76" s="111">
        <f t="shared" si="1637"/>
        <v>13.461879341999804</v>
      </c>
      <c r="AX76" s="111">
        <f t="shared" si="1637"/>
        <v>14.00568541989923</v>
      </c>
      <c r="AY76" s="111">
        <f t="shared" si="1637"/>
        <v>14.571459088121481</v>
      </c>
      <c r="AZ76" s="111">
        <f t="shared" si="1637"/>
        <v>15.160087749445237</v>
      </c>
      <c r="BA76" s="111">
        <f t="shared" si="1637"/>
        <v>15.772494654171828</v>
      </c>
      <c r="BB76" s="111">
        <f t="shared" si="1637"/>
        <v>16.409640348221753</v>
      </c>
      <c r="BC76" s="111">
        <f t="shared" si="1637"/>
        <v>17.072524179728521</v>
      </c>
      <c r="BD76" s="111">
        <f t="shared" si="1637"/>
        <v>17.762185866492835</v>
      </c>
      <c r="BE76" s="111">
        <f t="shared" si="1638"/>
        <v>18.479707126755681</v>
      </c>
      <c r="BF76" s="111">
        <f t="shared" si="1638"/>
        <v>19.226213375848104</v>
      </c>
      <c r="BG76" s="111">
        <f t="shared" si="1638"/>
        <v>20.002875491378866</v>
      </c>
      <c r="BH76" s="111">
        <f t="shared" si="1638"/>
        <v>20.81091164972861</v>
      </c>
      <c r="BI76" s="111">
        <f t="shared" si="1638"/>
        <v>21.651589236731049</v>
      </c>
      <c r="BJ76" s="111">
        <f t="shared" si="1638"/>
        <v>22.526226835538036</v>
      </c>
      <c r="BK76" s="111">
        <f t="shared" si="1638"/>
        <v>23.436196294786434</v>
      </c>
      <c r="BL76" s="111">
        <f t="shared" si="1638"/>
        <v>24.382924880310629</v>
      </c>
      <c r="BM76" s="111">
        <f t="shared" si="1638"/>
        <v>25.367897513775659</v>
      </c>
      <c r="BN76" s="111">
        <f t="shared" si="1638"/>
        <v>26.392659101742144</v>
      </c>
      <c r="BO76" s="111">
        <f t="shared" si="1638"/>
        <v>27.458816958816122</v>
      </c>
      <c r="BP76" s="111">
        <f t="shared" si="1638"/>
        <v>28.56804332868446</v>
      </c>
      <c r="BQ76" s="111">
        <f t="shared" si="1638"/>
        <v>29.722078006989999</v>
      </c>
      <c r="BR76" s="111">
        <f t="shared" si="1638"/>
        <v>30.922731070160371</v>
      </c>
      <c r="BS76" s="111">
        <f t="shared" si="1638"/>
        <v>32.171885714470569</v>
      </c>
      <c r="BT76" s="111">
        <f t="shared" si="1638"/>
        <v>33.471501209792329</v>
      </c>
      <c r="BU76" s="111">
        <f t="shared" si="1639"/>
        <v>34.823615972663106</v>
      </c>
      <c r="BV76" s="111">
        <f t="shared" si="1639"/>
        <v>36.230350763494805</v>
      </c>
      <c r="BW76" s="111">
        <f t="shared" si="1639"/>
        <v>37.693912012936941</v>
      </c>
      <c r="BX76" s="111">
        <f t="shared" si="1639"/>
        <v>39.216595282611543</v>
      </c>
      <c r="BY76" s="111">
        <f t="shared" si="1639"/>
        <v>40.800788865647924</v>
      </c>
      <c r="BZ76" s="111">
        <f t="shared" si="1639"/>
        <v>42.448977532664642</v>
      </c>
      <c r="CA76" s="111">
        <f t="shared" si="1639"/>
        <v>44.163746429074166</v>
      </c>
      <c r="CB76" s="111">
        <f t="shared" si="1639"/>
        <v>45.947785129823053</v>
      </c>
      <c r="CC76" s="111">
        <f t="shared" si="1639"/>
        <v>47.80389185792739</v>
      </c>
      <c r="CD76" s="111">
        <f t="shared" si="1639"/>
        <v>49.734977873420227</v>
      </c>
      <c r="CE76" s="111">
        <f t="shared" si="1639"/>
        <v>51.744072039594919</v>
      </c>
      <c r="CF76" s="111">
        <f t="shared" si="1639"/>
        <v>53.834325573706401</v>
      </c>
      <c r="CG76" s="111">
        <f t="shared" si="1639"/>
        <v>56.009016989581852</v>
      </c>
      <c r="CH76" s="111">
        <f t="shared" si="1639"/>
        <v>58.271557239893006</v>
      </c>
      <c r="CI76" s="111">
        <f t="shared" si="1639"/>
        <v>60.625495066155729</v>
      </c>
      <c r="CJ76" s="111">
        <f t="shared" si="1634"/>
        <v>63.074522564848159</v>
      </c>
      <c r="CK76" s="111">
        <f t="shared" si="1634"/>
        <v>65.622480978377766</v>
      </c>
      <c r="CL76" s="111">
        <f t="shared" si="1634"/>
        <v>68.273366719980316</v>
      </c>
      <c r="CM76" s="111">
        <f t="shared" si="1634"/>
        <v>71.031337642000651</v>
      </c>
      <c r="CN76" s="111">
        <f t="shared" si="1634"/>
        <v>73.900719557386921</v>
      </c>
      <c r="CO76" s="111">
        <f t="shared" si="1634"/>
        <v>76.886013024627132</v>
      </c>
      <c r="CP76" s="111">
        <f t="shared" si="1634"/>
        <v>79.991900406769972</v>
      </c>
      <c r="CQ76" s="111">
        <f t="shared" si="1634"/>
        <v>83.223253215601858</v>
      </c>
      <c r="CR76" s="111">
        <f t="shared" si="1634"/>
        <v>86.585139752499316</v>
      </c>
      <c r="CS76" s="111">
        <f t="shared" si="1634"/>
        <v>90.082833057941286</v>
      </c>
      <c r="CT76" s="111">
        <f t="shared" si="1634"/>
        <v>93.721819182149886</v>
      </c>
      <c r="CU76" s="111">
        <f t="shared" si="1634"/>
        <v>97.50780578983202</v>
      </c>
      <c r="CV76" s="111">
        <f t="shared" si="1634"/>
        <v>101.44673111251808</v>
      </c>
      <c r="CW76" s="111">
        <f t="shared" si="1634"/>
        <v>105.54477326253937</v>
      </c>
      <c r="CX76" s="111">
        <f t="shared" si="1634"/>
        <v>109.80835992325292</v>
      </c>
      <c r="CY76" s="111">
        <f t="shared" si="1634"/>
        <v>114.24417843071267</v>
      </c>
      <c r="CZ76" s="111">
        <f t="shared" si="1640"/>
        <v>118.85918626259975</v>
      </c>
      <c r="DA76" s="111">
        <f t="shared" si="1640"/>
        <v>123.66062195086374</v>
      </c>
      <c r="DB76" s="111">
        <f t="shared" si="1640"/>
        <v>128.65601643519085</v>
      </c>
      <c r="DC76" s="111">
        <f t="shared" si="1640"/>
        <v>133.85320487510683</v>
      </c>
      <c r="DD76" s="111">
        <f t="shared" si="1640"/>
        <v>139.26033893924165</v>
      </c>
      <c r="DE76" s="111">
        <f t="shared" si="1640"/>
        <v>144.88589959103126</v>
      </c>
      <c r="DF76" s="111">
        <f t="shared" si="1640"/>
        <v>150.73871039091057</v>
      </c>
      <c r="DG76" s="111">
        <f t="shared" si="1640"/>
        <v>156.8279513358618</v>
      </c>
      <c r="DH76" s="111">
        <f t="shared" si="1640"/>
        <v>163.1631732580253</v>
      </c>
      <c r="DI76" s="111">
        <f t="shared" si="1640"/>
        <v>169.7543128049565</v>
      </c>
      <c r="DJ76" s="111">
        <f t="shared" si="1640"/>
        <v>176.61170802502554</v>
      </c>
      <c r="DK76" s="111">
        <f t="shared" si="1640"/>
        <v>183.74611458240449</v>
      </c>
      <c r="DL76" s="111">
        <f t="shared" si="1640"/>
        <v>191.16872262707531</v>
      </c>
      <c r="DM76" s="111">
        <f t="shared" si="1640"/>
        <v>198.89117434631868</v>
      </c>
      <c r="DN76" s="111">
        <f t="shared" si="1640"/>
        <v>206.92558222521259</v>
      </c>
      <c r="DO76" s="111">
        <f t="shared" si="1640"/>
        <v>215.2845480447823</v>
      </c>
      <c r="DP76" s="111">
        <f t="shared" si="1641"/>
        <v>223.98118264759935</v>
      </c>
      <c r="DQ76" s="111">
        <f t="shared" si="1641"/>
        <v>233.0291265018318</v>
      </c>
      <c r="DR76" s="111">
        <f t="shared" si="1641"/>
        <v>242.44257109599982</v>
      </c>
      <c r="DS76" s="111">
        <f t="shared" si="1641"/>
        <v>252.23628119799386</v>
      </c>
      <c r="DT76" s="111">
        <f t="shared" si="1641"/>
        <v>262.42561801326804</v>
      </c>
      <c r="DU76" s="111">
        <f t="shared" si="1641"/>
        <v>273.02656327853202</v>
      </c>
      <c r="DV76" s="111">
        <f t="shared" si="1641"/>
        <v>284.05574432873163</v>
      </c>
      <c r="DW76" s="111">
        <f t="shared" si="1641"/>
        <v>295.53046017663513</v>
      </c>
      <c r="DX76" s="111">
        <f t="shared" si="1641"/>
        <v>307.46870864593052</v>
      </c>
      <c r="DY76" s="111">
        <f t="shared" si="1641"/>
        <v>319.88921460039154</v>
      </c>
      <c r="DZ76" s="111">
        <f t="shared" si="1641"/>
        <v>332.81145931338898</v>
      </c>
      <c r="EA76" s="111">
        <f t="shared" si="1641"/>
        <v>346.25571102381269</v>
      </c>
      <c r="EB76" s="111">
        <f t="shared" si="1641"/>
        <v>360.24305672633068</v>
      </c>
      <c r="EC76" s="111">
        <f t="shared" si="1641"/>
        <v>374.79543524584756</v>
      </c>
      <c r="ED76" s="111">
        <f t="shared" si="1641"/>
        <v>389.93567164803886</v>
      </c>
      <c r="EE76" s="111">
        <f t="shared" si="1641"/>
        <v>405.68751303993309</v>
      </c>
      <c r="EF76" s="111">
        <f t="shared" si="1642"/>
        <v>422.07566581669425</v>
      </c>
      <c r="EG76" s="111">
        <f t="shared" si="1642"/>
        <v>439.12583441302547</v>
      </c>
      <c r="EH76" s="111">
        <f t="shared" si="1642"/>
        <v>456.8647616199741</v>
      </c>
      <c r="EI76" s="111">
        <f t="shared" si="1642"/>
        <v>475.32027053037461</v>
      </c>
      <c r="EJ76" s="111">
        <f t="shared" si="1642"/>
        <v>494.52130817871966</v>
      </c>
      <c r="EK76" s="111">
        <f t="shared" si="1642"/>
        <v>514.49799094390733</v>
      </c>
      <c r="EL76" s="111">
        <f t="shared" si="1642"/>
        <v>535.28165178607742</v>
      </c>
      <c r="EM76" s="111">
        <f t="shared" si="1642"/>
        <v>556.90488939162788</v>
      </c>
      <c r="EN76" s="111">
        <f t="shared" si="1642"/>
        <v>579.40161930349211</v>
      </c>
      <c r="EO76" s="111">
        <f t="shared" si="1642"/>
        <v>602.80712711687602</v>
      </c>
      <c r="EP76" s="111">
        <f t="shared" si="1642"/>
        <v>627.15812382388935</v>
      </c>
      <c r="EQ76" s="111">
        <f t="shared" si="1642"/>
        <v>652.49280339387929</v>
      </c>
      <c r="ER76" s="111">
        <f t="shared" si="1642"/>
        <v>678.85090267977853</v>
      </c>
      <c r="ES76" s="111">
        <f t="shared" si="1642"/>
        <v>706.27376374443088</v>
      </c>
      <c r="ET76" s="111">
        <f t="shared" si="1642"/>
        <v>734.80439870465102</v>
      </c>
      <c r="EU76" s="111">
        <f t="shared" si="1642"/>
        <v>764.48755719472422</v>
      </c>
      <c r="EV76" s="111">
        <f t="shared" si="1635"/>
        <v>795.36979655516234</v>
      </c>
      <c r="EW76" s="111">
        <f t="shared" si="1635"/>
        <v>827.49955485680471</v>
      </c>
      <c r="EX76" s="111">
        <f t="shared" si="1635"/>
        <v>860.92722687480023</v>
      </c>
      <c r="EY76" s="111">
        <f t="shared" si="1635"/>
        <v>895.70524313163469</v>
      </c>
      <c r="EZ76" s="111">
        <f t="shared" si="1635"/>
        <v>931.88815213318026</v>
      </c>
      <c r="FA76" s="111">
        <f t="shared" si="1635"/>
        <v>969.53270592675233</v>
      </c>
      <c r="FB76" s="111">
        <f t="shared" si="1635"/>
        <v>1008.6979491153695</v>
      </c>
      <c r="FC76" s="111">
        <f t="shared" si="1635"/>
        <v>1049.445311467834</v>
      </c>
      <c r="FD76" s="111">
        <f t="shared" si="1643"/>
        <v>1091.8387042698887</v>
      </c>
      <c r="FE76" s="111">
        <f t="shared" si="1643"/>
        <v>1135.9446205675752</v>
      </c>
      <c r="FF76" s="111">
        <f t="shared" si="1643"/>
        <v>1181.8322394600229</v>
      </c>
      <c r="FG76" s="111">
        <f t="shared" si="1643"/>
        <v>1229.5735346052502</v>
      </c>
      <c r="FH76" s="111">
        <f t="shared" si="1643"/>
        <v>1279.2433871091639</v>
      </c>
      <c r="FI76" s="111">
        <f t="shared" si="1643"/>
        <v>1330.9197029748259</v>
      </c>
      <c r="FJ76" s="111">
        <f t="shared" si="1643"/>
        <v>1384.6835352961971</v>
      </c>
      <c r="FK76" s="111">
        <f t="shared" si="1643"/>
        <v>1440.6192113880224</v>
      </c>
      <c r="FL76" s="111">
        <f t="shared" si="1643"/>
        <v>1498.8144650512531</v>
      </c>
      <c r="FM76" s="111">
        <f t="shared" si="1643"/>
        <v>1559.3605741814638</v>
      </c>
      <c r="FN76" s="111">
        <f t="shared" si="1643"/>
        <v>1622.3525039360984</v>
      </c>
      <c r="FO76" s="111">
        <f t="shared" si="1643"/>
        <v>1687.8890556851011</v>
      </c>
      <c r="FP76" s="111">
        <f t="shared" si="1643"/>
        <v>1756.0730219785567</v>
      </c>
      <c r="FQ76" s="111">
        <f t="shared" si="1643"/>
        <v>1827.0113477744026</v>
      </c>
      <c r="FR76" s="111">
        <f t="shared" si="1643"/>
        <v>1900.8152981790975</v>
      </c>
      <c r="FS76" s="111">
        <f t="shared" si="1643"/>
        <v>1977.6006329643405</v>
      </c>
      <c r="FT76" s="111">
        <f t="shared" si="1644"/>
        <v>2057.4877881335683</v>
      </c>
      <c r="FU76" s="111">
        <f t="shared" si="1644"/>
        <v>2140.6020648230119</v>
      </c>
      <c r="FV76" s="111">
        <f t="shared" si="1644"/>
        <v>2227.0738258336023</v>
      </c>
      <c r="FW76" s="111">
        <f t="shared" si="1644"/>
        <v>2317.0387001019767</v>
      </c>
      <c r="FX76" s="111">
        <f t="shared" si="1644"/>
        <v>2410.6377954312966</v>
      </c>
      <c r="FY76" s="111">
        <f t="shared" si="1644"/>
        <v>2508.0179198155397</v>
      </c>
      <c r="FZ76" s="111">
        <f t="shared" si="1644"/>
        <v>2609.3318117044087</v>
      </c>
      <c r="GA76" s="111">
        <f t="shared" si="1644"/>
        <v>2714.7383795700202</v>
      </c>
      <c r="GB76" s="111">
        <f t="shared" si="1644"/>
        <v>2824.4029511511312</v>
      </c>
      <c r="GC76" s="111">
        <f t="shared" si="1644"/>
        <v>2938.4975327658326</v>
      </c>
      <c r="GD76" s="111">
        <f t="shared" si="1644"/>
        <v>3057.2010790994414</v>
      </c>
      <c r="GE76" s="111">
        <f t="shared" si="1644"/>
        <v>3180.6997738907426</v>
      </c>
      <c r="GF76" s="111">
        <f t="shared" si="1644"/>
        <v>3309.1873219568333</v>
      </c>
      <c r="GG76" s="111">
        <f t="shared" si="1644"/>
        <v>3442.8652530146019</v>
      </c>
      <c r="GH76" s="111">
        <f t="shared" si="1644"/>
        <v>3581.9432377753801</v>
      </c>
      <c r="GI76" s="111">
        <f t="shared" si="1644"/>
        <v>3726.6394168085549</v>
      </c>
      <c r="GJ76" s="111">
        <f t="shared" si="1645"/>
        <v>3877.1807426899536</v>
      </c>
      <c r="GK76" s="111">
        <f t="shared" si="1645"/>
        <v>4033.8033359716574</v>
      </c>
      <c r="GL76" s="111">
        <f t="shared" si="1645"/>
        <v>4196.7528555315685</v>
      </c>
      <c r="GM76" s="111">
        <f t="shared" si="1645"/>
        <v>4366.2848838836217</v>
      </c>
      <c r="GN76" s="111">
        <f t="shared" si="1645"/>
        <v>4542.6653280529845</v>
      </c>
      <c r="GO76" s="111">
        <f t="shared" si="1645"/>
        <v>4726.170836645013</v>
      </c>
      <c r="GP76" s="111">
        <f t="shared" si="1645"/>
        <v>4917.0892337621253</v>
      </c>
      <c r="GQ76" s="111">
        <f t="shared" si="1645"/>
        <v>5115.7199704491804</v>
      </c>
      <c r="GR76" s="111">
        <f t="shared" si="1645"/>
        <v>5322.3745943754457</v>
      </c>
      <c r="GS76" s="111">
        <f t="shared" si="1645"/>
        <v>5537.3772384898366</v>
      </c>
      <c r="GT76" s="111">
        <f t="shared" si="1645"/>
        <v>5761.0651294158724</v>
      </c>
      <c r="GU76" s="111">
        <f t="shared" si="1645"/>
        <v>5993.7891163837567</v>
      </c>
      <c r="GV76" s="111">
        <f t="shared" si="1645"/>
        <v>6235.9142215291959</v>
      </c>
      <c r="GW76" s="111">
        <f t="shared" si="1645"/>
        <v>6487.8202124220898</v>
      </c>
      <c r="GX76" s="111">
        <f t="shared" si="1645"/>
        <v>6749.9021977230932</v>
      </c>
      <c r="GY76" s="111">
        <f t="shared" si="1645"/>
        <v>7022.5712469023156</v>
      </c>
      <c r="GZ76" s="111">
        <f t="shared" si="1646"/>
        <v>7306.2550349921821</v>
      </c>
      <c r="HA76" s="111">
        <f t="shared" si="1646"/>
        <v>7601.3985133857268</v>
      </c>
      <c r="HB76" s="111">
        <f t="shared" si="1646"/>
        <v>7908.4646077324578</v>
      </c>
      <c r="HC76" s="111">
        <f t="shared" si="1646"/>
        <v>8227.9349440264195</v>
      </c>
      <c r="HD76" s="111">
        <f t="shared" si="1646"/>
        <v>8560.3106040253115</v>
      </c>
      <c r="HE76" s="111">
        <f t="shared" si="1646"/>
        <v>8906.1129111855189</v>
      </c>
      <c r="HF76" s="111">
        <f t="shared" si="1646"/>
        <v>9265.8842483457702</v>
      </c>
    </row>
    <row r="77" spans="1:214" ht="17.100000000000001">
      <c r="A77" s="88" t="s">
        <v>2562</v>
      </c>
      <c r="B77" s="207"/>
      <c r="C77" s="207"/>
      <c r="D77" s="207"/>
      <c r="E77" s="95">
        <f t="shared" ref="E77:K77" si="1647">AVERAGE(E73:E76)</f>
        <v>5.3866666666666674E-2</v>
      </c>
      <c r="F77" s="95">
        <f t="shared" si="1647"/>
        <v>5.1621555555555573E-2</v>
      </c>
      <c r="G77" s="95">
        <f t="shared" si="1647"/>
        <v>4.9376444444444473E-2</v>
      </c>
      <c r="H77" s="95">
        <f t="shared" si="1647"/>
        <v>4.7131333333333386E-2</v>
      </c>
      <c r="I77" s="95">
        <f t="shared" si="1647"/>
        <v>4.4886222222222286E-2</v>
      </c>
      <c r="J77" s="95">
        <f t="shared" si="1647"/>
        <v>4.2641111111111199E-2</v>
      </c>
      <c r="K77" s="95">
        <f t="shared" si="1647"/>
        <v>4.0396000000000098E-2</v>
      </c>
      <c r="L77" s="95">
        <f>AVERAGE(L73:L76)</f>
        <v>8.8361988961696641E-2</v>
      </c>
    </row>
    <row r="78" spans="1:214" ht="17.100000000000001">
      <c r="A78" s="88" t="s">
        <v>2857</v>
      </c>
      <c r="B78" s="207"/>
      <c r="C78" s="207"/>
      <c r="D78" s="207"/>
      <c r="E78" s="91" t="s">
        <v>2551</v>
      </c>
      <c r="F78" s="91" t="s">
        <v>2551</v>
      </c>
      <c r="G78" s="91" t="s">
        <v>2551</v>
      </c>
      <c r="H78" s="91" t="s">
        <v>2551</v>
      </c>
      <c r="I78" s="91" t="s">
        <v>2551</v>
      </c>
      <c r="J78" s="91" t="s">
        <v>2551</v>
      </c>
      <c r="K78" s="91" t="s">
        <v>2551</v>
      </c>
      <c r="L78" s="97">
        <v>5.0000000000000001E-3</v>
      </c>
    </row>
    <row r="79" spans="1:214" ht="17.100000000000001">
      <c r="A79" s="207"/>
      <c r="B79" s="207"/>
      <c r="C79" s="207"/>
      <c r="D79" s="207"/>
      <c r="E79" s="91"/>
      <c r="F79" s="91"/>
      <c r="G79" s="91"/>
      <c r="H79" s="91"/>
      <c r="I79" s="91"/>
      <c r="J79" s="91"/>
      <c r="K79" s="91"/>
      <c r="L79" s="91">
        <f>L77+L78</f>
        <v>9.3361988961696646E-2</v>
      </c>
      <c r="N79" s="233"/>
      <c r="O79" s="233"/>
    </row>
    <row r="80" spans="1:214" ht="17.100000000000001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N80" s="233"/>
      <c r="O80" s="233"/>
    </row>
    <row r="81" spans="1:15" ht="17.100000000000001">
      <c r="A81" s="100" t="s">
        <v>2505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N81" s="233"/>
      <c r="O81" s="233"/>
    </row>
    <row r="82" spans="1:15" ht="17.100000000000001">
      <c r="A82" s="88" t="s">
        <v>2639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N82" s="233"/>
      <c r="O82" s="233"/>
    </row>
    <row r="83" spans="1:15" ht="17.100000000000001">
      <c r="A83" s="88" t="str">
        <f>A56</f>
        <v>[2] Source: Bloomberg Professional, 90-day average as of September 30, 2024</v>
      </c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N83" s="233"/>
      <c r="O83" s="233"/>
    </row>
    <row r="84" spans="1:15" ht="17.100000000000001">
      <c r="A84" s="88" t="s">
        <v>2858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3"/>
      <c r="O84" s="233"/>
    </row>
    <row r="85" spans="1:15" ht="17.100000000000001">
      <c r="A85" s="88" t="s">
        <v>2859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3"/>
      <c r="O85" s="233"/>
    </row>
    <row r="86" spans="1:15" ht="17.100000000000001">
      <c r="A86" s="88" t="s">
        <v>2860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</row>
    <row r="87" spans="1:15" ht="17.100000000000001">
      <c r="A87" s="88" t="s">
        <v>2861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</row>
    <row r="88" spans="1:15" ht="17.100000000000001">
      <c r="A88" s="88" t="s">
        <v>2862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</row>
    <row r="89" spans="1:15">
      <c r="A89" s="88" t="s">
        <v>2863</v>
      </c>
    </row>
    <row r="90" spans="1:15">
      <c r="A90" s="88" t="str">
        <f>A63</f>
        <v>[9] Consensus Economics Inc., Consensus Forecasts, April 8, 2024, at 3; estimates for 2030-2034 = (GDP x ( 1+ CPI))+CPI</v>
      </c>
    </row>
    <row r="91" spans="1:15">
      <c r="A91" s="88" t="s">
        <v>2865</v>
      </c>
    </row>
    <row r="92" spans="1:15">
      <c r="A92" s="83" t="str">
        <f>A27</f>
        <v>[11] Most Canadian jurisdictions have approved an adjustment of 50 bps for flotation costs and financial flexibility.</v>
      </c>
    </row>
    <row r="95" spans="1:15" ht="17.100000000000001">
      <c r="A95" s="401" t="s">
        <v>2870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217"/>
    </row>
    <row r="96" spans="1:15">
      <c r="A96" s="107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1:214" ht="14.1" thickBot="1">
      <c r="C97" s="89" t="s">
        <v>2466</v>
      </c>
      <c r="D97" s="89" t="s">
        <v>2467</v>
      </c>
      <c r="E97" s="89" t="s">
        <v>2468</v>
      </c>
      <c r="F97" s="89" t="s">
        <v>2469</v>
      </c>
      <c r="G97" s="89" t="s">
        <v>2470</v>
      </c>
      <c r="H97" s="89" t="s">
        <v>2471</v>
      </c>
      <c r="I97" s="89" t="s">
        <v>2472</v>
      </c>
      <c r="J97" s="89" t="s">
        <v>2473</v>
      </c>
      <c r="K97" s="89" t="s">
        <v>2474</v>
      </c>
      <c r="L97" s="89" t="s">
        <v>2475</v>
      </c>
    </row>
    <row r="98" spans="1:214">
      <c r="A98" s="410" t="s">
        <v>2350</v>
      </c>
      <c r="B98" s="410" t="s">
        <v>1</v>
      </c>
      <c r="C98" s="408" t="s">
        <v>2626</v>
      </c>
      <c r="D98" s="408" t="s">
        <v>2627</v>
      </c>
      <c r="E98" s="408" t="s">
        <v>2654</v>
      </c>
      <c r="F98" s="408" t="s">
        <v>2655</v>
      </c>
      <c r="G98" s="408" t="s">
        <v>2656</v>
      </c>
      <c r="H98" s="408" t="s">
        <v>2657</v>
      </c>
      <c r="I98" s="408" t="s">
        <v>2658</v>
      </c>
      <c r="J98" s="408" t="s">
        <v>2659</v>
      </c>
      <c r="K98" s="408" t="s">
        <v>2660</v>
      </c>
      <c r="L98" s="408" t="s">
        <v>2661</v>
      </c>
      <c r="N98" s="108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</row>
    <row r="99" spans="1:214">
      <c r="A99" s="411"/>
      <c r="B99" s="411"/>
      <c r="C99" s="409"/>
      <c r="D99" s="409"/>
      <c r="E99" s="409"/>
      <c r="F99" s="409"/>
      <c r="G99" s="409"/>
      <c r="H99" s="409"/>
      <c r="I99" s="409"/>
      <c r="J99" s="409"/>
      <c r="K99" s="409"/>
      <c r="L99" s="409"/>
      <c r="N99" s="313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4"/>
      <c r="BF99" s="314"/>
      <c r="BG99" s="314"/>
      <c r="BH99" s="314"/>
      <c r="BI99" s="314"/>
      <c r="BJ99" s="314"/>
      <c r="BK99" s="314"/>
      <c r="BL99" s="314"/>
      <c r="BM99" s="314"/>
      <c r="BN99" s="314"/>
      <c r="BO99" s="314"/>
      <c r="BP99" s="314"/>
      <c r="BQ99" s="314"/>
      <c r="BR99" s="314"/>
      <c r="BS99" s="314"/>
      <c r="BT99" s="314"/>
      <c r="BU99" s="314"/>
      <c r="BV99" s="314"/>
      <c r="BW99" s="314"/>
      <c r="BX99" s="314"/>
      <c r="BY99" s="314"/>
      <c r="BZ99" s="314"/>
      <c r="CA99" s="314"/>
      <c r="CB99" s="314"/>
      <c r="CC99" s="314"/>
      <c r="CD99" s="314"/>
      <c r="CE99" s="314"/>
      <c r="CF99" s="314"/>
      <c r="CG99" s="314"/>
      <c r="CH99" s="314"/>
      <c r="CI99" s="314"/>
      <c r="CJ99" s="314"/>
      <c r="CK99" s="314"/>
      <c r="CL99" s="314"/>
      <c r="CM99" s="314"/>
      <c r="CN99" s="314"/>
      <c r="CO99" s="314"/>
      <c r="CP99" s="314"/>
      <c r="CQ99" s="314"/>
      <c r="CR99" s="314"/>
      <c r="CS99" s="314"/>
      <c r="CT99" s="314"/>
      <c r="CU99" s="314"/>
      <c r="CV99" s="314"/>
      <c r="CW99" s="314"/>
      <c r="CX99" s="314"/>
      <c r="CY99" s="314"/>
      <c r="CZ99" s="314"/>
      <c r="DA99" s="314"/>
      <c r="DB99" s="314"/>
      <c r="DC99" s="314"/>
      <c r="DD99" s="314"/>
      <c r="DE99" s="314"/>
      <c r="DF99" s="314"/>
      <c r="DG99" s="314"/>
      <c r="DH99" s="314"/>
      <c r="DI99" s="314"/>
      <c r="DJ99" s="314"/>
      <c r="DK99" s="314"/>
      <c r="DL99" s="314"/>
      <c r="DM99" s="314"/>
      <c r="DN99" s="314"/>
      <c r="DO99" s="314"/>
      <c r="DP99" s="314"/>
      <c r="DQ99" s="314"/>
      <c r="DR99" s="314"/>
      <c r="DS99" s="314"/>
      <c r="DT99" s="314"/>
      <c r="DU99" s="314"/>
      <c r="DV99" s="314"/>
      <c r="DW99" s="314"/>
      <c r="DX99" s="314"/>
      <c r="DY99" s="314"/>
      <c r="DZ99" s="314"/>
      <c r="EA99" s="314"/>
      <c r="EB99" s="314"/>
      <c r="EC99" s="314"/>
      <c r="ED99" s="314"/>
      <c r="EE99" s="314"/>
      <c r="EF99" s="314"/>
      <c r="EG99" s="314"/>
      <c r="EH99" s="314"/>
      <c r="EI99" s="314"/>
      <c r="EJ99" s="314"/>
      <c r="EK99" s="314"/>
      <c r="EL99" s="314"/>
      <c r="EM99" s="314"/>
      <c r="EN99" s="314"/>
      <c r="EO99" s="314"/>
      <c r="EP99" s="314"/>
      <c r="EQ99" s="314"/>
      <c r="ER99" s="314"/>
      <c r="ES99" s="314"/>
      <c r="ET99" s="314"/>
      <c r="EU99" s="314"/>
      <c r="EV99" s="314"/>
      <c r="EW99" s="314"/>
      <c r="EX99" s="314"/>
      <c r="EY99" s="314"/>
      <c r="EZ99" s="314"/>
      <c r="FA99" s="314"/>
      <c r="FB99" s="314"/>
      <c r="FC99" s="314"/>
      <c r="FD99" s="314"/>
      <c r="FE99" s="314"/>
      <c r="FF99" s="314"/>
      <c r="FG99" s="314"/>
      <c r="FH99" s="314"/>
      <c r="FI99" s="314"/>
      <c r="FJ99" s="314"/>
      <c r="FK99" s="314"/>
      <c r="FL99" s="314"/>
      <c r="FM99" s="314"/>
      <c r="FN99" s="314"/>
      <c r="FO99" s="314"/>
      <c r="FP99" s="314"/>
      <c r="FQ99" s="314"/>
      <c r="FR99" s="314"/>
      <c r="FS99" s="314"/>
      <c r="FT99" s="314"/>
      <c r="FU99" s="314"/>
      <c r="FV99" s="314"/>
      <c r="FW99" s="314"/>
      <c r="FX99" s="314"/>
      <c r="FY99" s="314"/>
      <c r="FZ99" s="314"/>
      <c r="GA99" s="314"/>
      <c r="GB99" s="314"/>
      <c r="GC99" s="314"/>
      <c r="GD99" s="314"/>
      <c r="GE99" s="314"/>
      <c r="GF99" s="314"/>
      <c r="GG99" s="314"/>
      <c r="GH99" s="314"/>
      <c r="GI99" s="314"/>
      <c r="GJ99" s="314"/>
      <c r="GK99" s="314"/>
      <c r="GL99" s="314"/>
      <c r="GM99" s="314"/>
      <c r="GN99" s="314"/>
      <c r="GO99" s="314"/>
      <c r="GP99" s="314"/>
      <c r="GQ99" s="314"/>
      <c r="GR99" s="314"/>
      <c r="GS99" s="314"/>
      <c r="GT99" s="314"/>
      <c r="GU99" s="314"/>
      <c r="GV99" s="314"/>
      <c r="GW99" s="314"/>
      <c r="GX99" s="314"/>
      <c r="GY99" s="314"/>
      <c r="GZ99" s="314"/>
      <c r="HA99" s="314"/>
      <c r="HB99" s="314"/>
      <c r="HC99" s="314"/>
      <c r="HD99" s="314"/>
      <c r="HE99" s="314"/>
      <c r="HF99" s="314"/>
    </row>
    <row r="100" spans="1:214">
      <c r="A100" s="114" t="str">
        <f>'CEA-4 Constant DCF'!A100</f>
        <v>Canadian Utilities Limited</v>
      </c>
      <c r="B100" s="90" t="str">
        <f>'CEA-4 Constant DCF'!B100</f>
        <v>CU</v>
      </c>
      <c r="C100" s="90">
        <f t="shared" ref="C100:L109" si="1648">_xlfn.XLOOKUP($B100, $B$6:$B$76, C$6:C$76)</f>
        <v>1.8124</v>
      </c>
      <c r="D100" s="90">
        <f t="shared" si="1648"/>
        <v>32.202333333333321</v>
      </c>
      <c r="E100" s="223">
        <f t="shared" si="1648"/>
        <v>2.8750000000000001E-2</v>
      </c>
      <c r="F100" s="223">
        <f t="shared" si="1648"/>
        <v>3.0351666666666659E-2</v>
      </c>
      <c r="G100" s="223">
        <f t="shared" si="1648"/>
        <v>3.195333333333332E-2</v>
      </c>
      <c r="H100" s="223">
        <f t="shared" si="1648"/>
        <v>3.3554999999999981E-2</v>
      </c>
      <c r="I100" s="223">
        <f t="shared" si="1648"/>
        <v>3.5156666666666642E-2</v>
      </c>
      <c r="J100" s="223">
        <f t="shared" si="1648"/>
        <v>3.6758333333333303E-2</v>
      </c>
      <c r="K100" s="223">
        <f t="shared" si="1648"/>
        <v>3.835999999999995E-2</v>
      </c>
      <c r="L100" s="223">
        <f t="shared" si="1648"/>
        <v>9.6027782559394856E-2</v>
      </c>
      <c r="M100" s="218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</row>
    <row r="101" spans="1:214">
      <c r="A101" s="114" t="str">
        <f>'CEA-4 Constant DCF'!A101</f>
        <v>Emera Inc.</v>
      </c>
      <c r="B101" s="90" t="str">
        <f>'CEA-4 Constant DCF'!B101</f>
        <v>EMA</v>
      </c>
      <c r="C101" s="90">
        <f t="shared" si="1648"/>
        <v>2.87</v>
      </c>
      <c r="D101" s="90">
        <f t="shared" si="1648"/>
        <v>48.767222222222223</v>
      </c>
      <c r="E101" s="91">
        <f t="shared" si="1648"/>
        <v>5.03182E-2</v>
      </c>
      <c r="F101" s="91">
        <f t="shared" si="1648"/>
        <v>4.8325166666666655E-2</v>
      </c>
      <c r="G101" s="91">
        <f t="shared" si="1648"/>
        <v>4.6332133333333317E-2</v>
      </c>
      <c r="H101" s="91">
        <f t="shared" si="1648"/>
        <v>4.4339099999999979E-2</v>
      </c>
      <c r="I101" s="91">
        <f t="shared" si="1648"/>
        <v>4.234606666666664E-2</v>
      </c>
      <c r="J101" s="91">
        <f t="shared" si="1648"/>
        <v>4.0353033333333302E-2</v>
      </c>
      <c r="K101" s="142">
        <f t="shared" si="1648"/>
        <v>3.835999999999995E-2</v>
      </c>
      <c r="L101" s="91">
        <f t="shared" si="1648"/>
        <v>0.10726450085639955</v>
      </c>
      <c r="M101" s="218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</row>
    <row r="102" spans="1:214">
      <c r="A102" s="114" t="str">
        <f>'CEA-4 Constant DCF'!A102</f>
        <v>Fortis, Inc.</v>
      </c>
      <c r="B102" s="90" t="str">
        <f>'CEA-4 Constant DCF'!B102</f>
        <v>FTS</v>
      </c>
      <c r="C102" s="90">
        <f t="shared" si="1648"/>
        <v>2.36</v>
      </c>
      <c r="D102" s="90">
        <f t="shared" si="1648"/>
        <v>56.998222222222232</v>
      </c>
      <c r="E102" s="91">
        <f t="shared" si="1648"/>
        <v>4.5426750000000009E-2</v>
      </c>
      <c r="F102" s="91">
        <f t="shared" si="1648"/>
        <v>4.4248958333333331E-2</v>
      </c>
      <c r="G102" s="91">
        <f t="shared" si="1648"/>
        <v>4.3071166666666653E-2</v>
      </c>
      <c r="H102" s="91">
        <f t="shared" si="1648"/>
        <v>4.1893374999999976E-2</v>
      </c>
      <c r="I102" s="91">
        <f t="shared" si="1648"/>
        <v>4.0715583333333298E-2</v>
      </c>
      <c r="J102" s="91">
        <f t="shared" si="1648"/>
        <v>3.953779166666662E-2</v>
      </c>
      <c r="K102" s="142">
        <f t="shared" si="1648"/>
        <v>3.835999999999995E-2</v>
      </c>
      <c r="L102" s="91">
        <f t="shared" si="1648"/>
        <v>8.5104230046272294E-2</v>
      </c>
      <c r="M102" s="218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</row>
    <row r="103" spans="1:214">
      <c r="A103" s="114" t="str">
        <f>'CEA-4 Constant DCF'!A103</f>
        <v>Hydro One, Ltd.</v>
      </c>
      <c r="B103" s="90" t="str">
        <f>'CEA-4 Constant DCF'!B103</f>
        <v>H</v>
      </c>
      <c r="C103" s="90">
        <f t="shared" si="1648"/>
        <v>1.2567999999999999</v>
      </c>
      <c r="D103" s="90">
        <f t="shared" si="1648"/>
        <v>42.644888888888886</v>
      </c>
      <c r="E103" s="91">
        <f t="shared" si="1648"/>
        <v>5.9499999999999997E-2</v>
      </c>
      <c r="F103" s="91">
        <f t="shared" si="1648"/>
        <v>5.5976666666666654E-2</v>
      </c>
      <c r="G103" s="91">
        <f t="shared" si="1648"/>
        <v>5.245333333333331E-2</v>
      </c>
      <c r="H103" s="91">
        <f t="shared" si="1648"/>
        <v>4.8929999999999967E-2</v>
      </c>
      <c r="I103" s="91">
        <f t="shared" si="1648"/>
        <v>4.5406666666666623E-2</v>
      </c>
      <c r="J103" s="91">
        <f t="shared" si="1648"/>
        <v>4.1883333333333279E-2</v>
      </c>
      <c r="K103" s="142">
        <f t="shared" si="1648"/>
        <v>3.835999999999995E-2</v>
      </c>
      <c r="L103" s="91">
        <f t="shared" si="1648"/>
        <v>7.4602583050727853E-2</v>
      </c>
      <c r="M103" s="218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Alliant Energy Corporation</v>
      </c>
      <c r="B104" s="90" t="str">
        <f>'CEA-4 Constant DCF'!B104</f>
        <v>LNT</v>
      </c>
      <c r="C104" s="90">
        <f t="shared" si="1648"/>
        <v>1.92</v>
      </c>
      <c r="D104" s="90">
        <f t="shared" si="1648"/>
        <v>54.945222222222206</v>
      </c>
      <c r="E104" s="91">
        <f t="shared" si="1648"/>
        <v>6.8750000000000006E-2</v>
      </c>
      <c r="F104" s="91">
        <f t="shared" si="1648"/>
        <v>6.402433333333335E-2</v>
      </c>
      <c r="G104" s="91">
        <f t="shared" si="1648"/>
        <v>5.9298666666666701E-2</v>
      </c>
      <c r="H104" s="91">
        <f t="shared" si="1648"/>
        <v>5.4573000000000052E-2</v>
      </c>
      <c r="I104" s="91">
        <f t="shared" si="1648"/>
        <v>4.9847333333333403E-2</v>
      </c>
      <c r="J104" s="91">
        <f t="shared" si="1648"/>
        <v>4.5121666666666754E-2</v>
      </c>
      <c r="K104" s="142">
        <f t="shared" si="1648"/>
        <v>4.0396000000000098E-2</v>
      </c>
      <c r="L104" s="91">
        <f t="shared" si="1648"/>
        <v>8.5531607270240784E-2</v>
      </c>
      <c r="M104" s="218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Ameren Corporation</v>
      </c>
      <c r="B105" s="90" t="str">
        <f>'CEA-4 Constant DCF'!B105</f>
        <v>AEE</v>
      </c>
      <c r="C105" s="90">
        <f t="shared" si="1648"/>
        <v>2.68</v>
      </c>
      <c r="D105" s="90">
        <f t="shared" si="1648"/>
        <v>77.570666666666668</v>
      </c>
      <c r="E105" s="91">
        <f t="shared" si="1648"/>
        <v>6.3572400000000001E-2</v>
      </c>
      <c r="F105" s="91">
        <f t="shared" si="1648"/>
        <v>5.9709666666666682E-2</v>
      </c>
      <c r="G105" s="91">
        <f t="shared" si="1648"/>
        <v>5.5846933333333362E-2</v>
      </c>
      <c r="H105" s="91">
        <f t="shared" si="1648"/>
        <v>5.1984200000000043E-2</v>
      </c>
      <c r="I105" s="91">
        <f t="shared" si="1648"/>
        <v>4.8121466666666723E-2</v>
      </c>
      <c r="J105" s="91">
        <f t="shared" si="1648"/>
        <v>4.4258733333333404E-2</v>
      </c>
      <c r="K105" s="142">
        <f t="shared" si="1648"/>
        <v>4.0396000000000098E-2</v>
      </c>
      <c r="L105" s="91">
        <f t="shared" si="1648"/>
        <v>8.3601817488670363E-2</v>
      </c>
      <c r="M105" s="218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American Electric Power Company, Inc.</v>
      </c>
      <c r="B106" s="90" t="str">
        <f>'CEA-4 Constant DCF'!B106</f>
        <v>AEP</v>
      </c>
      <c r="C106" s="90">
        <f t="shared" si="1648"/>
        <v>3.52</v>
      </c>
      <c r="D106" s="90">
        <f t="shared" si="1648"/>
        <v>94.953777777777802</v>
      </c>
      <c r="E106" s="91">
        <f t="shared" si="1648"/>
        <v>6.4549999999999996E-2</v>
      </c>
      <c r="F106" s="91">
        <f t="shared" si="1648"/>
        <v>6.0524333333333347E-2</v>
      </c>
      <c r="G106" s="91">
        <f t="shared" si="1648"/>
        <v>5.6498666666666697E-2</v>
      </c>
      <c r="H106" s="91">
        <f t="shared" si="1648"/>
        <v>5.2473000000000047E-2</v>
      </c>
      <c r="I106" s="91">
        <f t="shared" si="1648"/>
        <v>4.8447333333333398E-2</v>
      </c>
      <c r="J106" s="91">
        <f t="shared" si="1648"/>
        <v>4.4421666666666748E-2</v>
      </c>
      <c r="K106" s="142">
        <f t="shared" si="1648"/>
        <v>4.0396000000000098E-2</v>
      </c>
      <c r="L106" s="91">
        <f t="shared" si="1648"/>
        <v>8.7053140997886663E-2</v>
      </c>
      <c r="M106" s="218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Duke Energy Corporation</v>
      </c>
      <c r="B107" s="90" t="str">
        <f>'CEA-4 Constant DCF'!B107</f>
        <v>DUK</v>
      </c>
      <c r="C107" s="90">
        <f t="shared" si="1648"/>
        <v>4.18</v>
      </c>
      <c r="D107" s="90">
        <f t="shared" si="1648"/>
        <v>108.52066666666673</v>
      </c>
      <c r="E107" s="91">
        <f t="shared" si="1648"/>
        <v>5.9399999999999994E-2</v>
      </c>
      <c r="F107" s="91">
        <f t="shared" si="1648"/>
        <v>5.6232666666666681E-2</v>
      </c>
      <c r="G107" s="91">
        <f t="shared" si="1648"/>
        <v>5.3065333333333367E-2</v>
      </c>
      <c r="H107" s="91">
        <f t="shared" si="1648"/>
        <v>4.9898000000000053E-2</v>
      </c>
      <c r="I107" s="91">
        <f t="shared" si="1648"/>
        <v>4.673066666666674E-2</v>
      </c>
      <c r="J107" s="91">
        <f t="shared" si="1648"/>
        <v>4.3563333333333426E-2</v>
      </c>
      <c r="K107" s="142">
        <f t="shared" si="1648"/>
        <v>4.0396000000000098E-2</v>
      </c>
      <c r="L107" s="91">
        <f t="shared" si="1648"/>
        <v>8.7356600165367129E-2</v>
      </c>
      <c r="M107" s="218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Entergy Corporation</v>
      </c>
      <c r="B108" s="90" t="str">
        <f>'CEA-4 Constant DCF'!B108</f>
        <v>ETR</v>
      </c>
      <c r="C108" s="90">
        <f t="shared" si="1648"/>
        <v>4.5199999999999996</v>
      </c>
      <c r="D108" s="90">
        <f t="shared" si="1648"/>
        <v>115.09377777777779</v>
      </c>
      <c r="E108" s="91">
        <f t="shared" si="1648"/>
        <v>5.4675000000000001E-2</v>
      </c>
      <c r="F108" s="91">
        <f t="shared" si="1648"/>
        <v>5.2295166666666684E-2</v>
      </c>
      <c r="G108" s="91">
        <f t="shared" si="1648"/>
        <v>4.9915333333333367E-2</v>
      </c>
      <c r="H108" s="91">
        <f t="shared" si="1648"/>
        <v>4.753550000000005E-2</v>
      </c>
      <c r="I108" s="91">
        <f t="shared" si="1648"/>
        <v>4.5155666666666733E-2</v>
      </c>
      <c r="J108" s="91">
        <f t="shared" si="1648"/>
        <v>4.2775833333333416E-2</v>
      </c>
      <c r="K108" s="142">
        <f t="shared" si="1648"/>
        <v>4.0396000000000098E-2</v>
      </c>
      <c r="L108" s="91">
        <f t="shared" si="1648"/>
        <v>8.6890098452568079E-2</v>
      </c>
      <c r="M108" s="218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Eversource Energy</v>
      </c>
      <c r="B109" s="90" t="str">
        <f>'CEA-4 Constant DCF'!B109</f>
        <v>ES</v>
      </c>
      <c r="C109" s="90">
        <f t="shared" si="1648"/>
        <v>2.86</v>
      </c>
      <c r="D109" s="90">
        <f t="shared" si="1648"/>
        <v>62.778222222222233</v>
      </c>
      <c r="E109" s="91">
        <f t="shared" si="1648"/>
        <v>5.475E-2</v>
      </c>
      <c r="F109" s="91">
        <f t="shared" si="1648"/>
        <v>5.2357666666666684E-2</v>
      </c>
      <c r="G109" s="91">
        <f t="shared" si="1648"/>
        <v>4.9965333333333369E-2</v>
      </c>
      <c r="H109" s="91">
        <f t="shared" si="1648"/>
        <v>4.7573000000000053E-2</v>
      </c>
      <c r="I109" s="91">
        <f t="shared" si="1648"/>
        <v>4.5180666666666737E-2</v>
      </c>
      <c r="J109" s="91">
        <f t="shared" si="1648"/>
        <v>4.2788333333333421E-2</v>
      </c>
      <c r="K109" s="142">
        <f t="shared" si="1648"/>
        <v>4.0396000000000098E-2</v>
      </c>
      <c r="L109" s="91">
        <f t="shared" si="1648"/>
        <v>9.4452092051506037E-2</v>
      </c>
      <c r="M109" s="218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Exelon Corporation</v>
      </c>
      <c r="B110" s="90" t="str">
        <f>'CEA-4 Constant DCF'!B110</f>
        <v>EXC</v>
      </c>
      <c r="C110" s="90">
        <f t="shared" ref="C110:L118" si="1649">_xlfn.XLOOKUP($B110, $B$6:$B$76, C$6:C$76)</f>
        <v>1.52</v>
      </c>
      <c r="D110" s="90">
        <f t="shared" si="1649"/>
        <v>37.128000000000007</v>
      </c>
      <c r="E110" s="91">
        <f t="shared" si="1649"/>
        <v>5.4166666666666662E-2</v>
      </c>
      <c r="F110" s="91">
        <f t="shared" si="1649"/>
        <v>5.1871555555555567E-2</v>
      </c>
      <c r="G110" s="91">
        <f t="shared" si="1649"/>
        <v>4.9576444444444472E-2</v>
      </c>
      <c r="H110" s="91">
        <f t="shared" si="1649"/>
        <v>4.7281333333333377E-2</v>
      </c>
      <c r="I110" s="91">
        <f t="shared" si="1649"/>
        <v>4.4986222222222282E-2</v>
      </c>
      <c r="J110" s="91">
        <f t="shared" si="1649"/>
        <v>4.2691111111111187E-2</v>
      </c>
      <c r="K110" s="142">
        <f t="shared" si="1649"/>
        <v>4.0396000000000098E-2</v>
      </c>
      <c r="L110" s="91">
        <f t="shared" si="1649"/>
        <v>8.8733711838722251E-2</v>
      </c>
      <c r="M110" s="218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Evergy, Inc.</v>
      </c>
      <c r="B111" s="90" t="str">
        <f>'CEA-4 Constant DCF'!B111</f>
        <v>EVRG</v>
      </c>
      <c r="C111" s="90">
        <f t="shared" si="1649"/>
        <v>2.57</v>
      </c>
      <c r="D111" s="90">
        <f t="shared" si="1649"/>
        <v>56.77399999999998</v>
      </c>
      <c r="E111" s="91">
        <f t="shared" si="1649"/>
        <v>6.2625E-2</v>
      </c>
      <c r="F111" s="91">
        <f t="shared" si="1649"/>
        <v>5.8920166666666683E-2</v>
      </c>
      <c r="G111" s="91">
        <f t="shared" si="1649"/>
        <v>5.5215333333333366E-2</v>
      </c>
      <c r="H111" s="91">
        <f t="shared" si="1649"/>
        <v>5.1510500000000049E-2</v>
      </c>
      <c r="I111" s="91">
        <f t="shared" si="1649"/>
        <v>4.7805666666666732E-2</v>
      </c>
      <c r="J111" s="91">
        <f t="shared" si="1649"/>
        <v>4.4100833333333415E-2</v>
      </c>
      <c r="K111" s="142">
        <f t="shared" si="1649"/>
        <v>4.0396000000000098E-2</v>
      </c>
      <c r="L111" s="91">
        <f t="shared" si="1649"/>
        <v>9.6750658750534041E-2</v>
      </c>
      <c r="M111" s="218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NextEra Energy, Inc.</v>
      </c>
      <c r="B112" s="90" t="str">
        <f>'CEA-4 Constant DCF'!B112</f>
        <v>NEE</v>
      </c>
      <c r="C112" s="90">
        <f t="shared" si="1649"/>
        <v>2.06</v>
      </c>
      <c r="D112" s="90">
        <f t="shared" si="1649"/>
        <v>77.112333333333325</v>
      </c>
      <c r="E112" s="91">
        <f t="shared" si="1649"/>
        <v>8.0875000000000002E-2</v>
      </c>
      <c r="F112" s="91">
        <f t="shared" si="1649"/>
        <v>7.4128500000000014E-2</v>
      </c>
      <c r="G112" s="91">
        <f t="shared" si="1649"/>
        <v>6.7382000000000025E-2</v>
      </c>
      <c r="H112" s="91">
        <f t="shared" si="1649"/>
        <v>6.0635500000000044E-2</v>
      </c>
      <c r="I112" s="91">
        <f t="shared" si="1649"/>
        <v>5.3889000000000062E-2</v>
      </c>
      <c r="J112" s="91">
        <f t="shared" si="1649"/>
        <v>4.714250000000008E-2</v>
      </c>
      <c r="K112" s="142">
        <f t="shared" si="1649"/>
        <v>4.0396000000000098E-2</v>
      </c>
      <c r="L112" s="91">
        <f t="shared" si="1649"/>
        <v>7.7630731463432343E-2</v>
      </c>
      <c r="M112" s="218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OGE Energy Corporation</v>
      </c>
      <c r="B113" s="90" t="str">
        <f>'CEA-4 Constant DCF'!B113</f>
        <v>OGE</v>
      </c>
      <c r="C113" s="90">
        <f t="shared" si="1649"/>
        <v>1.6728000000000001</v>
      </c>
      <c r="D113" s="90">
        <f t="shared" si="1649"/>
        <v>37.87522222222222</v>
      </c>
      <c r="E113" s="91">
        <f t="shared" si="1649"/>
        <v>5.8150266666666665E-2</v>
      </c>
      <c r="F113" s="91">
        <f t="shared" si="1649"/>
        <v>5.5191222222222239E-2</v>
      </c>
      <c r="G113" s="91">
        <f t="shared" si="1649"/>
        <v>5.2232177777777812E-2</v>
      </c>
      <c r="H113" s="91">
        <f t="shared" si="1649"/>
        <v>4.9273133333333385E-2</v>
      </c>
      <c r="I113" s="91">
        <f t="shared" si="1649"/>
        <v>4.6314088888888959E-2</v>
      </c>
      <c r="J113" s="91">
        <f t="shared" si="1649"/>
        <v>4.3355044444444532E-2</v>
      </c>
      <c r="K113" s="142">
        <f t="shared" si="1649"/>
        <v>4.0396000000000098E-2</v>
      </c>
      <c r="L113" s="91">
        <f t="shared" si="1649"/>
        <v>9.3889829516410825E-2</v>
      </c>
      <c r="M113" s="218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Pinnacle West Capital Corporation</v>
      </c>
      <c r="B114" s="90" t="str">
        <f>'CEA-4 Constant DCF'!B114</f>
        <v>PNW</v>
      </c>
      <c r="C114" s="90">
        <f t="shared" si="1649"/>
        <v>3.52</v>
      </c>
      <c r="D114" s="90">
        <f t="shared" si="1649"/>
        <v>82.783888888888868</v>
      </c>
      <c r="E114" s="91">
        <f t="shared" si="1649"/>
        <v>6.5625000000000003E-2</v>
      </c>
      <c r="F114" s="91">
        <f t="shared" si="1649"/>
        <v>6.1420166666666685E-2</v>
      </c>
      <c r="G114" s="91">
        <f t="shared" si="1649"/>
        <v>5.7215333333333368E-2</v>
      </c>
      <c r="H114" s="91">
        <f t="shared" si="1649"/>
        <v>5.3010500000000051E-2</v>
      </c>
      <c r="I114" s="91">
        <f t="shared" si="1649"/>
        <v>4.8805666666666733E-2</v>
      </c>
      <c r="J114" s="91">
        <f t="shared" si="1649"/>
        <v>4.4600833333333416E-2</v>
      </c>
      <c r="K114" s="142">
        <f t="shared" si="1649"/>
        <v>4.0396000000000098E-2</v>
      </c>
      <c r="L114" s="91">
        <f t="shared" si="1649"/>
        <v>9.4289609789848308E-2</v>
      </c>
      <c r="M114" s="218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PPL Corporation</v>
      </c>
      <c r="B115" s="103" t="s">
        <v>31</v>
      </c>
      <c r="C115" s="90">
        <f t="shared" si="1649"/>
        <v>1.03</v>
      </c>
      <c r="D115" s="90">
        <f t="shared" si="1649"/>
        <v>29.960777777777786</v>
      </c>
      <c r="E115" s="91">
        <f t="shared" si="1649"/>
        <v>7.0020600000000002E-2</v>
      </c>
      <c r="F115" s="91">
        <f t="shared" si="1649"/>
        <v>6.5083166666666692E-2</v>
      </c>
      <c r="G115" s="91">
        <f t="shared" si="1649"/>
        <v>6.0145733333333375E-2</v>
      </c>
      <c r="H115" s="91">
        <f t="shared" si="1649"/>
        <v>5.5208300000000057E-2</v>
      </c>
      <c r="I115" s="91">
        <f t="shared" si="1649"/>
        <v>5.027086666666674E-2</v>
      </c>
      <c r="J115" s="91">
        <f t="shared" si="1649"/>
        <v>4.5333433333333423E-2</v>
      </c>
      <c r="K115" s="142">
        <f t="shared" si="1649"/>
        <v>4.0396000000000098E-2</v>
      </c>
      <c r="L115" s="91">
        <f t="shared" si="1649"/>
        <v>8.5152116417884824E-2</v>
      </c>
      <c r="M115" s="218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Portland General Electric Company</v>
      </c>
      <c r="B116" s="90" t="str">
        <f>'CEA-4 Constant DCF'!B116</f>
        <v>POR</v>
      </c>
      <c r="C116" s="90">
        <f t="shared" si="1649"/>
        <v>2</v>
      </c>
      <c r="D116" s="90">
        <f t="shared" si="1649"/>
        <v>45.756666666666682</v>
      </c>
      <c r="E116" s="91">
        <f t="shared" si="1649"/>
        <v>0.10275000000000001</v>
      </c>
      <c r="F116" s="91">
        <f t="shared" si="1649"/>
        <v>9.2357666666666685E-2</v>
      </c>
      <c r="G116" s="91">
        <f t="shared" si="1649"/>
        <v>8.1965333333333362E-2</v>
      </c>
      <c r="H116" s="91">
        <f t="shared" si="1649"/>
        <v>7.1573000000000039E-2</v>
      </c>
      <c r="I116" s="91">
        <f t="shared" si="1649"/>
        <v>6.1180666666666723E-2</v>
      </c>
      <c r="J116" s="91">
        <f t="shared" si="1649"/>
        <v>5.0788333333333407E-2</v>
      </c>
      <c r="K116" s="142">
        <f t="shared" si="1649"/>
        <v>4.0396000000000098E-2</v>
      </c>
      <c r="L116" s="91">
        <f t="shared" si="1649"/>
        <v>0.10917778611183168</v>
      </c>
      <c r="M116" s="218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Southern Company</v>
      </c>
      <c r="B117" s="90" t="str">
        <f>'CEA-4 Constant DCF'!B117</f>
        <v>SO</v>
      </c>
      <c r="C117" s="90">
        <f t="shared" si="1649"/>
        <v>2.88</v>
      </c>
      <c r="D117" s="90">
        <f t="shared" si="1649"/>
        <v>83.422222222222217</v>
      </c>
      <c r="E117" s="91">
        <f t="shared" si="1649"/>
        <v>6.8375000000000005E-2</v>
      </c>
      <c r="F117" s="91">
        <f t="shared" si="1649"/>
        <v>6.3711833333333356E-2</v>
      </c>
      <c r="G117" s="91">
        <f t="shared" si="1649"/>
        <v>5.9048666666666708E-2</v>
      </c>
      <c r="H117" s="91">
        <f t="shared" si="1649"/>
        <v>5.4385500000000059E-2</v>
      </c>
      <c r="I117" s="91">
        <f t="shared" si="1649"/>
        <v>4.972233333333341E-2</v>
      </c>
      <c r="J117" s="91">
        <f t="shared" si="1649"/>
        <v>4.5059166666666761E-2</v>
      </c>
      <c r="K117" s="142">
        <f t="shared" si="1649"/>
        <v>4.0396000000000098E-2</v>
      </c>
      <c r="L117" s="91">
        <f t="shared" si="1649"/>
        <v>8.4883949160575886E-2</v>
      </c>
      <c r="M117" s="218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Xcel Energy Inc.</v>
      </c>
      <c r="B118" s="90" t="str">
        <f>'CEA-4 Constant DCF'!B118</f>
        <v>XEL</v>
      </c>
      <c r="C118" s="90">
        <f t="shared" si="1649"/>
        <v>2.19</v>
      </c>
      <c r="D118" s="90">
        <f t="shared" si="1649"/>
        <v>57.860166666666665</v>
      </c>
      <c r="E118" s="91">
        <f t="shared" si="1649"/>
        <v>6.631490000000001E-2</v>
      </c>
      <c r="F118" s="91">
        <f t="shared" si="1649"/>
        <v>6.199508333333336E-2</v>
      </c>
      <c r="G118" s="91">
        <f t="shared" si="1649"/>
        <v>5.7675266666666711E-2</v>
      </c>
      <c r="H118" s="91">
        <f t="shared" si="1649"/>
        <v>5.3355450000000061E-2</v>
      </c>
      <c r="I118" s="91">
        <f t="shared" si="1649"/>
        <v>4.9035633333333412E-2</v>
      </c>
      <c r="J118" s="91">
        <f t="shared" si="1649"/>
        <v>4.4715816666666762E-2</v>
      </c>
      <c r="K118" s="142">
        <f t="shared" si="1649"/>
        <v>4.0396000000000098E-2</v>
      </c>
      <c r="L118" s="91">
        <f t="shared" si="1649"/>
        <v>8.8559713959693934E-2</v>
      </c>
      <c r="M118" s="218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57" t="s">
        <v>2562</v>
      </c>
      <c r="B119" s="118"/>
      <c r="C119" s="94"/>
      <c r="D119" s="94"/>
      <c r="E119" s="95">
        <f t="shared" ref="E119:K119" si="1650">AVERAGE(E100:E118)</f>
        <v>6.2031304385964929E-2</v>
      </c>
      <c r="F119" s="95">
        <f t="shared" si="1650"/>
        <v>5.8353981725146213E-2</v>
      </c>
      <c r="G119" s="95">
        <f t="shared" si="1650"/>
        <v>5.4676659064327518E-2</v>
      </c>
      <c r="H119" s="95">
        <f t="shared" si="1650"/>
        <v>5.0999336403508809E-2</v>
      </c>
      <c r="I119" s="95">
        <f t="shared" si="1650"/>
        <v>4.7322013742690107E-2</v>
      </c>
      <c r="J119" s="95">
        <f t="shared" si="1650"/>
        <v>4.3644691081871398E-2</v>
      </c>
      <c r="K119" s="95">
        <f t="shared" si="1650"/>
        <v>3.9967368421052696E-2</v>
      </c>
      <c r="L119" s="95">
        <f>AVERAGE(L100:L118)</f>
        <v>8.9839608418314093E-2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88" t="s">
        <v>2857</v>
      </c>
      <c r="C120" s="90"/>
      <c r="D120" s="90"/>
      <c r="E120" s="91" t="s">
        <v>2551</v>
      </c>
      <c r="F120" s="91" t="s">
        <v>2551</v>
      </c>
      <c r="G120" s="91" t="s">
        <v>2551</v>
      </c>
      <c r="H120" s="91" t="s">
        <v>2551</v>
      </c>
      <c r="I120" s="91" t="s">
        <v>2551</v>
      </c>
      <c r="J120" s="91" t="s">
        <v>2551</v>
      </c>
      <c r="K120" s="91" t="s">
        <v>2551</v>
      </c>
      <c r="L120" s="97">
        <v>5.0000000000000001E-3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9.4839608418314097E-2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100" t="s">
        <v>2505</v>
      </c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</row>
    <row r="124" spans="1:214">
      <c r="A124" s="88" t="s">
        <v>2639</v>
      </c>
      <c r="K124" s="225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A125" s="88" t="str">
        <f>A18</f>
        <v>[2] Source: Bloomberg Professional, 90-day average as of September 30, 2024</v>
      </c>
    </row>
    <row r="126" spans="1:214">
      <c r="A126" s="88" t="s">
        <v>2858</v>
      </c>
    </row>
    <row r="127" spans="1:214">
      <c r="A127" s="88" t="s">
        <v>2859</v>
      </c>
    </row>
    <row r="128" spans="1:214">
      <c r="A128" s="88" t="s">
        <v>2860</v>
      </c>
    </row>
    <row r="129" spans="1:214">
      <c r="A129" s="88" t="s">
        <v>2861</v>
      </c>
    </row>
    <row r="130" spans="1:214">
      <c r="A130" s="88" t="s">
        <v>2862</v>
      </c>
    </row>
    <row r="131" spans="1:214">
      <c r="A131" s="88" t="s">
        <v>2863</v>
      </c>
    </row>
    <row r="132" spans="1:214">
      <c r="A132" s="88" t="s">
        <v>2871</v>
      </c>
    </row>
    <row r="133" spans="1:214">
      <c r="A133" s="88" t="s">
        <v>2865</v>
      </c>
    </row>
    <row r="134" spans="1:214">
      <c r="A134" s="83" t="str">
        <f>A27</f>
        <v>[11] Most Canadian jurisdictions have approved an adjustment of 50 bps for flotation costs and financial flexibility.</v>
      </c>
    </row>
    <row r="137" spans="1:214" s="117" customFormat="1" ht="18.3">
      <c r="A137" s="414" t="s">
        <v>2872</v>
      </c>
      <c r="B137" s="414"/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</row>
    <row r="138" spans="1:214">
      <c r="A138" s="10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1:214" ht="14.1" thickBot="1">
      <c r="C139" s="89" t="s">
        <v>2466</v>
      </c>
      <c r="D139" s="89" t="s">
        <v>2467</v>
      </c>
      <c r="E139" s="89" t="s">
        <v>2468</v>
      </c>
      <c r="F139" s="89" t="s">
        <v>2469</v>
      </c>
      <c r="G139" s="89" t="s">
        <v>2470</v>
      </c>
      <c r="H139" s="89" t="s">
        <v>2471</v>
      </c>
      <c r="I139" s="89" t="s">
        <v>2472</v>
      </c>
      <c r="J139" s="89" t="s">
        <v>2473</v>
      </c>
      <c r="K139" s="89" t="s">
        <v>2474</v>
      </c>
      <c r="L139" s="89" t="s">
        <v>2475</v>
      </c>
    </row>
    <row r="140" spans="1:214">
      <c r="A140" s="410" t="s">
        <v>2350</v>
      </c>
      <c r="B140" s="410" t="s">
        <v>1</v>
      </c>
      <c r="C140" s="408" t="s">
        <v>2626</v>
      </c>
      <c r="D140" s="408" t="s">
        <v>2627</v>
      </c>
      <c r="E140" s="408" t="s">
        <v>2654</v>
      </c>
      <c r="F140" s="408" t="s">
        <v>2655</v>
      </c>
      <c r="G140" s="408" t="s">
        <v>2656</v>
      </c>
      <c r="H140" s="408" t="s">
        <v>2657</v>
      </c>
      <c r="I140" s="408" t="s">
        <v>2658</v>
      </c>
      <c r="J140" s="408" t="s">
        <v>2659</v>
      </c>
      <c r="K140" s="408" t="s">
        <v>2660</v>
      </c>
      <c r="L140" s="408" t="s">
        <v>2661</v>
      </c>
      <c r="N140" s="108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</row>
    <row r="141" spans="1:214">
      <c r="A141" s="411"/>
      <c r="B141" s="411"/>
      <c r="C141" s="409"/>
      <c r="D141" s="409"/>
      <c r="E141" s="409"/>
      <c r="F141" s="409"/>
      <c r="G141" s="409"/>
      <c r="H141" s="409"/>
      <c r="I141" s="409"/>
      <c r="J141" s="409"/>
      <c r="K141" s="409"/>
      <c r="L141" s="409"/>
      <c r="N141" s="313"/>
      <c r="O141" s="314"/>
      <c r="P141" s="314"/>
      <c r="Q141" s="314"/>
      <c r="R141" s="314"/>
      <c r="S141" s="314"/>
      <c r="T141" s="314"/>
      <c r="U141" s="314"/>
      <c r="V141" s="314"/>
      <c r="W141" s="314"/>
      <c r="X141" s="314"/>
      <c r="Y141" s="314"/>
      <c r="Z141" s="314"/>
      <c r="AA141" s="314"/>
      <c r="AB141" s="314"/>
      <c r="AC141" s="314"/>
      <c r="AD141" s="314"/>
      <c r="AE141" s="314"/>
      <c r="AF141" s="314"/>
      <c r="AG141" s="314"/>
      <c r="AH141" s="314"/>
      <c r="AI141" s="314"/>
      <c r="AJ141" s="314"/>
      <c r="AK141" s="314"/>
      <c r="AL141" s="314"/>
      <c r="AM141" s="314"/>
      <c r="AN141" s="314"/>
      <c r="AO141" s="314"/>
      <c r="AP141" s="314"/>
      <c r="AQ141" s="314"/>
      <c r="AR141" s="314"/>
      <c r="AS141" s="314"/>
      <c r="AT141" s="314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314"/>
      <c r="CH141" s="314"/>
      <c r="CI141" s="314"/>
      <c r="CJ141" s="314"/>
      <c r="CK141" s="314"/>
      <c r="CL141" s="314"/>
      <c r="CM141" s="314"/>
      <c r="CN141" s="314"/>
      <c r="CO141" s="314"/>
      <c r="CP141" s="314"/>
      <c r="CQ141" s="314"/>
      <c r="CR141" s="314"/>
      <c r="CS141" s="314"/>
      <c r="CT141" s="314"/>
      <c r="CU141" s="314"/>
      <c r="CV141" s="314"/>
      <c r="CW141" s="314"/>
      <c r="CX141" s="314"/>
      <c r="CY141" s="314"/>
      <c r="CZ141" s="314"/>
      <c r="DA141" s="314"/>
      <c r="DB141" s="314"/>
      <c r="DC141" s="314"/>
      <c r="DD141" s="314"/>
      <c r="DE141" s="314"/>
      <c r="DF141" s="314"/>
      <c r="DG141" s="314"/>
      <c r="DH141" s="314"/>
      <c r="DI141" s="314"/>
      <c r="DJ141" s="314"/>
      <c r="DK141" s="314"/>
      <c r="DL141" s="314"/>
      <c r="DM141" s="314"/>
      <c r="DN141" s="314"/>
      <c r="DO141" s="314"/>
      <c r="DP141" s="314"/>
      <c r="DQ141" s="314"/>
      <c r="DR141" s="314"/>
      <c r="DS141" s="314"/>
      <c r="DT141" s="314"/>
      <c r="DU141" s="314"/>
      <c r="DV141" s="314"/>
      <c r="DW141" s="314"/>
      <c r="DX141" s="314"/>
      <c r="DY141" s="314"/>
      <c r="DZ141" s="314"/>
      <c r="EA141" s="314"/>
      <c r="EB141" s="314"/>
      <c r="EC141" s="314"/>
      <c r="ED141" s="314"/>
      <c r="EE141" s="314"/>
      <c r="EF141" s="314"/>
      <c r="EG141" s="314"/>
      <c r="EH141" s="314"/>
      <c r="EI141" s="314"/>
      <c r="EJ141" s="314"/>
      <c r="EK141" s="314"/>
      <c r="EL141" s="314"/>
      <c r="EM141" s="314"/>
      <c r="EN141" s="314"/>
      <c r="EO141" s="314"/>
      <c r="EP141" s="314"/>
      <c r="EQ141" s="314"/>
      <c r="ER141" s="314"/>
      <c r="ES141" s="314"/>
      <c r="ET141" s="314"/>
      <c r="EU141" s="314"/>
      <c r="EV141" s="314"/>
      <c r="EW141" s="314"/>
      <c r="EX141" s="314"/>
      <c r="EY141" s="314"/>
      <c r="EZ141" s="314"/>
      <c r="FA141" s="314"/>
      <c r="FB141" s="314"/>
      <c r="FC141" s="314"/>
      <c r="FD141" s="314"/>
      <c r="FE141" s="314"/>
      <c r="FF141" s="314"/>
      <c r="FG141" s="314"/>
      <c r="FH141" s="314"/>
      <c r="FI141" s="314"/>
      <c r="FJ141" s="314"/>
      <c r="FK141" s="314"/>
      <c r="FL141" s="314"/>
      <c r="FM141" s="314"/>
      <c r="FN141" s="314"/>
      <c r="FO141" s="314"/>
      <c r="FP141" s="314"/>
      <c r="FQ141" s="314"/>
      <c r="FR141" s="314"/>
      <c r="FS141" s="314"/>
      <c r="FT141" s="314"/>
      <c r="FU141" s="314"/>
      <c r="FV141" s="314"/>
      <c r="FW141" s="314"/>
      <c r="FX141" s="314"/>
      <c r="FY141" s="314"/>
      <c r="FZ141" s="314"/>
      <c r="GA141" s="314"/>
      <c r="GB141" s="314"/>
      <c r="GC141" s="314"/>
      <c r="GD141" s="314"/>
      <c r="GE141" s="314"/>
      <c r="GF141" s="314"/>
      <c r="GG141" s="314"/>
      <c r="GH141" s="314"/>
      <c r="GI141" s="314"/>
      <c r="GJ141" s="314"/>
      <c r="GK141" s="314"/>
      <c r="GL141" s="314"/>
      <c r="GM141" s="314"/>
      <c r="GN141" s="314"/>
      <c r="GO141" s="314"/>
      <c r="GP141" s="314"/>
      <c r="GQ141" s="314"/>
      <c r="GR141" s="314"/>
      <c r="GS141" s="314"/>
      <c r="GT141" s="314"/>
      <c r="GU141" s="314"/>
      <c r="GV141" s="314"/>
      <c r="GW141" s="314"/>
      <c r="GX141" s="314"/>
      <c r="GY141" s="314"/>
      <c r="GZ141" s="314"/>
      <c r="HA141" s="314"/>
      <c r="HB141" s="314"/>
      <c r="HC141" s="314"/>
      <c r="HD141" s="314"/>
      <c r="HE141" s="314"/>
      <c r="HF141" s="314"/>
    </row>
    <row r="142" spans="1:214">
      <c r="A142" s="114" t="str">
        <f>'CEA-4 Constant DCF'!A143</f>
        <v>AltaGas Limited</v>
      </c>
      <c r="B142" s="90" t="str">
        <f>'CEA-4 Constant DCF'!B143</f>
        <v>ALA</v>
      </c>
      <c r="C142" s="90">
        <f t="shared" ref="C142:L149" si="1651">_xlfn.XLOOKUP($B142, $B$6:$B$76, C$6:C$76)</f>
        <v>1.19</v>
      </c>
      <c r="D142" s="90">
        <f t="shared" si="1651"/>
        <v>32.295444444444435</v>
      </c>
      <c r="E142" s="91">
        <f t="shared" si="1651"/>
        <v>9.1749999999999998E-2</v>
      </c>
      <c r="F142" s="91">
        <f t="shared" si="1651"/>
        <v>8.2851666666666657E-2</v>
      </c>
      <c r="G142" s="91">
        <f t="shared" si="1651"/>
        <v>7.3953333333333315E-2</v>
      </c>
      <c r="H142" s="91">
        <f t="shared" si="1651"/>
        <v>6.5054999999999974E-2</v>
      </c>
      <c r="I142" s="91">
        <f t="shared" si="1651"/>
        <v>5.6156666666666633E-2</v>
      </c>
      <c r="J142" s="91">
        <f t="shared" si="1651"/>
        <v>4.7258333333333291E-2</v>
      </c>
      <c r="K142" s="142">
        <f t="shared" si="1651"/>
        <v>3.835999999999995E-2</v>
      </c>
      <c r="L142" s="91">
        <f t="shared" si="1651"/>
        <v>9.3557378649711601E-2</v>
      </c>
      <c r="M142" s="218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1"/>
      <c r="EG142" s="111"/>
      <c r="EH142" s="111"/>
      <c r="EI142" s="111"/>
      <c r="EJ142" s="111"/>
      <c r="EK142" s="111"/>
      <c r="EL142" s="111"/>
      <c r="EM142" s="111"/>
      <c r="EN142" s="111"/>
      <c r="EO142" s="111"/>
      <c r="EP142" s="111"/>
      <c r="EQ142" s="111"/>
      <c r="ER142" s="111"/>
      <c r="ES142" s="111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  <c r="FK142" s="111"/>
      <c r="FL142" s="111"/>
      <c r="FM142" s="111"/>
      <c r="FN142" s="111"/>
      <c r="FO142" s="111"/>
      <c r="FP142" s="111"/>
      <c r="FQ142" s="111"/>
      <c r="FR142" s="111"/>
      <c r="FS142" s="111"/>
      <c r="FT142" s="111"/>
      <c r="FU142" s="111"/>
      <c r="FV142" s="111"/>
      <c r="FW142" s="111"/>
      <c r="FX142" s="111"/>
      <c r="FY142" s="111"/>
      <c r="FZ142" s="111"/>
      <c r="GA142" s="111"/>
      <c r="GB142" s="111"/>
      <c r="GC142" s="111"/>
      <c r="GD142" s="111"/>
      <c r="GE142" s="111"/>
      <c r="GF142" s="111"/>
      <c r="GG142" s="111"/>
      <c r="GH142" s="111"/>
      <c r="GI142" s="111"/>
      <c r="GJ142" s="111"/>
      <c r="GK142" s="111"/>
      <c r="GL142" s="111"/>
      <c r="GM142" s="111"/>
      <c r="GN142" s="111"/>
      <c r="GO142" s="111"/>
      <c r="GP142" s="111"/>
      <c r="GQ142" s="111"/>
      <c r="GR142" s="111"/>
      <c r="GS142" s="111"/>
      <c r="GT142" s="111"/>
      <c r="GU142" s="111"/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1"/>
      <c r="HF142" s="111"/>
    </row>
    <row r="143" spans="1:214">
      <c r="A143" s="114" t="str">
        <f>'CEA-4 Constant DCF'!A144</f>
        <v>Canadian Utilities Limited</v>
      </c>
      <c r="B143" s="90" t="str">
        <f>'CEA-4 Constant DCF'!B144</f>
        <v>CU</v>
      </c>
      <c r="C143" s="90">
        <f t="shared" si="1651"/>
        <v>1.8124</v>
      </c>
      <c r="D143" s="90">
        <f t="shared" si="1651"/>
        <v>32.202333333333321</v>
      </c>
      <c r="E143" s="223">
        <f t="shared" si="1651"/>
        <v>2.8750000000000001E-2</v>
      </c>
      <c r="F143" s="223">
        <f t="shared" si="1651"/>
        <v>3.0351666666666659E-2</v>
      </c>
      <c r="G143" s="223">
        <f t="shared" si="1651"/>
        <v>3.195333333333332E-2</v>
      </c>
      <c r="H143" s="223">
        <f t="shared" si="1651"/>
        <v>3.3554999999999981E-2</v>
      </c>
      <c r="I143" s="223">
        <f t="shared" si="1651"/>
        <v>3.5156666666666642E-2</v>
      </c>
      <c r="J143" s="223">
        <f t="shared" si="1651"/>
        <v>3.6758333333333303E-2</v>
      </c>
      <c r="K143" s="223">
        <f t="shared" si="1651"/>
        <v>3.835999999999995E-2</v>
      </c>
      <c r="L143" s="223">
        <f t="shared" si="1651"/>
        <v>9.6027782559394856E-2</v>
      </c>
      <c r="M143" s="218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111"/>
      <c r="EH143" s="111"/>
      <c r="EI143" s="111"/>
      <c r="EJ143" s="111"/>
      <c r="EK143" s="111"/>
      <c r="EL143" s="111"/>
      <c r="EM143" s="111"/>
      <c r="EN143" s="111"/>
      <c r="EO143" s="111"/>
      <c r="EP143" s="111"/>
      <c r="EQ143" s="111"/>
      <c r="ER143" s="111"/>
      <c r="ES143" s="111"/>
      <c r="ET143" s="111"/>
      <c r="EU143" s="111"/>
      <c r="EV143" s="111"/>
      <c r="EW143" s="111"/>
      <c r="EX143" s="111"/>
      <c r="EY143" s="111"/>
      <c r="EZ143" s="111"/>
      <c r="FA143" s="111"/>
      <c r="FB143" s="111"/>
      <c r="FC143" s="111"/>
      <c r="FD143" s="111"/>
      <c r="FE143" s="111"/>
      <c r="FF143" s="111"/>
      <c r="FG143" s="111"/>
      <c r="FH143" s="111"/>
      <c r="FI143" s="111"/>
      <c r="FJ143" s="111"/>
      <c r="FK143" s="111"/>
      <c r="FL143" s="111"/>
      <c r="FM143" s="111"/>
      <c r="FN143" s="111"/>
      <c r="FO143" s="111"/>
      <c r="FP143" s="111"/>
      <c r="FQ143" s="111"/>
      <c r="FR143" s="111"/>
      <c r="FS143" s="111"/>
      <c r="FT143" s="111"/>
      <c r="FU143" s="111"/>
      <c r="FV143" s="111"/>
      <c r="FW143" s="111"/>
      <c r="FX143" s="111"/>
      <c r="FY143" s="111"/>
      <c r="FZ143" s="111"/>
      <c r="GA143" s="111"/>
      <c r="GB143" s="111"/>
      <c r="GC143" s="111"/>
      <c r="GD143" s="111"/>
      <c r="GE143" s="111"/>
      <c r="GF143" s="111"/>
      <c r="GG143" s="111"/>
      <c r="GH143" s="111"/>
      <c r="GI143" s="111"/>
      <c r="GJ143" s="111"/>
      <c r="GK143" s="111"/>
      <c r="GL143" s="111"/>
      <c r="GM143" s="111"/>
      <c r="GN143" s="111"/>
      <c r="GO143" s="111"/>
      <c r="GP143" s="111"/>
      <c r="GQ143" s="111"/>
      <c r="GR143" s="111"/>
      <c r="GS143" s="111"/>
      <c r="GT143" s="111"/>
      <c r="GU143" s="111"/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1"/>
      <c r="HF143" s="111"/>
    </row>
    <row r="144" spans="1:214">
      <c r="A144" s="114" t="str">
        <f>'CEA-4 Constant DCF'!A145</f>
        <v>Enbridge Inc.</v>
      </c>
      <c r="B144" s="90" t="str">
        <f>'CEA-4 Constant DCF'!B145</f>
        <v>ENB</v>
      </c>
      <c r="C144" s="90">
        <f t="shared" si="1651"/>
        <v>3.66</v>
      </c>
      <c r="D144" s="90">
        <f t="shared" si="1651"/>
        <v>51.409111111111095</v>
      </c>
      <c r="E144" s="91">
        <f t="shared" si="1651"/>
        <v>5.6250000000000001E-2</v>
      </c>
      <c r="F144" s="91">
        <f t="shared" si="1651"/>
        <v>5.3268333333333327E-2</v>
      </c>
      <c r="G144" s="91">
        <f t="shared" si="1651"/>
        <v>5.0286666666666653E-2</v>
      </c>
      <c r="H144" s="91">
        <f t="shared" si="1651"/>
        <v>4.7304999999999979E-2</v>
      </c>
      <c r="I144" s="91">
        <f t="shared" si="1651"/>
        <v>4.4323333333333305E-2</v>
      </c>
      <c r="J144" s="91">
        <f t="shared" si="1651"/>
        <v>4.1341666666666631E-2</v>
      </c>
      <c r="K144" s="142">
        <f t="shared" si="1651"/>
        <v>3.835999999999995E-2</v>
      </c>
      <c r="L144" s="91">
        <f t="shared" si="1651"/>
        <v>0.12493630051612856</v>
      </c>
      <c r="M144" s="218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  <c r="FW144" s="111"/>
      <c r="FX144" s="111"/>
      <c r="FY144" s="111"/>
      <c r="FZ144" s="111"/>
      <c r="GA144" s="111"/>
      <c r="GB144" s="111"/>
      <c r="GC144" s="111"/>
      <c r="GD144" s="111"/>
      <c r="GE144" s="111"/>
      <c r="GF144" s="111"/>
      <c r="GG144" s="111"/>
      <c r="GH144" s="111"/>
      <c r="GI144" s="111"/>
      <c r="GJ144" s="111"/>
      <c r="GK144" s="111"/>
      <c r="GL144" s="111"/>
      <c r="GM144" s="111"/>
      <c r="GN144" s="111"/>
      <c r="GO144" s="111"/>
      <c r="GP144" s="111"/>
      <c r="GQ144" s="111"/>
      <c r="GR144" s="111"/>
      <c r="GS144" s="111"/>
      <c r="GT144" s="111"/>
      <c r="GU144" s="111"/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1"/>
      <c r="HF144" s="111"/>
    </row>
    <row r="145" spans="1:214">
      <c r="A145" s="114" t="str">
        <f>'CEA-4 Constant DCF'!A146</f>
        <v>Fortis, Inc.</v>
      </c>
      <c r="B145" s="90" t="str">
        <f>'CEA-4 Constant DCF'!B146</f>
        <v>FTS</v>
      </c>
      <c r="C145" s="90">
        <f t="shared" si="1651"/>
        <v>2.36</v>
      </c>
      <c r="D145" s="90">
        <f t="shared" si="1651"/>
        <v>56.998222222222232</v>
      </c>
      <c r="E145" s="91">
        <f t="shared" si="1651"/>
        <v>4.5426750000000009E-2</v>
      </c>
      <c r="F145" s="91">
        <f t="shared" si="1651"/>
        <v>4.4248958333333331E-2</v>
      </c>
      <c r="G145" s="91">
        <f t="shared" si="1651"/>
        <v>4.3071166666666653E-2</v>
      </c>
      <c r="H145" s="91">
        <f t="shared" si="1651"/>
        <v>4.1893374999999976E-2</v>
      </c>
      <c r="I145" s="91">
        <f t="shared" si="1651"/>
        <v>4.0715583333333298E-2</v>
      </c>
      <c r="J145" s="91">
        <f t="shared" si="1651"/>
        <v>3.953779166666662E-2</v>
      </c>
      <c r="K145" s="142">
        <f t="shared" si="1651"/>
        <v>3.835999999999995E-2</v>
      </c>
      <c r="L145" s="91">
        <f t="shared" si="1651"/>
        <v>8.5104230046272294E-2</v>
      </c>
      <c r="M145" s="218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  <c r="FW145" s="111"/>
      <c r="FX145" s="111"/>
      <c r="FY145" s="111"/>
      <c r="FZ145" s="111"/>
      <c r="GA145" s="111"/>
      <c r="GB145" s="111"/>
      <c r="GC145" s="111"/>
      <c r="GD145" s="111"/>
      <c r="GE145" s="111"/>
      <c r="GF145" s="111"/>
      <c r="GG145" s="111"/>
      <c r="GH145" s="111"/>
      <c r="GI145" s="111"/>
      <c r="GJ145" s="111"/>
      <c r="GK145" s="111"/>
      <c r="GL145" s="111"/>
      <c r="GM145" s="111"/>
      <c r="GN145" s="111"/>
      <c r="GO145" s="111"/>
      <c r="GP145" s="111"/>
      <c r="GQ145" s="111"/>
      <c r="GR145" s="111"/>
      <c r="GS145" s="111"/>
      <c r="GT145" s="111"/>
      <c r="GU145" s="111"/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1"/>
      <c r="HF145" s="111"/>
    </row>
    <row r="146" spans="1:214">
      <c r="A146" s="114" t="str">
        <f>'CEA-4 Constant DCF'!A147</f>
        <v>Atmos Energy Corp.</v>
      </c>
      <c r="B146" s="90" t="str">
        <f>'CEA-4 Constant DCF'!B147</f>
        <v>ATO</v>
      </c>
      <c r="C146" s="90">
        <f t="shared" si="1651"/>
        <v>3.22</v>
      </c>
      <c r="D146" s="90">
        <f t="shared" si="1651"/>
        <v>124.7232222222223</v>
      </c>
      <c r="E146" s="91">
        <f t="shared" si="1651"/>
        <v>7.1000000000000008E-2</v>
      </c>
      <c r="F146" s="91">
        <f t="shared" si="1651"/>
        <v>6.5899333333333351E-2</v>
      </c>
      <c r="G146" s="91">
        <f t="shared" si="1651"/>
        <v>6.0798666666666702E-2</v>
      </c>
      <c r="H146" s="91">
        <f t="shared" si="1651"/>
        <v>5.5698000000000053E-2</v>
      </c>
      <c r="I146" s="91">
        <f t="shared" si="1651"/>
        <v>5.0597333333333404E-2</v>
      </c>
      <c r="J146" s="91">
        <f t="shared" si="1651"/>
        <v>4.5496666666666755E-2</v>
      </c>
      <c r="K146" s="142">
        <f t="shared" si="1651"/>
        <v>4.0396000000000098E-2</v>
      </c>
      <c r="L146" s="91">
        <f t="shared" si="1651"/>
        <v>7.4187251925468475E-2</v>
      </c>
      <c r="M146" s="218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Northwest Natural Gas Company</v>
      </c>
      <c r="B147" s="90" t="str">
        <f>'CEA-4 Constant DCF'!B148</f>
        <v>NWN</v>
      </c>
      <c r="C147" s="90">
        <f t="shared" si="1651"/>
        <v>1.95</v>
      </c>
      <c r="D147" s="90">
        <f t="shared" si="1651"/>
        <v>38.190666666666658</v>
      </c>
      <c r="E147" s="91">
        <f t="shared" si="1651"/>
        <v>4.766666666666667E-2</v>
      </c>
      <c r="F147" s="91">
        <f t="shared" si="1651"/>
        <v>4.6454888888888907E-2</v>
      </c>
      <c r="G147" s="91">
        <f t="shared" si="1651"/>
        <v>4.5243111111111144E-2</v>
      </c>
      <c r="H147" s="91">
        <f t="shared" si="1651"/>
        <v>4.4031333333333381E-2</v>
      </c>
      <c r="I147" s="91">
        <f t="shared" si="1651"/>
        <v>4.2819555555555618E-2</v>
      </c>
      <c r="J147" s="91">
        <f t="shared" si="1651"/>
        <v>4.1607777777777855E-2</v>
      </c>
      <c r="K147" s="142">
        <f t="shared" si="1651"/>
        <v>4.0396000000000098E-2</v>
      </c>
      <c r="L147" s="91">
        <f t="shared" si="1651"/>
        <v>9.8507827520370489E-2</v>
      </c>
      <c r="M147" s="218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ONE Gas, Inc.</v>
      </c>
      <c r="B148" s="90" t="str">
        <f>'CEA-4 Constant DCF'!B149</f>
        <v>OGS</v>
      </c>
      <c r="C148" s="90">
        <f t="shared" si="1651"/>
        <v>2.64</v>
      </c>
      <c r="D148" s="90">
        <f t="shared" si="1651"/>
        <v>66.534333333333336</v>
      </c>
      <c r="E148" s="91">
        <f t="shared" si="1651"/>
        <v>4.1250000000000002E-2</v>
      </c>
      <c r="F148" s="91">
        <f t="shared" si="1651"/>
        <v>4.1107666666666681E-2</v>
      </c>
      <c r="G148" s="91">
        <f t="shared" si="1651"/>
        <v>4.0965333333333367E-2</v>
      </c>
      <c r="H148" s="91">
        <f t="shared" si="1651"/>
        <v>4.0823000000000054E-2</v>
      </c>
      <c r="I148" s="91">
        <f t="shared" si="1651"/>
        <v>4.068066666666674E-2</v>
      </c>
      <c r="J148" s="91">
        <f t="shared" si="1651"/>
        <v>4.0538333333333426E-2</v>
      </c>
      <c r="K148" s="142">
        <f t="shared" si="1651"/>
        <v>4.0396000000000098E-2</v>
      </c>
      <c r="L148" s="91">
        <f t="shared" si="1651"/>
        <v>8.3535549044609067E-2</v>
      </c>
      <c r="M148" s="218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Spire, Inc.</v>
      </c>
      <c r="B149" s="90" t="str">
        <f>'CEA-4 Constant DCF'!B150</f>
        <v>SR</v>
      </c>
      <c r="C149" s="90">
        <f t="shared" si="1651"/>
        <v>3.02</v>
      </c>
      <c r="D149" s="90">
        <f t="shared" si="1651"/>
        <v>63.409222222222255</v>
      </c>
      <c r="E149" s="91">
        <f t="shared" si="1651"/>
        <v>5.5550000000000002E-2</v>
      </c>
      <c r="F149" s="91">
        <f t="shared" si="1651"/>
        <v>5.3024333333333354E-2</v>
      </c>
      <c r="G149" s="91">
        <f t="shared" si="1651"/>
        <v>5.0498666666666706E-2</v>
      </c>
      <c r="H149" s="91">
        <f t="shared" si="1651"/>
        <v>4.7973000000000057E-2</v>
      </c>
      <c r="I149" s="91">
        <f t="shared" si="1651"/>
        <v>4.5447333333333409E-2</v>
      </c>
      <c r="J149" s="91">
        <f t="shared" si="1651"/>
        <v>4.2921666666666761E-2</v>
      </c>
      <c r="K149" s="142">
        <f t="shared" si="1651"/>
        <v>4.0396000000000098E-2</v>
      </c>
      <c r="L149" s="91">
        <f t="shared" si="1651"/>
        <v>9.7217327356338507E-2</v>
      </c>
      <c r="M149" s="218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57" t="s">
        <v>2562</v>
      </c>
      <c r="B150" s="118"/>
      <c r="C150" s="94"/>
      <c r="D150" s="94"/>
      <c r="E150" s="95">
        <f t="shared" ref="E150:K150" si="1652">AVERAGE(E142:E149)</f>
        <v>5.4705427083333334E-2</v>
      </c>
      <c r="F150" s="95">
        <f t="shared" si="1652"/>
        <v>5.2150855902777779E-2</v>
      </c>
      <c r="G150" s="95">
        <f t="shared" si="1652"/>
        <v>4.9596284722222231E-2</v>
      </c>
      <c r="H150" s="95">
        <f t="shared" si="1652"/>
        <v>4.7041713541666683E-2</v>
      </c>
      <c r="I150" s="95">
        <f t="shared" si="1652"/>
        <v>4.4487142361111134E-2</v>
      </c>
      <c r="J150" s="95">
        <f t="shared" si="1652"/>
        <v>4.1932571180555586E-2</v>
      </c>
      <c r="K150" s="95">
        <f t="shared" si="1652"/>
        <v>3.9378000000000024E-2</v>
      </c>
      <c r="L150" s="95">
        <f>AVERAGE(L142:L149)</f>
        <v>9.413420595228672E-2</v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88" t="s">
        <v>2857</v>
      </c>
      <c r="C151" s="90"/>
      <c r="D151" s="90"/>
      <c r="E151" s="91" t="s">
        <v>2551</v>
      </c>
      <c r="F151" s="91" t="s">
        <v>2551</v>
      </c>
      <c r="G151" s="91" t="s">
        <v>2551</v>
      </c>
      <c r="H151" s="91" t="s">
        <v>2551</v>
      </c>
      <c r="I151" s="91" t="s">
        <v>2551</v>
      </c>
      <c r="J151" s="91" t="s">
        <v>2551</v>
      </c>
      <c r="K151" s="91" t="s">
        <v>2551</v>
      </c>
      <c r="L151" s="97">
        <v>5.0000000000000001E-3</v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C152" s="90"/>
      <c r="D152" s="90"/>
      <c r="E152" s="91"/>
      <c r="F152" s="91"/>
      <c r="G152" s="91"/>
      <c r="H152" s="91"/>
      <c r="I152" s="91"/>
      <c r="J152" s="91"/>
      <c r="K152" s="91"/>
      <c r="L152" s="91">
        <f>L150+L151</f>
        <v>9.9134205952286725E-2</v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00" t="s">
        <v>2505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88" t="s">
        <v>2639</v>
      </c>
      <c r="K155" s="225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/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1"/>
      <c r="HF155" s="111"/>
    </row>
    <row r="156" spans="1:214">
      <c r="A156" s="88" t="str">
        <f>A125</f>
        <v>[2] Source: Bloomberg Professional, 90-day average as of September 30, 2024</v>
      </c>
    </row>
    <row r="157" spans="1:214">
      <c r="A157" s="88" t="s">
        <v>2858</v>
      </c>
    </row>
    <row r="158" spans="1:214">
      <c r="A158" s="88" t="s">
        <v>2859</v>
      </c>
    </row>
    <row r="159" spans="1:214">
      <c r="A159" s="88" t="s">
        <v>2860</v>
      </c>
    </row>
    <row r="160" spans="1:214">
      <c r="A160" s="88" t="s">
        <v>2861</v>
      </c>
    </row>
    <row r="161" spans="1:12">
      <c r="A161" s="88" t="s">
        <v>2862</v>
      </c>
    </row>
    <row r="162" spans="1:12">
      <c r="A162" s="88" t="s">
        <v>2863</v>
      </c>
    </row>
    <row r="163" spans="1:12">
      <c r="A163" s="88" t="s">
        <v>2871</v>
      </c>
    </row>
    <row r="164" spans="1:12">
      <c r="A164" s="88" t="s">
        <v>2865</v>
      </c>
    </row>
    <row r="165" spans="1:12">
      <c r="A165" s="83" t="str">
        <f>A134</f>
        <v>[11] Most Canadian jurisdictions have approved an adjustment of 50 bps for flotation costs and financial flexibility.</v>
      </c>
    </row>
    <row r="169" spans="1:12" ht="17.100000000000001">
      <c r="A169" s="414" t="s">
        <v>2873</v>
      </c>
      <c r="B169" s="414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</row>
    <row r="170" spans="1:12">
      <c r="A170" s="107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1:12" ht="14.1" thickBot="1">
      <c r="C171" s="89" t="s">
        <v>2466</v>
      </c>
      <c r="D171" s="89" t="s">
        <v>2467</v>
      </c>
      <c r="E171" s="89" t="s">
        <v>2468</v>
      </c>
      <c r="F171" s="89" t="s">
        <v>2469</v>
      </c>
      <c r="G171" s="89" t="s">
        <v>2470</v>
      </c>
      <c r="H171" s="89" t="s">
        <v>2471</v>
      </c>
      <c r="I171" s="89" t="s">
        <v>2472</v>
      </c>
      <c r="J171" s="89" t="s">
        <v>2473</v>
      </c>
      <c r="K171" s="89" t="s">
        <v>2474</v>
      </c>
      <c r="L171" s="89" t="s">
        <v>2475</v>
      </c>
    </row>
    <row r="172" spans="1:12">
      <c r="A172" s="410" t="s">
        <v>2350</v>
      </c>
      <c r="B172" s="410" t="s">
        <v>1</v>
      </c>
      <c r="C172" s="408" t="s">
        <v>2626</v>
      </c>
      <c r="D172" s="408" t="s">
        <v>2627</v>
      </c>
      <c r="E172" s="408" t="s">
        <v>2654</v>
      </c>
      <c r="F172" s="408" t="s">
        <v>2655</v>
      </c>
      <c r="G172" s="408" t="s">
        <v>2656</v>
      </c>
      <c r="H172" s="408" t="s">
        <v>2657</v>
      </c>
      <c r="I172" s="408" t="s">
        <v>2658</v>
      </c>
      <c r="J172" s="408" t="s">
        <v>2659</v>
      </c>
      <c r="K172" s="408" t="s">
        <v>2660</v>
      </c>
      <c r="L172" s="408" t="s">
        <v>2661</v>
      </c>
    </row>
    <row r="173" spans="1:12">
      <c r="A173" s="411"/>
      <c r="B173" s="411"/>
      <c r="C173" s="409"/>
      <c r="D173" s="409"/>
      <c r="E173" s="409"/>
      <c r="F173" s="409"/>
      <c r="G173" s="409"/>
      <c r="H173" s="409"/>
      <c r="I173" s="409"/>
      <c r="J173" s="409"/>
      <c r="K173" s="409"/>
      <c r="L173" s="409"/>
    </row>
    <row r="174" spans="1:12">
      <c r="A174" s="233" t="str">
        <f>'CEA-4 Constant DCF'!A176</f>
        <v>AltaGas Limited</v>
      </c>
      <c r="B174" s="316" t="str">
        <f>'CEA-4 Constant DCF'!B176</f>
        <v>ALA</v>
      </c>
      <c r="C174" s="94">
        <f t="shared" ref="C174:L189" si="1653">_xlfn.XLOOKUP($B174, $B$6:$B$76, C$6:C$76)</f>
        <v>1.19</v>
      </c>
      <c r="D174" s="94">
        <f t="shared" si="1653"/>
        <v>32.295444444444435</v>
      </c>
      <c r="E174" s="95">
        <f t="shared" si="1653"/>
        <v>9.1749999999999998E-2</v>
      </c>
      <c r="F174" s="95">
        <f t="shared" si="1653"/>
        <v>8.2851666666666657E-2</v>
      </c>
      <c r="G174" s="95">
        <f t="shared" si="1653"/>
        <v>7.3953333333333315E-2</v>
      </c>
      <c r="H174" s="95">
        <f t="shared" si="1653"/>
        <v>6.5054999999999974E-2</v>
      </c>
      <c r="I174" s="95">
        <f t="shared" si="1653"/>
        <v>5.6156666666666633E-2</v>
      </c>
      <c r="J174" s="95">
        <f t="shared" si="1653"/>
        <v>4.7258333333333291E-2</v>
      </c>
      <c r="K174" s="213">
        <f t="shared" si="1653"/>
        <v>3.835999999999995E-2</v>
      </c>
      <c r="L174" s="95">
        <f t="shared" si="1653"/>
        <v>9.3557378649711601E-2</v>
      </c>
    </row>
    <row r="175" spans="1:12">
      <c r="A175" s="233" t="str">
        <f>'CEA-4 Constant DCF'!A177</f>
        <v>Canadian Utilities Limited</v>
      </c>
      <c r="B175" s="316" t="str">
        <f>'CEA-4 Constant DCF'!B177</f>
        <v>CU</v>
      </c>
      <c r="C175" s="90">
        <f t="shared" si="1653"/>
        <v>1.8124</v>
      </c>
      <c r="D175" s="90">
        <f t="shared" si="1653"/>
        <v>32.202333333333321</v>
      </c>
      <c r="E175" s="91">
        <f t="shared" si="1653"/>
        <v>2.8750000000000001E-2</v>
      </c>
      <c r="F175" s="91">
        <f t="shared" si="1653"/>
        <v>3.0351666666666659E-2</v>
      </c>
      <c r="G175" s="91">
        <f t="shared" si="1653"/>
        <v>3.195333333333332E-2</v>
      </c>
      <c r="H175" s="91">
        <f t="shared" si="1653"/>
        <v>3.3554999999999981E-2</v>
      </c>
      <c r="I175" s="91">
        <f t="shared" si="1653"/>
        <v>3.5156666666666642E-2</v>
      </c>
      <c r="J175" s="91">
        <f t="shared" si="1653"/>
        <v>3.6758333333333303E-2</v>
      </c>
      <c r="K175" s="142">
        <f t="shared" si="1653"/>
        <v>3.835999999999995E-2</v>
      </c>
      <c r="L175" s="91">
        <f t="shared" si="1653"/>
        <v>9.6027782559394856E-2</v>
      </c>
    </row>
    <row r="176" spans="1:12">
      <c r="A176" s="233" t="str">
        <f>'CEA-4 Constant DCF'!A178</f>
        <v>Emera Inc.</v>
      </c>
      <c r="B176" s="316" t="str">
        <f>'CEA-4 Constant DCF'!B178</f>
        <v>EMA</v>
      </c>
      <c r="C176" s="90">
        <f t="shared" si="1653"/>
        <v>2.87</v>
      </c>
      <c r="D176" s="90">
        <f t="shared" si="1653"/>
        <v>48.767222222222223</v>
      </c>
      <c r="E176" s="91">
        <f t="shared" si="1653"/>
        <v>5.03182E-2</v>
      </c>
      <c r="F176" s="91">
        <f t="shared" si="1653"/>
        <v>4.8325166666666655E-2</v>
      </c>
      <c r="G176" s="91">
        <f t="shared" si="1653"/>
        <v>4.6332133333333317E-2</v>
      </c>
      <c r="H176" s="91">
        <f t="shared" si="1653"/>
        <v>4.4339099999999979E-2</v>
      </c>
      <c r="I176" s="91">
        <f t="shared" si="1653"/>
        <v>4.234606666666664E-2</v>
      </c>
      <c r="J176" s="91">
        <f t="shared" si="1653"/>
        <v>4.0353033333333302E-2</v>
      </c>
      <c r="K176" s="142">
        <f t="shared" si="1653"/>
        <v>3.835999999999995E-2</v>
      </c>
      <c r="L176" s="91">
        <f t="shared" si="1653"/>
        <v>0.10726450085639955</v>
      </c>
    </row>
    <row r="177" spans="1:12">
      <c r="A177" s="233" t="str">
        <f>'CEA-4 Constant DCF'!A179</f>
        <v>Enbridge Inc.</v>
      </c>
      <c r="B177" s="316" t="str">
        <f>'CEA-4 Constant DCF'!B179</f>
        <v>ENB</v>
      </c>
      <c r="C177" s="90">
        <f t="shared" si="1653"/>
        <v>3.66</v>
      </c>
      <c r="D177" s="90">
        <f t="shared" si="1653"/>
        <v>51.409111111111095</v>
      </c>
      <c r="E177" s="91">
        <f t="shared" si="1653"/>
        <v>5.6250000000000001E-2</v>
      </c>
      <c r="F177" s="91">
        <f t="shared" si="1653"/>
        <v>5.3268333333333327E-2</v>
      </c>
      <c r="G177" s="91">
        <f t="shared" si="1653"/>
        <v>5.0286666666666653E-2</v>
      </c>
      <c r="H177" s="91">
        <f t="shared" si="1653"/>
        <v>4.7304999999999979E-2</v>
      </c>
      <c r="I177" s="91">
        <f t="shared" si="1653"/>
        <v>4.4323333333333305E-2</v>
      </c>
      <c r="J177" s="91">
        <f t="shared" si="1653"/>
        <v>4.1341666666666631E-2</v>
      </c>
      <c r="K177" s="142">
        <f t="shared" si="1653"/>
        <v>3.835999999999995E-2</v>
      </c>
      <c r="L177" s="91">
        <f t="shared" si="1653"/>
        <v>0.12493630051612856</v>
      </c>
    </row>
    <row r="178" spans="1:12">
      <c r="A178" s="233" t="str">
        <f>'CEA-4 Constant DCF'!A180</f>
        <v>Fortis, Inc.</v>
      </c>
      <c r="B178" s="316" t="str">
        <f>'CEA-4 Constant DCF'!B180</f>
        <v>FTS</v>
      </c>
      <c r="C178" s="90">
        <f t="shared" si="1653"/>
        <v>2.36</v>
      </c>
      <c r="D178" s="90">
        <f t="shared" si="1653"/>
        <v>56.998222222222232</v>
      </c>
      <c r="E178" s="91">
        <f t="shared" si="1653"/>
        <v>4.5426750000000009E-2</v>
      </c>
      <c r="F178" s="91">
        <f t="shared" si="1653"/>
        <v>4.4248958333333331E-2</v>
      </c>
      <c r="G178" s="91">
        <f t="shared" si="1653"/>
        <v>4.3071166666666653E-2</v>
      </c>
      <c r="H178" s="91">
        <f t="shared" si="1653"/>
        <v>4.1893374999999976E-2</v>
      </c>
      <c r="I178" s="91">
        <f t="shared" si="1653"/>
        <v>4.0715583333333298E-2</v>
      </c>
      <c r="J178" s="91">
        <f t="shared" si="1653"/>
        <v>3.953779166666662E-2</v>
      </c>
      <c r="K178" s="142">
        <f t="shared" si="1653"/>
        <v>3.835999999999995E-2</v>
      </c>
      <c r="L178" s="91">
        <f t="shared" si="1653"/>
        <v>8.5104230046272294E-2</v>
      </c>
    </row>
    <row r="179" spans="1:12">
      <c r="A179" s="233" t="str">
        <f>'CEA-4 Constant DCF'!A181</f>
        <v>Hydro One, Ltd.</v>
      </c>
      <c r="B179" s="316" t="str">
        <f>'CEA-4 Constant DCF'!B181</f>
        <v>H</v>
      </c>
      <c r="C179" s="90">
        <f t="shared" si="1653"/>
        <v>1.2567999999999999</v>
      </c>
      <c r="D179" s="90">
        <f t="shared" si="1653"/>
        <v>42.644888888888886</v>
      </c>
      <c r="E179" s="91">
        <f t="shared" si="1653"/>
        <v>5.9499999999999997E-2</v>
      </c>
      <c r="F179" s="91">
        <f t="shared" si="1653"/>
        <v>5.5976666666666654E-2</v>
      </c>
      <c r="G179" s="91">
        <f t="shared" si="1653"/>
        <v>5.245333333333331E-2</v>
      </c>
      <c r="H179" s="91">
        <f t="shared" si="1653"/>
        <v>4.8929999999999967E-2</v>
      </c>
      <c r="I179" s="91">
        <f t="shared" si="1653"/>
        <v>4.5406666666666623E-2</v>
      </c>
      <c r="J179" s="91">
        <f t="shared" si="1653"/>
        <v>4.1883333333333279E-2</v>
      </c>
      <c r="K179" s="142">
        <f t="shared" si="1653"/>
        <v>3.835999999999995E-2</v>
      </c>
      <c r="L179" s="91">
        <f t="shared" si="1653"/>
        <v>7.4602583050727853E-2</v>
      </c>
    </row>
    <row r="180" spans="1:12">
      <c r="A180" s="88" t="str">
        <f>'CEA-4 Constant DCF'!A182</f>
        <v>Alliant Energy Corporation</v>
      </c>
      <c r="B180" s="89" t="str">
        <f>'CEA-4 Constant DCF'!B182</f>
        <v>LNT</v>
      </c>
      <c r="C180" s="90">
        <f t="shared" si="1653"/>
        <v>1.92</v>
      </c>
      <c r="D180" s="90">
        <f t="shared" si="1653"/>
        <v>54.945222222222206</v>
      </c>
      <c r="E180" s="91">
        <f t="shared" si="1653"/>
        <v>6.8750000000000006E-2</v>
      </c>
      <c r="F180" s="91">
        <f t="shared" si="1653"/>
        <v>6.402433333333335E-2</v>
      </c>
      <c r="G180" s="91">
        <f t="shared" si="1653"/>
        <v>5.9298666666666701E-2</v>
      </c>
      <c r="H180" s="91">
        <f t="shared" si="1653"/>
        <v>5.4573000000000052E-2</v>
      </c>
      <c r="I180" s="91">
        <f t="shared" si="1653"/>
        <v>4.9847333333333403E-2</v>
      </c>
      <c r="J180" s="91">
        <f t="shared" si="1653"/>
        <v>4.5121666666666754E-2</v>
      </c>
      <c r="K180" s="142">
        <f t="shared" si="1653"/>
        <v>4.0396000000000098E-2</v>
      </c>
      <c r="L180" s="91">
        <f t="shared" si="1653"/>
        <v>8.5531607270240784E-2</v>
      </c>
    </row>
    <row r="181" spans="1:12">
      <c r="A181" s="88" t="str">
        <f>'CEA-4 Constant DCF'!A183</f>
        <v>Ameren Corporation</v>
      </c>
      <c r="B181" s="89" t="str">
        <f>'CEA-4 Constant DCF'!B183</f>
        <v>AEE</v>
      </c>
      <c r="C181" s="90">
        <f t="shared" si="1653"/>
        <v>2.68</v>
      </c>
      <c r="D181" s="90">
        <f t="shared" si="1653"/>
        <v>77.570666666666668</v>
      </c>
      <c r="E181" s="91">
        <f t="shared" si="1653"/>
        <v>6.3572400000000001E-2</v>
      </c>
      <c r="F181" s="91">
        <f t="shared" si="1653"/>
        <v>5.9709666666666682E-2</v>
      </c>
      <c r="G181" s="91">
        <f t="shared" si="1653"/>
        <v>5.5846933333333362E-2</v>
      </c>
      <c r="H181" s="91">
        <f t="shared" si="1653"/>
        <v>5.1984200000000043E-2</v>
      </c>
      <c r="I181" s="91">
        <f t="shared" si="1653"/>
        <v>4.8121466666666723E-2</v>
      </c>
      <c r="J181" s="91">
        <f t="shared" si="1653"/>
        <v>4.4258733333333404E-2</v>
      </c>
      <c r="K181" s="142">
        <f t="shared" si="1653"/>
        <v>4.0396000000000098E-2</v>
      </c>
      <c r="L181" s="91">
        <f t="shared" si="1653"/>
        <v>8.3601817488670363E-2</v>
      </c>
    </row>
    <row r="182" spans="1:12">
      <c r="A182" s="88" t="str">
        <f>'CEA-4 Constant DCF'!A184</f>
        <v>American Electric Power Company, Inc.</v>
      </c>
      <c r="B182" s="89" t="str">
        <f>'CEA-4 Constant DCF'!B184</f>
        <v>AEP</v>
      </c>
      <c r="C182" s="90">
        <f t="shared" si="1653"/>
        <v>3.52</v>
      </c>
      <c r="D182" s="90">
        <f t="shared" si="1653"/>
        <v>94.953777777777802</v>
      </c>
      <c r="E182" s="91">
        <f t="shared" si="1653"/>
        <v>6.4549999999999996E-2</v>
      </c>
      <c r="F182" s="91">
        <f t="shared" si="1653"/>
        <v>6.0524333333333347E-2</v>
      </c>
      <c r="G182" s="91">
        <f t="shared" si="1653"/>
        <v>5.6498666666666697E-2</v>
      </c>
      <c r="H182" s="91">
        <f t="shared" si="1653"/>
        <v>5.2473000000000047E-2</v>
      </c>
      <c r="I182" s="91">
        <f t="shared" si="1653"/>
        <v>4.8447333333333398E-2</v>
      </c>
      <c r="J182" s="91">
        <f t="shared" si="1653"/>
        <v>4.4421666666666748E-2</v>
      </c>
      <c r="K182" s="142">
        <f t="shared" si="1653"/>
        <v>4.0396000000000098E-2</v>
      </c>
      <c r="L182" s="91">
        <f t="shared" si="1653"/>
        <v>8.7053140997886663E-2</v>
      </c>
    </row>
    <row r="183" spans="1:12">
      <c r="A183" s="88" t="str">
        <f>'CEA-4 Constant DCF'!A185</f>
        <v>Duke Energy Corporation</v>
      </c>
      <c r="B183" s="89" t="str">
        <f>'CEA-4 Constant DCF'!B185</f>
        <v>DUK</v>
      </c>
      <c r="C183" s="90">
        <f t="shared" si="1653"/>
        <v>4.18</v>
      </c>
      <c r="D183" s="90">
        <f t="shared" si="1653"/>
        <v>108.52066666666673</v>
      </c>
      <c r="E183" s="91">
        <f t="shared" si="1653"/>
        <v>5.9399999999999994E-2</v>
      </c>
      <c r="F183" s="91">
        <f t="shared" si="1653"/>
        <v>5.6232666666666681E-2</v>
      </c>
      <c r="G183" s="91">
        <f t="shared" si="1653"/>
        <v>5.3065333333333367E-2</v>
      </c>
      <c r="H183" s="91">
        <f t="shared" si="1653"/>
        <v>4.9898000000000053E-2</v>
      </c>
      <c r="I183" s="91">
        <f t="shared" si="1653"/>
        <v>4.673066666666674E-2</v>
      </c>
      <c r="J183" s="91">
        <f t="shared" si="1653"/>
        <v>4.3563333333333426E-2</v>
      </c>
      <c r="K183" s="142">
        <f t="shared" si="1653"/>
        <v>4.0396000000000098E-2</v>
      </c>
      <c r="L183" s="91">
        <f t="shared" si="1653"/>
        <v>8.7356600165367129E-2</v>
      </c>
    </row>
    <row r="184" spans="1:12">
      <c r="A184" s="88" t="str">
        <f>'CEA-4 Constant DCF'!A186</f>
        <v>Entergy Corporation</v>
      </c>
      <c r="B184" s="89" t="str">
        <f>'CEA-4 Constant DCF'!B186</f>
        <v>ETR</v>
      </c>
      <c r="C184" s="90">
        <f t="shared" si="1653"/>
        <v>4.5199999999999996</v>
      </c>
      <c r="D184" s="90">
        <f t="shared" si="1653"/>
        <v>115.09377777777779</v>
      </c>
      <c r="E184" s="91">
        <f t="shared" si="1653"/>
        <v>5.4675000000000001E-2</v>
      </c>
      <c r="F184" s="91">
        <f t="shared" si="1653"/>
        <v>5.2295166666666684E-2</v>
      </c>
      <c r="G184" s="91">
        <f t="shared" si="1653"/>
        <v>4.9915333333333367E-2</v>
      </c>
      <c r="H184" s="91">
        <f t="shared" si="1653"/>
        <v>4.753550000000005E-2</v>
      </c>
      <c r="I184" s="91">
        <f t="shared" si="1653"/>
        <v>4.5155666666666733E-2</v>
      </c>
      <c r="J184" s="91">
        <f t="shared" si="1653"/>
        <v>4.2775833333333416E-2</v>
      </c>
      <c r="K184" s="142">
        <f t="shared" si="1653"/>
        <v>4.0396000000000098E-2</v>
      </c>
      <c r="L184" s="91">
        <f t="shared" si="1653"/>
        <v>8.6890098452568079E-2</v>
      </c>
    </row>
    <row r="185" spans="1:12">
      <c r="A185" s="88" t="str">
        <f>'CEA-4 Constant DCF'!A187</f>
        <v>Eversource Energy</v>
      </c>
      <c r="B185" s="89" t="str">
        <f>'CEA-4 Constant DCF'!B187</f>
        <v>ES</v>
      </c>
      <c r="C185" s="90">
        <f t="shared" si="1653"/>
        <v>2.86</v>
      </c>
      <c r="D185" s="90">
        <f t="shared" si="1653"/>
        <v>62.778222222222233</v>
      </c>
      <c r="E185" s="91">
        <f t="shared" si="1653"/>
        <v>5.475E-2</v>
      </c>
      <c r="F185" s="91">
        <f t="shared" si="1653"/>
        <v>5.2357666666666684E-2</v>
      </c>
      <c r="G185" s="91">
        <f t="shared" si="1653"/>
        <v>4.9965333333333369E-2</v>
      </c>
      <c r="H185" s="91">
        <f t="shared" si="1653"/>
        <v>4.7573000000000053E-2</v>
      </c>
      <c r="I185" s="91">
        <f t="shared" si="1653"/>
        <v>4.5180666666666737E-2</v>
      </c>
      <c r="J185" s="91">
        <f t="shared" si="1653"/>
        <v>4.2788333333333421E-2</v>
      </c>
      <c r="K185" s="142">
        <f t="shared" si="1653"/>
        <v>4.0396000000000098E-2</v>
      </c>
      <c r="L185" s="91">
        <f t="shared" si="1653"/>
        <v>9.4452092051506037E-2</v>
      </c>
    </row>
    <row r="186" spans="1:12">
      <c r="A186" s="88" t="str">
        <f>'CEA-4 Constant DCF'!A188</f>
        <v>Exelon Corporation</v>
      </c>
      <c r="B186" s="89" t="str">
        <f>'CEA-4 Constant DCF'!B188</f>
        <v>EXC</v>
      </c>
      <c r="C186" s="90">
        <f t="shared" si="1653"/>
        <v>1.52</v>
      </c>
      <c r="D186" s="90">
        <f t="shared" si="1653"/>
        <v>37.128000000000007</v>
      </c>
      <c r="E186" s="91">
        <f t="shared" si="1653"/>
        <v>5.4166666666666662E-2</v>
      </c>
      <c r="F186" s="91">
        <f t="shared" si="1653"/>
        <v>5.1871555555555567E-2</v>
      </c>
      <c r="G186" s="91">
        <f t="shared" si="1653"/>
        <v>4.9576444444444472E-2</v>
      </c>
      <c r="H186" s="91">
        <f t="shared" si="1653"/>
        <v>4.7281333333333377E-2</v>
      </c>
      <c r="I186" s="91">
        <f t="shared" si="1653"/>
        <v>4.4986222222222282E-2</v>
      </c>
      <c r="J186" s="91">
        <f t="shared" si="1653"/>
        <v>4.2691111111111187E-2</v>
      </c>
      <c r="K186" s="142">
        <f t="shared" si="1653"/>
        <v>4.0396000000000098E-2</v>
      </c>
      <c r="L186" s="91">
        <f t="shared" si="1653"/>
        <v>8.8733711838722251E-2</v>
      </c>
    </row>
    <row r="187" spans="1:12">
      <c r="A187" s="88" t="str">
        <f>'CEA-4 Constant DCF'!A189</f>
        <v>Evergy, Inc.</v>
      </c>
      <c r="B187" s="89" t="str">
        <f>'CEA-4 Constant DCF'!B189</f>
        <v>EVRG</v>
      </c>
      <c r="C187" s="90">
        <f t="shared" si="1653"/>
        <v>2.57</v>
      </c>
      <c r="D187" s="90">
        <f t="shared" si="1653"/>
        <v>56.77399999999998</v>
      </c>
      <c r="E187" s="91">
        <f t="shared" si="1653"/>
        <v>6.2625E-2</v>
      </c>
      <c r="F187" s="91">
        <f t="shared" si="1653"/>
        <v>5.8920166666666683E-2</v>
      </c>
      <c r="G187" s="91">
        <f t="shared" si="1653"/>
        <v>5.5215333333333366E-2</v>
      </c>
      <c r="H187" s="91">
        <f t="shared" si="1653"/>
        <v>5.1510500000000049E-2</v>
      </c>
      <c r="I187" s="91">
        <f t="shared" si="1653"/>
        <v>4.7805666666666732E-2</v>
      </c>
      <c r="J187" s="91">
        <f t="shared" si="1653"/>
        <v>4.4100833333333415E-2</v>
      </c>
      <c r="K187" s="142">
        <f t="shared" si="1653"/>
        <v>4.0396000000000098E-2</v>
      </c>
      <c r="L187" s="91">
        <f t="shared" si="1653"/>
        <v>9.6750658750534041E-2</v>
      </c>
    </row>
    <row r="188" spans="1:12">
      <c r="A188" s="88" t="str">
        <f>'CEA-4 Constant DCF'!A190</f>
        <v>NextEra Energy, Inc.</v>
      </c>
      <c r="B188" s="89" t="str">
        <f>'CEA-4 Constant DCF'!B190</f>
        <v>NEE</v>
      </c>
      <c r="C188" s="90">
        <f t="shared" si="1653"/>
        <v>2.06</v>
      </c>
      <c r="D188" s="90">
        <f t="shared" si="1653"/>
        <v>77.112333333333325</v>
      </c>
      <c r="E188" s="91">
        <f t="shared" si="1653"/>
        <v>8.0875000000000002E-2</v>
      </c>
      <c r="F188" s="91">
        <f t="shared" si="1653"/>
        <v>7.4128500000000014E-2</v>
      </c>
      <c r="G188" s="91">
        <f t="shared" si="1653"/>
        <v>6.7382000000000025E-2</v>
      </c>
      <c r="H188" s="91">
        <f t="shared" si="1653"/>
        <v>6.0635500000000044E-2</v>
      </c>
      <c r="I188" s="91">
        <f t="shared" si="1653"/>
        <v>5.3889000000000062E-2</v>
      </c>
      <c r="J188" s="91">
        <f t="shared" si="1653"/>
        <v>4.714250000000008E-2</v>
      </c>
      <c r="K188" s="142">
        <f t="shared" si="1653"/>
        <v>4.0396000000000098E-2</v>
      </c>
      <c r="L188" s="91">
        <f t="shared" si="1653"/>
        <v>7.7630731463432343E-2</v>
      </c>
    </row>
    <row r="189" spans="1:12">
      <c r="A189" s="88" t="str">
        <f>'CEA-4 Constant DCF'!A191</f>
        <v>OGE Energy Corporation</v>
      </c>
      <c r="B189" s="89" t="str">
        <f>'CEA-4 Constant DCF'!B191</f>
        <v>OGE</v>
      </c>
      <c r="C189" s="90">
        <f t="shared" si="1653"/>
        <v>1.6728000000000001</v>
      </c>
      <c r="D189" s="90">
        <f t="shared" si="1653"/>
        <v>37.87522222222222</v>
      </c>
      <c r="E189" s="91">
        <f t="shared" si="1653"/>
        <v>5.8150266666666665E-2</v>
      </c>
      <c r="F189" s="91">
        <f t="shared" si="1653"/>
        <v>5.5191222222222239E-2</v>
      </c>
      <c r="G189" s="91">
        <f t="shared" si="1653"/>
        <v>5.2232177777777812E-2</v>
      </c>
      <c r="H189" s="91">
        <f t="shared" si="1653"/>
        <v>4.9273133333333385E-2</v>
      </c>
      <c r="I189" s="91">
        <f t="shared" si="1653"/>
        <v>4.6314088888888959E-2</v>
      </c>
      <c r="J189" s="91">
        <f t="shared" si="1653"/>
        <v>4.3355044444444532E-2</v>
      </c>
      <c r="K189" s="142">
        <f t="shared" si="1653"/>
        <v>4.0396000000000098E-2</v>
      </c>
      <c r="L189" s="91">
        <f t="shared" si="1653"/>
        <v>9.3889829516410825E-2</v>
      </c>
    </row>
    <row r="190" spans="1:12">
      <c r="A190" s="88" t="str">
        <f>'CEA-4 Constant DCF'!A192</f>
        <v>Pinnacle West Capital Corporation</v>
      </c>
      <c r="B190" s="89" t="str">
        <f>'CEA-4 Constant DCF'!B192</f>
        <v>PNW</v>
      </c>
      <c r="C190" s="90">
        <f t="shared" ref="C190:L198" si="1654">_xlfn.XLOOKUP($B190, $B$6:$B$76, C$6:C$76)</f>
        <v>3.52</v>
      </c>
      <c r="D190" s="90">
        <f t="shared" si="1654"/>
        <v>82.783888888888868</v>
      </c>
      <c r="E190" s="91">
        <f t="shared" si="1654"/>
        <v>6.5625000000000003E-2</v>
      </c>
      <c r="F190" s="91">
        <f t="shared" si="1654"/>
        <v>6.1420166666666685E-2</v>
      </c>
      <c r="G190" s="91">
        <f t="shared" si="1654"/>
        <v>5.7215333333333368E-2</v>
      </c>
      <c r="H190" s="91">
        <f t="shared" si="1654"/>
        <v>5.3010500000000051E-2</v>
      </c>
      <c r="I190" s="91">
        <f t="shared" si="1654"/>
        <v>4.8805666666666733E-2</v>
      </c>
      <c r="J190" s="91">
        <f t="shared" si="1654"/>
        <v>4.4600833333333416E-2</v>
      </c>
      <c r="K190" s="142">
        <f t="shared" si="1654"/>
        <v>4.0396000000000098E-2</v>
      </c>
      <c r="L190" s="91">
        <f t="shared" si="1654"/>
        <v>9.4289609789848308E-2</v>
      </c>
    </row>
    <row r="191" spans="1:12">
      <c r="A191" s="88" t="str">
        <f>'CEA-4 Constant DCF'!A193</f>
        <v>PPL Corporation</v>
      </c>
      <c r="B191" s="89" t="str">
        <f>'CEA-4 Constant DCF'!B193</f>
        <v>PPL</v>
      </c>
      <c r="C191" s="90">
        <f t="shared" si="1654"/>
        <v>1.03</v>
      </c>
      <c r="D191" s="90">
        <f t="shared" si="1654"/>
        <v>29.960777777777786</v>
      </c>
      <c r="E191" s="91">
        <f t="shared" si="1654"/>
        <v>7.0020600000000002E-2</v>
      </c>
      <c r="F191" s="91">
        <f t="shared" si="1654"/>
        <v>6.5083166666666692E-2</v>
      </c>
      <c r="G191" s="91">
        <f t="shared" si="1654"/>
        <v>6.0145733333333375E-2</v>
      </c>
      <c r="H191" s="91">
        <f t="shared" si="1654"/>
        <v>5.5208300000000057E-2</v>
      </c>
      <c r="I191" s="91">
        <f t="shared" si="1654"/>
        <v>5.027086666666674E-2</v>
      </c>
      <c r="J191" s="91">
        <f t="shared" si="1654"/>
        <v>4.5333433333333423E-2</v>
      </c>
      <c r="K191" s="142">
        <f t="shared" si="1654"/>
        <v>4.0396000000000098E-2</v>
      </c>
      <c r="L191" s="91">
        <f t="shared" si="1654"/>
        <v>8.5152116417884824E-2</v>
      </c>
    </row>
    <row r="192" spans="1:12">
      <c r="A192" s="88" t="str">
        <f>'CEA-4 Constant DCF'!A194</f>
        <v>Portland General Electric Company</v>
      </c>
      <c r="B192" s="89" t="str">
        <f>'CEA-4 Constant DCF'!B194</f>
        <v>POR</v>
      </c>
      <c r="C192" s="90">
        <f t="shared" si="1654"/>
        <v>2</v>
      </c>
      <c r="D192" s="90">
        <f t="shared" si="1654"/>
        <v>45.756666666666682</v>
      </c>
      <c r="E192" s="91">
        <f t="shared" si="1654"/>
        <v>0.10275000000000001</v>
      </c>
      <c r="F192" s="91">
        <f t="shared" si="1654"/>
        <v>9.2357666666666685E-2</v>
      </c>
      <c r="G192" s="91">
        <f t="shared" si="1654"/>
        <v>8.1965333333333362E-2</v>
      </c>
      <c r="H192" s="91">
        <f t="shared" si="1654"/>
        <v>7.1573000000000039E-2</v>
      </c>
      <c r="I192" s="91">
        <f t="shared" si="1654"/>
        <v>6.1180666666666723E-2</v>
      </c>
      <c r="J192" s="91">
        <f t="shared" si="1654"/>
        <v>5.0788333333333407E-2</v>
      </c>
      <c r="K192" s="142">
        <f t="shared" si="1654"/>
        <v>4.0396000000000098E-2</v>
      </c>
      <c r="L192" s="91">
        <f t="shared" si="1654"/>
        <v>0.10917778611183168</v>
      </c>
    </row>
    <row r="193" spans="1:214">
      <c r="A193" s="88" t="str">
        <f>'CEA-4 Constant DCF'!A195</f>
        <v>Southern Company</v>
      </c>
      <c r="B193" s="89" t="str">
        <f>'CEA-4 Constant DCF'!B195</f>
        <v>SO</v>
      </c>
      <c r="C193" s="90">
        <f t="shared" si="1654"/>
        <v>2.88</v>
      </c>
      <c r="D193" s="90">
        <f t="shared" si="1654"/>
        <v>83.422222222222217</v>
      </c>
      <c r="E193" s="91">
        <f t="shared" si="1654"/>
        <v>6.8375000000000005E-2</v>
      </c>
      <c r="F193" s="91">
        <f t="shared" si="1654"/>
        <v>6.3711833333333356E-2</v>
      </c>
      <c r="G193" s="91">
        <f t="shared" si="1654"/>
        <v>5.9048666666666708E-2</v>
      </c>
      <c r="H193" s="91">
        <f t="shared" si="1654"/>
        <v>5.4385500000000059E-2</v>
      </c>
      <c r="I193" s="91">
        <f t="shared" si="1654"/>
        <v>4.972233333333341E-2</v>
      </c>
      <c r="J193" s="91">
        <f t="shared" si="1654"/>
        <v>4.5059166666666761E-2</v>
      </c>
      <c r="K193" s="142">
        <f t="shared" si="1654"/>
        <v>4.0396000000000098E-2</v>
      </c>
      <c r="L193" s="91">
        <f t="shared" si="1654"/>
        <v>8.4883949160575886E-2</v>
      </c>
    </row>
    <row r="194" spans="1:214">
      <c r="A194" s="88" t="str">
        <f>'CEA-4 Constant DCF'!A196</f>
        <v>Xcel Energy Inc.</v>
      </c>
      <c r="B194" s="89" t="str">
        <f>'CEA-4 Constant DCF'!B196</f>
        <v>XEL</v>
      </c>
      <c r="C194" s="90">
        <f t="shared" si="1654"/>
        <v>2.19</v>
      </c>
      <c r="D194" s="90">
        <f t="shared" si="1654"/>
        <v>57.860166666666665</v>
      </c>
      <c r="E194" s="91">
        <f t="shared" si="1654"/>
        <v>6.631490000000001E-2</v>
      </c>
      <c r="F194" s="91">
        <f t="shared" si="1654"/>
        <v>6.199508333333336E-2</v>
      </c>
      <c r="G194" s="91">
        <f t="shared" si="1654"/>
        <v>5.7675266666666711E-2</v>
      </c>
      <c r="H194" s="91">
        <f t="shared" si="1654"/>
        <v>5.3355450000000061E-2</v>
      </c>
      <c r="I194" s="91">
        <f t="shared" si="1654"/>
        <v>4.9035633333333412E-2</v>
      </c>
      <c r="J194" s="91">
        <f t="shared" si="1654"/>
        <v>4.4715816666666762E-2</v>
      </c>
      <c r="K194" s="142">
        <f t="shared" si="1654"/>
        <v>4.0396000000000098E-2</v>
      </c>
      <c r="L194" s="91">
        <f t="shared" si="1654"/>
        <v>8.8559713959693934E-2</v>
      </c>
    </row>
    <row r="195" spans="1:214">
      <c r="A195" s="88" t="str">
        <f>'CEA-4 Constant DCF'!A197</f>
        <v>Atmos Energy Corp.</v>
      </c>
      <c r="B195" s="89" t="str">
        <f>'CEA-4 Constant DCF'!B197</f>
        <v>ATO</v>
      </c>
      <c r="C195" s="90">
        <f t="shared" si="1654"/>
        <v>3.22</v>
      </c>
      <c r="D195" s="90">
        <f t="shared" si="1654"/>
        <v>124.7232222222223</v>
      </c>
      <c r="E195" s="91">
        <f t="shared" si="1654"/>
        <v>7.1000000000000008E-2</v>
      </c>
      <c r="F195" s="91">
        <f t="shared" si="1654"/>
        <v>6.5899333333333351E-2</v>
      </c>
      <c r="G195" s="91">
        <f t="shared" si="1654"/>
        <v>6.0798666666666702E-2</v>
      </c>
      <c r="H195" s="91">
        <f t="shared" si="1654"/>
        <v>5.5698000000000053E-2</v>
      </c>
      <c r="I195" s="91">
        <f t="shared" si="1654"/>
        <v>5.0597333333333404E-2</v>
      </c>
      <c r="J195" s="91">
        <f t="shared" si="1654"/>
        <v>4.5496666666666755E-2</v>
      </c>
      <c r="K195" s="142">
        <f t="shared" si="1654"/>
        <v>4.0396000000000098E-2</v>
      </c>
      <c r="L195" s="91">
        <f t="shared" si="1654"/>
        <v>7.4187251925468475E-2</v>
      </c>
    </row>
    <row r="196" spans="1:214">
      <c r="A196" s="88" t="str">
        <f>'CEA-4 Constant DCF'!A198</f>
        <v>Northwest Natural Gas Company</v>
      </c>
      <c r="B196" s="89" t="str">
        <f>'CEA-4 Constant DCF'!B198</f>
        <v>NWN</v>
      </c>
      <c r="C196" s="90">
        <f t="shared" si="1654"/>
        <v>1.95</v>
      </c>
      <c r="D196" s="90">
        <f t="shared" si="1654"/>
        <v>38.190666666666658</v>
      </c>
      <c r="E196" s="91">
        <f t="shared" si="1654"/>
        <v>4.766666666666667E-2</v>
      </c>
      <c r="F196" s="91">
        <f t="shared" si="1654"/>
        <v>4.6454888888888907E-2</v>
      </c>
      <c r="G196" s="91">
        <f t="shared" si="1654"/>
        <v>4.5243111111111144E-2</v>
      </c>
      <c r="H196" s="91">
        <f t="shared" si="1654"/>
        <v>4.4031333333333381E-2</v>
      </c>
      <c r="I196" s="91">
        <f t="shared" si="1654"/>
        <v>4.2819555555555618E-2</v>
      </c>
      <c r="J196" s="91">
        <f t="shared" si="1654"/>
        <v>4.1607777777777855E-2</v>
      </c>
      <c r="K196" s="142">
        <f t="shared" si="1654"/>
        <v>4.0396000000000098E-2</v>
      </c>
      <c r="L196" s="91">
        <f t="shared" si="1654"/>
        <v>9.8507827520370489E-2</v>
      </c>
    </row>
    <row r="197" spans="1:214">
      <c r="A197" s="88" t="str">
        <f>'CEA-4 Constant DCF'!A199</f>
        <v>ONE Gas, Inc.</v>
      </c>
      <c r="B197" s="89" t="str">
        <f>'CEA-4 Constant DCF'!B199</f>
        <v>OGS</v>
      </c>
      <c r="C197" s="90">
        <f t="shared" si="1654"/>
        <v>2.64</v>
      </c>
      <c r="D197" s="90">
        <f t="shared" si="1654"/>
        <v>66.534333333333336</v>
      </c>
      <c r="E197" s="91">
        <f t="shared" si="1654"/>
        <v>4.1250000000000002E-2</v>
      </c>
      <c r="F197" s="91">
        <f t="shared" si="1654"/>
        <v>4.1107666666666681E-2</v>
      </c>
      <c r="G197" s="91">
        <f t="shared" si="1654"/>
        <v>4.0965333333333367E-2</v>
      </c>
      <c r="H197" s="91">
        <f t="shared" si="1654"/>
        <v>4.0823000000000054E-2</v>
      </c>
      <c r="I197" s="91">
        <f t="shared" si="1654"/>
        <v>4.068066666666674E-2</v>
      </c>
      <c r="J197" s="91">
        <f t="shared" si="1654"/>
        <v>4.0538333333333426E-2</v>
      </c>
      <c r="K197" s="142">
        <f t="shared" si="1654"/>
        <v>4.0396000000000098E-2</v>
      </c>
      <c r="L197" s="91">
        <f t="shared" si="1654"/>
        <v>8.3535549044609067E-2</v>
      </c>
    </row>
    <row r="198" spans="1:214">
      <c r="A198" s="131" t="str">
        <f>'CEA-4 Constant DCF'!A200</f>
        <v>Spire, Inc.</v>
      </c>
      <c r="B198" s="145" t="str">
        <f>'CEA-4 Constant DCF'!B200</f>
        <v>SR</v>
      </c>
      <c r="C198" s="208">
        <f t="shared" si="1654"/>
        <v>3.02</v>
      </c>
      <c r="D198" s="208">
        <f t="shared" si="1654"/>
        <v>63.409222222222255</v>
      </c>
      <c r="E198" s="97">
        <f t="shared" si="1654"/>
        <v>5.5550000000000002E-2</v>
      </c>
      <c r="F198" s="97">
        <f t="shared" si="1654"/>
        <v>5.3024333333333354E-2</v>
      </c>
      <c r="G198" s="97">
        <f t="shared" si="1654"/>
        <v>5.0498666666666706E-2</v>
      </c>
      <c r="H198" s="97">
        <f t="shared" si="1654"/>
        <v>4.7973000000000057E-2</v>
      </c>
      <c r="I198" s="97">
        <f t="shared" si="1654"/>
        <v>4.5447333333333409E-2</v>
      </c>
      <c r="J198" s="97">
        <f t="shared" si="1654"/>
        <v>4.2921666666666761E-2</v>
      </c>
      <c r="K198" s="260">
        <f t="shared" si="1654"/>
        <v>4.0396000000000098E-2</v>
      </c>
      <c r="L198" s="97">
        <f t="shared" si="1654"/>
        <v>9.7217327356338507E-2</v>
      </c>
    </row>
    <row r="199" spans="1:214">
      <c r="A199" s="88" t="str">
        <f>A77</f>
        <v>MEAN</v>
      </c>
      <c r="E199" s="210">
        <f>AVERAGE(E174:E198)</f>
        <v>6.1682458000000023E-2</v>
      </c>
      <c r="F199" s="210"/>
      <c r="G199" s="210"/>
      <c r="H199" s="384">
        <f>AVERAGE(F174:J198)</f>
        <v>5.0794909000000013E-2</v>
      </c>
      <c r="I199" s="210"/>
      <c r="J199" s="210"/>
      <c r="K199" s="210">
        <f>AVERAGE(K174:K198)</f>
        <v>3.9907360000000065E-2</v>
      </c>
      <c r="L199" s="210">
        <f>AVERAGE(L174:L198)</f>
        <v>9.1155767798423784E-2</v>
      </c>
    </row>
    <row r="200" spans="1:214">
      <c r="A200" s="88" t="str">
        <f>A78</f>
        <v>Flotation Costs [11]</v>
      </c>
      <c r="H200" s="225"/>
      <c r="L200" s="320">
        <v>5.0000000000000001E-3</v>
      </c>
    </row>
    <row r="201" spans="1:214">
      <c r="A201" s="88" t="s">
        <v>2551</v>
      </c>
      <c r="L201" s="210">
        <f>L199+L200</f>
        <v>9.6155767798423789E-2</v>
      </c>
    </row>
    <row r="203" spans="1:214">
      <c r="A203" s="100" t="s">
        <v>2505</v>
      </c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  <c r="DA203" s="111"/>
      <c r="DB203" s="111"/>
      <c r="DC203" s="111"/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1"/>
      <c r="DN203" s="111"/>
      <c r="DO203" s="111"/>
      <c r="DP203" s="111"/>
      <c r="DQ203" s="111"/>
      <c r="DR203" s="111"/>
      <c r="DS203" s="111"/>
      <c r="DT203" s="111"/>
      <c r="DU203" s="111"/>
      <c r="DV203" s="111"/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1"/>
      <c r="EG203" s="111"/>
      <c r="EH203" s="111"/>
      <c r="EI203" s="111"/>
      <c r="EJ203" s="111"/>
      <c r="EK203" s="111"/>
      <c r="EL203" s="111"/>
      <c r="EM203" s="111"/>
      <c r="EN203" s="111"/>
      <c r="EO203" s="111"/>
      <c r="EP203" s="111"/>
      <c r="EQ203" s="111"/>
      <c r="ER203" s="111"/>
      <c r="ES203" s="111"/>
      <c r="ET203" s="111"/>
      <c r="EU203" s="111"/>
      <c r="EV203" s="111"/>
      <c r="EW203" s="111"/>
      <c r="EX203" s="111"/>
      <c r="EY203" s="111"/>
      <c r="EZ203" s="111"/>
      <c r="FA203" s="111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111"/>
      <c r="FO203" s="111"/>
      <c r="FP203" s="111"/>
      <c r="FQ203" s="111"/>
      <c r="FR203" s="111"/>
      <c r="FS203" s="111"/>
      <c r="FT203" s="111"/>
      <c r="FU203" s="111"/>
      <c r="FV203" s="111"/>
      <c r="FW203" s="111"/>
      <c r="FX203" s="111"/>
      <c r="FY203" s="111"/>
      <c r="FZ203" s="111"/>
      <c r="GA203" s="111"/>
      <c r="GB203" s="111"/>
      <c r="GC203" s="111"/>
      <c r="GD203" s="111"/>
      <c r="GE203" s="111"/>
      <c r="GF203" s="111"/>
      <c r="GG203" s="111"/>
      <c r="GH203" s="111"/>
      <c r="GI203" s="111"/>
      <c r="GJ203" s="111"/>
      <c r="GK203" s="111"/>
      <c r="GL203" s="111"/>
      <c r="GM203" s="111"/>
      <c r="GN203" s="111"/>
      <c r="GO203" s="111"/>
      <c r="GP203" s="111"/>
      <c r="GQ203" s="111"/>
      <c r="GR203" s="111"/>
      <c r="GS203" s="111"/>
      <c r="GT203" s="111"/>
      <c r="GU203" s="111"/>
      <c r="GV203" s="111"/>
      <c r="GW203" s="111"/>
      <c r="GX203" s="111"/>
      <c r="GY203" s="111"/>
      <c r="GZ203" s="111"/>
      <c r="HA203" s="111"/>
      <c r="HB203" s="111"/>
      <c r="HC203" s="111"/>
      <c r="HD203" s="111"/>
      <c r="HE203" s="111"/>
      <c r="HF203" s="111"/>
    </row>
    <row r="204" spans="1:214">
      <c r="A204" s="88" t="str">
        <f>A155</f>
        <v>[1] Source: Bloomberg Professional</v>
      </c>
      <c r="K204" s="225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  <c r="DA204" s="111"/>
      <c r="DB204" s="111"/>
      <c r="DC204" s="111"/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1"/>
      <c r="DN204" s="111"/>
      <c r="DO204" s="111"/>
      <c r="DP204" s="111"/>
      <c r="DQ204" s="111"/>
      <c r="DR204" s="111"/>
      <c r="DS204" s="111"/>
      <c r="DT204" s="111"/>
      <c r="DU204" s="111"/>
      <c r="DV204" s="111"/>
      <c r="DW204" s="111"/>
      <c r="DX204" s="111"/>
      <c r="DY204" s="111"/>
      <c r="DZ204" s="111"/>
      <c r="EA204" s="111"/>
      <c r="EB204" s="111"/>
      <c r="EC204" s="111"/>
      <c r="ED204" s="111"/>
      <c r="EE204" s="111"/>
      <c r="EF204" s="111"/>
      <c r="EG204" s="111"/>
      <c r="EH204" s="111"/>
      <c r="EI204" s="111"/>
      <c r="EJ204" s="111"/>
      <c r="EK204" s="111"/>
      <c r="EL204" s="111"/>
      <c r="EM204" s="111"/>
      <c r="EN204" s="111"/>
      <c r="EO204" s="111"/>
      <c r="EP204" s="111"/>
      <c r="EQ204" s="111"/>
      <c r="ER204" s="111"/>
      <c r="ES204" s="111"/>
      <c r="ET204" s="111"/>
      <c r="EU204" s="111"/>
      <c r="EV204" s="111"/>
      <c r="EW204" s="111"/>
      <c r="EX204" s="111"/>
      <c r="EY204" s="111"/>
      <c r="EZ204" s="111"/>
      <c r="FA204" s="111"/>
      <c r="FB204" s="111"/>
      <c r="FC204" s="111"/>
      <c r="FD204" s="111"/>
      <c r="FE204" s="111"/>
      <c r="FF204" s="111"/>
      <c r="FG204" s="111"/>
      <c r="FH204" s="111"/>
      <c r="FI204" s="111"/>
      <c r="FJ204" s="111"/>
      <c r="FK204" s="111"/>
      <c r="FL204" s="111"/>
      <c r="FM204" s="111"/>
      <c r="FN204" s="111"/>
      <c r="FO204" s="111"/>
      <c r="FP204" s="111"/>
      <c r="FQ204" s="111"/>
      <c r="FR204" s="111"/>
      <c r="FS204" s="111"/>
      <c r="FT204" s="111"/>
      <c r="FU204" s="111"/>
      <c r="FV204" s="111"/>
      <c r="FW204" s="111"/>
      <c r="FX204" s="111"/>
      <c r="FY204" s="111"/>
      <c r="FZ204" s="111"/>
      <c r="GA204" s="111"/>
      <c r="GB204" s="111"/>
      <c r="GC204" s="111"/>
      <c r="GD204" s="111"/>
      <c r="GE204" s="111"/>
      <c r="GF204" s="111"/>
      <c r="GG204" s="111"/>
      <c r="GH204" s="111"/>
      <c r="GI204" s="111"/>
      <c r="GJ204" s="111"/>
      <c r="GK204" s="111"/>
      <c r="GL204" s="111"/>
      <c r="GM204" s="111"/>
      <c r="GN204" s="111"/>
      <c r="GO204" s="111"/>
      <c r="GP204" s="111"/>
      <c r="GQ204" s="111"/>
      <c r="GR204" s="111"/>
      <c r="GS204" s="111"/>
      <c r="GT204" s="111"/>
      <c r="GU204" s="111"/>
      <c r="GV204" s="111"/>
      <c r="GW204" s="111"/>
      <c r="GX204" s="111"/>
      <c r="GY204" s="111"/>
      <c r="GZ204" s="111"/>
      <c r="HA204" s="111"/>
      <c r="HB204" s="111"/>
      <c r="HC204" s="111"/>
      <c r="HD204" s="111"/>
      <c r="HE204" s="111"/>
      <c r="HF204" s="111"/>
    </row>
    <row r="205" spans="1:214">
      <c r="A205" s="88" t="str">
        <f t="shared" ref="A205:A214" si="1655">A156</f>
        <v>[2] Source: Bloomberg Professional, 90-day average as of September 30, 2024</v>
      </c>
    </row>
    <row r="206" spans="1:214">
      <c r="A206" s="88" t="str">
        <f t="shared" si="1655"/>
        <v>[3] Source: Constant Growth DCF</v>
      </c>
    </row>
    <row r="207" spans="1:214">
      <c r="A207" s="88" t="str">
        <f t="shared" si="1655"/>
        <v>[4] Equals [3] − ([3] − [9]) / 6</v>
      </c>
    </row>
    <row r="208" spans="1:214">
      <c r="A208" s="88" t="str">
        <f t="shared" si="1655"/>
        <v>[5] Equals [4] − ([3] − [9]) / 6</v>
      </c>
    </row>
    <row r="209" spans="1:1">
      <c r="A209" s="88" t="str">
        <f t="shared" si="1655"/>
        <v>[6] Equals [5] − ([3] − [9]) / 6</v>
      </c>
    </row>
    <row r="210" spans="1:1">
      <c r="A210" s="88" t="str">
        <f t="shared" si="1655"/>
        <v>[7] Equals [6] − ([3] − [9]) / 6</v>
      </c>
    </row>
    <row r="211" spans="1:1">
      <c r="A211" s="88" t="str">
        <f t="shared" si="1655"/>
        <v>[8] Equals [7] − ([3] − [9]) / 6</v>
      </c>
    </row>
    <row r="212" spans="1:1">
      <c r="A212" s="88" t="str">
        <f t="shared" si="1655"/>
        <v>[9] Consensus Economics Inc., Consensus Forecasts, April 8, 2024, at 3 and 29; estimates for 2030-2034 = (GDP x ( 1+ CPI))+CPI</v>
      </c>
    </row>
    <row r="213" spans="1:1">
      <c r="A213" s="88" t="str">
        <f t="shared" si="1655"/>
        <v>[10] Internal rate of return</v>
      </c>
    </row>
    <row r="214" spans="1:1">
      <c r="A214" s="88" t="str">
        <f t="shared" si="1655"/>
        <v>[11] Most Canadian jurisdictions have approved an adjustment of 50 bps for flotation costs and financial flexibility.</v>
      </c>
    </row>
  </sheetData>
  <mergeCells count="78">
    <mergeCell ref="A137:L137"/>
    <mergeCell ref="A169:L169"/>
    <mergeCell ref="A1:L1"/>
    <mergeCell ref="K172:K173"/>
    <mergeCell ref="L172:L173"/>
    <mergeCell ref="F172:F173"/>
    <mergeCell ref="G172:G173"/>
    <mergeCell ref="H172:H173"/>
    <mergeCell ref="I172:I173"/>
    <mergeCell ref="J172:J173"/>
    <mergeCell ref="A172:A173"/>
    <mergeCell ref="B172:B173"/>
    <mergeCell ref="C172:C173"/>
    <mergeCell ref="D172:D173"/>
    <mergeCell ref="E172:E173"/>
    <mergeCell ref="A95:L95"/>
    <mergeCell ref="A30:L30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A68:L68"/>
    <mergeCell ref="A71:A72"/>
    <mergeCell ref="K98:K99"/>
    <mergeCell ref="L98:L99"/>
    <mergeCell ref="F98:F99"/>
    <mergeCell ref="G98:G99"/>
    <mergeCell ref="H98:H99"/>
    <mergeCell ref="I98:I99"/>
    <mergeCell ref="J98:J99"/>
    <mergeCell ref="A98:A99"/>
    <mergeCell ref="B98:B99"/>
    <mergeCell ref="C98:C99"/>
    <mergeCell ref="D98:D99"/>
    <mergeCell ref="E98:E99"/>
    <mergeCell ref="J71:J72"/>
    <mergeCell ref="K71:K72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71:B72"/>
    <mergeCell ref="C71:C72"/>
    <mergeCell ref="D71:D72"/>
    <mergeCell ref="E71:E72"/>
    <mergeCell ref="F71:F72"/>
    <mergeCell ref="L71:L72"/>
    <mergeCell ref="A140:A141"/>
    <mergeCell ref="B140:B141"/>
    <mergeCell ref="C140:C141"/>
    <mergeCell ref="D140:D141"/>
    <mergeCell ref="E140:E141"/>
    <mergeCell ref="K140:K141"/>
    <mergeCell ref="L140:L141"/>
    <mergeCell ref="F140:F141"/>
    <mergeCell ref="G140:G141"/>
    <mergeCell ref="H140:H141"/>
    <mergeCell ref="I140:I141"/>
    <mergeCell ref="J140:J141"/>
    <mergeCell ref="G71:G72"/>
    <mergeCell ref="H71:H72"/>
    <mergeCell ref="I71:I72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8" max="11" man="1"/>
    <brk id="66" max="11" man="1"/>
    <brk id="93" max="11" man="1"/>
    <brk id="135" max="11" man="1"/>
    <brk id="166" max="11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sheetPr>
    <tabColor rgb="FF92D050"/>
  </sheetPr>
  <dimension ref="A1:K253"/>
  <sheetViews>
    <sheetView zoomScale="90" zoomScaleNormal="90" workbookViewId="0"/>
  </sheetViews>
  <sheetFormatPr defaultRowHeight="15.3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4765625" customWidth="1"/>
    <col min="8" max="8" width="10.25" customWidth="1"/>
    <col min="9" max="9" width="13.5" customWidth="1"/>
    <col min="10" max="10" width="16.84765625" customWidth="1"/>
  </cols>
  <sheetData>
    <row r="1" spans="1:11" ht="18.3">
      <c r="A1" s="106" t="s">
        <v>3906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5.6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2874</v>
      </c>
      <c r="D4" s="120" t="s">
        <v>2875</v>
      </c>
      <c r="E4" s="120" t="s">
        <v>2876</v>
      </c>
      <c r="F4" s="120" t="s">
        <v>2877</v>
      </c>
      <c r="G4" s="120"/>
      <c r="H4" s="120"/>
      <c r="I4" s="120" t="s">
        <v>2878</v>
      </c>
      <c r="J4" s="120" t="s">
        <v>2879</v>
      </c>
    </row>
    <row r="6" spans="1:11">
      <c r="A6" s="162" t="s">
        <v>2880</v>
      </c>
      <c r="C6" s="163">
        <f>SUM(I12:I233)</f>
        <v>3.5169519996577782E-2</v>
      </c>
      <c r="D6" s="163">
        <f>(1+(0.5*E6))*C6</f>
        <v>3.7128625892831162E-2</v>
      </c>
      <c r="E6" s="164">
        <f>SUM(J12:J233)</f>
        <v>0.11140930535554723</v>
      </c>
      <c r="F6" s="164">
        <f>D6+E6</f>
        <v>0.14853793124837839</v>
      </c>
      <c r="H6" s="165"/>
      <c r="I6" s="221">
        <f>'CEA-7.1 Avg CAPM'!$F$5</f>
        <v>3.4466244725738393E-2</v>
      </c>
      <c r="J6" s="164">
        <f>F6-I6</f>
        <v>0.11407168652263999</v>
      </c>
    </row>
    <row r="8" spans="1:11">
      <c r="G8" s="204"/>
      <c r="H8" s="204"/>
    </row>
    <row r="9" spans="1:11" ht="15.6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2881</v>
      </c>
      <c r="D10" s="153" t="s">
        <v>2882</v>
      </c>
      <c r="E10" s="120" t="s">
        <v>2883</v>
      </c>
      <c r="F10" s="120" t="s">
        <v>2884</v>
      </c>
      <c r="G10" s="120" t="s">
        <v>2885</v>
      </c>
      <c r="H10" s="120" t="s">
        <v>2886</v>
      </c>
      <c r="I10" s="120" t="s">
        <v>2887</v>
      </c>
      <c r="J10" s="120" t="s">
        <v>2888</v>
      </c>
    </row>
    <row r="11" spans="1:11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>
      <c r="A12" s="166" t="s">
        <v>11</v>
      </c>
      <c r="B12" s="167" t="s">
        <v>12</v>
      </c>
      <c r="C12" s="168">
        <v>577.16700000000003</v>
      </c>
      <c r="D12" s="167">
        <v>78.45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4.1300191204588907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>
      <c r="A13" s="166" t="s">
        <v>2889</v>
      </c>
      <c r="B13" s="167" t="s">
        <v>271</v>
      </c>
      <c r="C13" s="168">
        <v>760.28899999999999</v>
      </c>
      <c r="D13" s="167">
        <v>10.57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>
      <c r="A14" s="166" t="s">
        <v>2890</v>
      </c>
      <c r="B14" s="167" t="s">
        <v>2891</v>
      </c>
      <c r="C14" s="168">
        <v>55.372999999999998</v>
      </c>
      <c r="D14" s="167">
        <v>33.65</v>
      </c>
      <c r="E14" s="169" t="str">
        <f t="shared" si="0"/>
        <v>Excl.</v>
      </c>
      <c r="F14" s="170" t="str">
        <f t="shared" si="1"/>
        <v>Excl.</v>
      </c>
      <c r="G14" s="171">
        <v>3.0906389301634474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>
      <c r="A15" s="166" t="s">
        <v>14</v>
      </c>
      <c r="B15" s="167" t="s">
        <v>15</v>
      </c>
      <c r="C15" s="168">
        <v>274.73700000000002</v>
      </c>
      <c r="D15" s="167">
        <v>11.44</v>
      </c>
      <c r="E15" s="169" t="str">
        <f t="shared" si="0"/>
        <v>Excl.</v>
      </c>
      <c r="F15" s="170" t="str">
        <f t="shared" si="1"/>
        <v>Excl.</v>
      </c>
      <c r="G15" s="171">
        <v>5.244755244755245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>
      <c r="A16" s="166" t="s">
        <v>2892</v>
      </c>
      <c r="B16" s="167" t="s">
        <v>2893</v>
      </c>
      <c r="C16" s="168">
        <v>1350.91</v>
      </c>
      <c r="D16" s="167">
        <v>20.12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55.88</v>
      </c>
      <c r="I16" s="172" t="str">
        <f t="shared" si="2"/>
        <v/>
      </c>
      <c r="J16" s="172" t="str">
        <f t="shared" si="3"/>
        <v/>
      </c>
    </row>
    <row r="17" spans="1:10">
      <c r="A17" s="166" t="s">
        <v>2894</v>
      </c>
      <c r="B17" s="167" t="s">
        <v>2895</v>
      </c>
      <c r="C17" s="168">
        <v>33.901000000000003</v>
      </c>
      <c r="D17" s="167">
        <v>34.99</v>
      </c>
      <c r="E17" s="169" t="str">
        <f t="shared" si="0"/>
        <v>Excl.</v>
      </c>
      <c r="F17" s="170" t="str">
        <f t="shared" si="1"/>
        <v>Excl.</v>
      </c>
      <c r="G17" s="171">
        <v>2.7093455272935123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>
      <c r="A18" s="166" t="s">
        <v>18</v>
      </c>
      <c r="B18" s="167" t="s">
        <v>2896</v>
      </c>
      <c r="C18" s="168">
        <v>77.983999999999995</v>
      </c>
      <c r="D18" s="167">
        <v>131.77000000000001</v>
      </c>
      <c r="E18" s="169" t="str">
        <f t="shared" si="0"/>
        <v>Excl.</v>
      </c>
      <c r="F18" s="170" t="str">
        <f t="shared" si="1"/>
        <v>Excl.</v>
      </c>
      <c r="G18" s="171">
        <v>1.3086438491310617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>
      <c r="A19" s="166" t="s">
        <v>2897</v>
      </c>
      <c r="B19" s="167" t="s">
        <v>2898</v>
      </c>
      <c r="C19" s="168">
        <v>1645.123</v>
      </c>
      <c r="D19" s="167">
        <v>71.83</v>
      </c>
      <c r="E19" s="169" t="str">
        <f t="shared" si="0"/>
        <v>Excl.</v>
      </c>
      <c r="F19" s="170" t="str">
        <f t="shared" si="1"/>
        <v>Excl.</v>
      </c>
      <c r="G19" s="171">
        <v>0.60476124182096624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>
      <c r="A20" s="166" t="s">
        <v>2899</v>
      </c>
      <c r="B20" s="167" t="s">
        <v>2900</v>
      </c>
      <c r="C20" s="168">
        <v>299.40800000000002</v>
      </c>
      <c r="D20" s="167">
        <v>2.4300000000000002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>
        <v>32</v>
      </c>
      <c r="I20" s="172" t="str">
        <f t="shared" si="2"/>
        <v/>
      </c>
      <c r="J20" s="172" t="str">
        <f t="shared" si="3"/>
        <v/>
      </c>
    </row>
    <row r="21" spans="1:10">
      <c r="A21" s="166" t="s">
        <v>2901</v>
      </c>
      <c r="B21" s="167" t="s">
        <v>2902</v>
      </c>
      <c r="C21" s="168">
        <v>162.28100000000001</v>
      </c>
      <c r="D21" s="167">
        <v>7.43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>
      <c r="A22" s="166" t="s">
        <v>27</v>
      </c>
      <c r="B22" s="167" t="s">
        <v>28</v>
      </c>
      <c r="C22" s="168">
        <v>424.351</v>
      </c>
      <c r="D22" s="167">
        <v>29.19</v>
      </c>
      <c r="E22" s="169">
        <f t="shared" si="0"/>
        <v>12386.805690000001</v>
      </c>
      <c r="F22" s="170">
        <f t="shared" si="1"/>
        <v>5.9299137511754363E-3</v>
      </c>
      <c r="G22" s="171">
        <v>2.6036313806097979</v>
      </c>
      <c r="H22" s="171">
        <v>11.73</v>
      </c>
      <c r="I22" s="172">
        <f t="shared" si="2"/>
        <v>1.5439309526869927E-4</v>
      </c>
      <c r="J22" s="172">
        <f t="shared" si="3"/>
        <v>6.9557888301287872E-4</v>
      </c>
    </row>
    <row r="23" spans="1:10">
      <c r="A23" s="166" t="s">
        <v>30</v>
      </c>
      <c r="B23" s="167" t="s">
        <v>31</v>
      </c>
      <c r="C23" s="168">
        <v>580.32399999999996</v>
      </c>
      <c r="D23" s="167">
        <v>55.75</v>
      </c>
      <c r="E23" s="169">
        <f t="shared" si="0"/>
        <v>32353.062999999998</v>
      </c>
      <c r="F23" s="170">
        <f t="shared" si="1"/>
        <v>1.5488325075707649E-2</v>
      </c>
      <c r="G23" s="171">
        <v>4.9506726457399095</v>
      </c>
      <c r="H23" s="171">
        <v>8.5</v>
      </c>
      <c r="I23" s="172">
        <f t="shared" si="2"/>
        <v>7.6677627280633378E-4</v>
      </c>
      <c r="J23" s="172">
        <f t="shared" si="3"/>
        <v>1.31650763143515E-3</v>
      </c>
    </row>
    <row r="24" spans="1:10">
      <c r="A24" s="166" t="s">
        <v>33</v>
      </c>
      <c r="B24" s="167" t="s">
        <v>34</v>
      </c>
      <c r="C24" s="168">
        <v>238.84100000000001</v>
      </c>
      <c r="D24" s="167">
        <v>12.23</v>
      </c>
      <c r="E24" s="169" t="str">
        <f t="shared" si="0"/>
        <v>Excl.</v>
      </c>
      <c r="F24" s="170" t="str">
        <f t="shared" si="1"/>
        <v>Excl.</v>
      </c>
      <c r="G24" s="171">
        <v>3.2706459525756335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>
      <c r="A25" s="166" t="s">
        <v>39</v>
      </c>
      <c r="B25" s="167" t="s">
        <v>40</v>
      </c>
      <c r="C25" s="168">
        <v>159.38800000000001</v>
      </c>
      <c r="D25" s="167">
        <v>63.66</v>
      </c>
      <c r="E25" s="169" t="str">
        <f t="shared" si="0"/>
        <v>Excl.</v>
      </c>
      <c r="F25" s="170" t="str">
        <f t="shared" si="1"/>
        <v>Excl.</v>
      </c>
      <c r="G25" s="171">
        <v>1.750235626767201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>
      <c r="A26" s="166" t="s">
        <v>42</v>
      </c>
      <c r="B26" s="167" t="s">
        <v>43</v>
      </c>
      <c r="C26" s="168">
        <v>85.399000000000001</v>
      </c>
      <c r="D26" s="167">
        <v>139.16999999999999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 t="s">
        <v>16</v>
      </c>
      <c r="I26" s="172" t="str">
        <f t="shared" si="2"/>
        <v/>
      </c>
      <c r="J26" s="172" t="str">
        <f t="shared" si="3"/>
        <v/>
      </c>
    </row>
    <row r="27" spans="1:10">
      <c r="A27" s="166" t="s">
        <v>2903</v>
      </c>
      <c r="B27" s="167" t="s">
        <v>2904</v>
      </c>
      <c r="C27" s="168">
        <v>65.759</v>
      </c>
      <c r="D27" s="167">
        <v>45.1</v>
      </c>
      <c r="E27" s="169" t="str">
        <f t="shared" si="0"/>
        <v>Excl.</v>
      </c>
      <c r="F27" s="170" t="str">
        <f t="shared" si="1"/>
        <v>Excl.</v>
      </c>
      <c r="G27" s="171">
        <v>1.2097560975609756</v>
      </c>
      <c r="H27" s="171" t="s">
        <v>16</v>
      </c>
      <c r="I27" s="172" t="str">
        <f t="shared" si="2"/>
        <v/>
      </c>
      <c r="J27" s="172" t="str">
        <f t="shared" si="3"/>
        <v/>
      </c>
    </row>
    <row r="28" spans="1:10">
      <c r="A28" s="166" t="s">
        <v>2905</v>
      </c>
      <c r="B28" s="167" t="s">
        <v>2906</v>
      </c>
      <c r="C28" s="168">
        <v>55.722999999999999</v>
      </c>
      <c r="D28" s="167">
        <v>40.1</v>
      </c>
      <c r="E28" s="169" t="str">
        <f t="shared" si="0"/>
        <v>Excl.</v>
      </c>
      <c r="F28" s="170" t="str">
        <f t="shared" si="1"/>
        <v>Excl.</v>
      </c>
      <c r="G28" s="171">
        <v>1.4962593516209477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>
      <c r="A29" s="166" t="s">
        <v>48</v>
      </c>
      <c r="B29" s="167" t="s">
        <v>49</v>
      </c>
      <c r="C29" s="168">
        <v>203.45699999999999</v>
      </c>
      <c r="D29" s="167">
        <v>10.47</v>
      </c>
      <c r="E29" s="169" t="str">
        <f t="shared" si="0"/>
        <v>Excl.</v>
      </c>
      <c r="F29" s="170" t="str">
        <f t="shared" si="1"/>
        <v>Excl.</v>
      </c>
      <c r="G29" s="171">
        <v>3.4383954154727787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>
      <c r="A30" s="166" t="s">
        <v>51</v>
      </c>
      <c r="B30" s="167" t="s">
        <v>52</v>
      </c>
      <c r="C30" s="168">
        <v>1770.0139999999999</v>
      </c>
      <c r="D30" s="167">
        <v>39.97</v>
      </c>
      <c r="E30" s="169" t="str">
        <f t="shared" si="0"/>
        <v>Excl.</v>
      </c>
      <c r="F30" s="170" t="str">
        <f t="shared" si="1"/>
        <v>Excl.</v>
      </c>
      <c r="G30" s="171">
        <v>4.0030022516887671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>
      <c r="A31" s="166" t="s">
        <v>2907</v>
      </c>
      <c r="B31" s="167" t="s">
        <v>55</v>
      </c>
      <c r="C31" s="168">
        <v>403.60899999999998</v>
      </c>
      <c r="D31" s="167">
        <v>28.76</v>
      </c>
      <c r="E31" s="169" t="str">
        <f t="shared" si="0"/>
        <v>Excl.</v>
      </c>
      <c r="F31" s="170" t="str">
        <f t="shared" si="1"/>
        <v>Excl.</v>
      </c>
      <c r="G31" s="171">
        <v>1.6689847009735743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>
      <c r="A32" s="166" t="s">
        <v>2908</v>
      </c>
      <c r="B32" s="167" t="s">
        <v>328</v>
      </c>
      <c r="C32" s="168">
        <v>45.091000000000001</v>
      </c>
      <c r="D32" s="167">
        <v>247.11</v>
      </c>
      <c r="E32" s="169" t="str">
        <f t="shared" si="0"/>
        <v>Excl.</v>
      </c>
      <c r="F32" s="170" t="str">
        <f t="shared" si="1"/>
        <v>Excl.</v>
      </c>
      <c r="G32" s="171">
        <v>0.5457893245922868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>
      <c r="A33" s="166" t="s">
        <v>2909</v>
      </c>
      <c r="B33" s="167" t="s">
        <v>58</v>
      </c>
      <c r="C33" s="168">
        <v>933.28</v>
      </c>
      <c r="D33" s="167">
        <v>115.67</v>
      </c>
      <c r="E33" s="169">
        <f t="shared" si="0"/>
        <v>107952.4976</v>
      </c>
      <c r="F33" s="170">
        <f t="shared" si="1"/>
        <v>5.1679909737243429E-2</v>
      </c>
      <c r="G33" s="171">
        <v>0.6570415838160284</v>
      </c>
      <c r="H33" s="171">
        <v>13.87</v>
      </c>
      <c r="I33" s="172">
        <f t="shared" si="2"/>
        <v>3.3955849745227816E-4</v>
      </c>
      <c r="J33" s="172">
        <f t="shared" si="3"/>
        <v>7.1680034805556639E-3</v>
      </c>
    </row>
    <row r="34" spans="1:10">
      <c r="A34" s="166" t="s">
        <v>2910</v>
      </c>
      <c r="B34" s="167" t="s">
        <v>2911</v>
      </c>
      <c r="C34" s="168">
        <v>239.88300000000001</v>
      </c>
      <c r="D34" s="167">
        <v>29.25</v>
      </c>
      <c r="E34" s="169" t="str">
        <f t="shared" si="0"/>
        <v>Excl.</v>
      </c>
      <c r="F34" s="170" t="str">
        <f t="shared" si="1"/>
        <v>Excl.</v>
      </c>
      <c r="G34" s="171">
        <v>3.7039316239316236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>
      <c r="A35" s="166" t="s">
        <v>69</v>
      </c>
      <c r="B35" s="167" t="s">
        <v>70</v>
      </c>
      <c r="C35" s="168">
        <v>792.32399999999996</v>
      </c>
      <c r="D35" s="167">
        <v>4.04</v>
      </c>
      <c r="E35" s="169" t="str">
        <f t="shared" si="0"/>
        <v>Excl.</v>
      </c>
      <c r="F35" s="170" t="str">
        <f t="shared" si="1"/>
        <v>Excl.</v>
      </c>
      <c r="G35" s="171">
        <v>2.2277227722772275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>
      <c r="A36" s="166" t="s">
        <v>2912</v>
      </c>
      <c r="B36" s="167" t="s">
        <v>3911</v>
      </c>
      <c r="C36" s="168">
        <v>616.46600000000001</v>
      </c>
      <c r="D36" s="167">
        <v>8.33</v>
      </c>
      <c r="E36" s="169" t="str">
        <f t="shared" si="0"/>
        <v>Excl.</v>
      </c>
      <c r="F36" s="170" t="str">
        <f t="shared" si="1"/>
        <v>Excl.</v>
      </c>
      <c r="G36" s="171">
        <v>5.5222088835534215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>
      <c r="A37" s="166" t="s">
        <v>2913</v>
      </c>
      <c r="B37" s="167" t="s">
        <v>2914</v>
      </c>
      <c r="C37" s="168">
        <v>82.59</v>
      </c>
      <c r="D37" s="167">
        <v>16.8</v>
      </c>
      <c r="E37" s="169" t="str">
        <f t="shared" si="0"/>
        <v>Excl.</v>
      </c>
      <c r="F37" s="170" t="str">
        <f t="shared" si="1"/>
        <v>Excl.</v>
      </c>
      <c r="G37" s="171">
        <v>5.5714285714285712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>
      <c r="A38" s="166" t="s">
        <v>75</v>
      </c>
      <c r="B38" s="167" t="s">
        <v>76</v>
      </c>
      <c r="C38" s="168">
        <v>212.50800000000001</v>
      </c>
      <c r="D38" s="167">
        <v>9.7100000000000009</v>
      </c>
      <c r="E38" s="169">
        <f t="shared" si="0"/>
        <v>2063.4526800000003</v>
      </c>
      <c r="F38" s="170">
        <f t="shared" si="1"/>
        <v>9.8783308047773279E-4</v>
      </c>
      <c r="G38" s="171">
        <v>2.8836251287332648</v>
      </c>
      <c r="H38" s="171">
        <v>172.34</v>
      </c>
      <c r="I38" s="172">
        <f t="shared" si="2"/>
        <v>2.8485402938595795E-5</v>
      </c>
      <c r="J38" s="172">
        <f t="shared" si="3"/>
        <v>1.7024315308953248E-3</v>
      </c>
    </row>
    <row r="39" spans="1:10">
      <c r="A39" s="166" t="s">
        <v>84</v>
      </c>
      <c r="B39" s="167" t="s">
        <v>85</v>
      </c>
      <c r="C39" s="168">
        <v>178.364</v>
      </c>
      <c r="D39" s="167">
        <v>259.7</v>
      </c>
      <c r="E39" s="169">
        <f t="shared" si="0"/>
        <v>46321.130799999999</v>
      </c>
      <c r="F39" s="170">
        <f t="shared" si="1"/>
        <v>2.2175233661949532E-2</v>
      </c>
      <c r="G39" s="171">
        <v>1.8636888717751252</v>
      </c>
      <c r="H39" s="171">
        <v>13.92</v>
      </c>
      <c r="I39" s="172">
        <f t="shared" si="2"/>
        <v>4.1327736204788503E-4</v>
      </c>
      <c r="J39" s="172">
        <f t="shared" si="3"/>
        <v>3.0867925257433747E-3</v>
      </c>
    </row>
    <row r="40" spans="1:10">
      <c r="A40" s="166" t="s">
        <v>2915</v>
      </c>
      <c r="B40" s="167" t="s">
        <v>2916</v>
      </c>
      <c r="C40" s="168">
        <v>134.68600000000001</v>
      </c>
      <c r="D40" s="167">
        <v>32.229999999999997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>
      <c r="A41" s="166" t="s">
        <v>87</v>
      </c>
      <c r="B41" s="167" t="s">
        <v>88</v>
      </c>
      <c r="C41" s="168">
        <v>131.41999999999999</v>
      </c>
      <c r="D41" s="167">
        <v>227</v>
      </c>
      <c r="E41" s="169" t="str">
        <f t="shared" si="0"/>
        <v>Excl.</v>
      </c>
      <c r="F41" s="170" t="str">
        <f t="shared" si="1"/>
        <v>Excl.</v>
      </c>
      <c r="G41" s="171">
        <v>1.4449339207048457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>
      <c r="A42" s="166" t="s">
        <v>2917</v>
      </c>
      <c r="B42" s="167" t="s">
        <v>46</v>
      </c>
      <c r="C42" s="168">
        <v>93.875</v>
      </c>
      <c r="D42" s="167">
        <v>112.1</v>
      </c>
      <c r="E42" s="169" t="str">
        <f t="shared" si="0"/>
        <v>Excl.</v>
      </c>
      <c r="F42" s="170" t="str">
        <f t="shared" si="1"/>
        <v>Excl.</v>
      </c>
      <c r="G42" s="171">
        <v>2.9259589652096341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>
      <c r="A43" s="166" t="s">
        <v>90</v>
      </c>
      <c r="B43" s="167" t="s">
        <v>91</v>
      </c>
      <c r="C43" s="168">
        <v>268.214</v>
      </c>
      <c r="D43" s="167">
        <v>25.41</v>
      </c>
      <c r="E43" s="169" t="str">
        <f t="shared" si="0"/>
        <v>Excl.</v>
      </c>
      <c r="F43" s="170" t="str">
        <f t="shared" si="1"/>
        <v>Excl.</v>
      </c>
      <c r="G43" s="171">
        <v>1.5741833923652107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>
      <c r="A44" s="166" t="s">
        <v>2918</v>
      </c>
      <c r="B44" s="167" t="s">
        <v>2504</v>
      </c>
      <c r="C44" s="168">
        <v>599.43499999999995</v>
      </c>
      <c r="D44" s="167">
        <v>46.88</v>
      </c>
      <c r="E44" s="169">
        <f t="shared" si="0"/>
        <v>28101.5128</v>
      </c>
      <c r="F44" s="170">
        <f t="shared" si="1"/>
        <v>1.3452987909230094E-2</v>
      </c>
      <c r="G44" s="171">
        <v>2.6808873720136517</v>
      </c>
      <c r="H44" s="171">
        <v>7</v>
      </c>
      <c r="I44" s="172">
        <f t="shared" si="2"/>
        <v>3.6065945401707295E-4</v>
      </c>
      <c r="J44" s="172">
        <f t="shared" si="3"/>
        <v>9.4170915364610657E-4</v>
      </c>
    </row>
    <row r="45" spans="1:10">
      <c r="A45" s="166" t="s">
        <v>96</v>
      </c>
      <c r="B45" s="167" t="s">
        <v>97</v>
      </c>
      <c r="C45" s="168">
        <v>238.952</v>
      </c>
      <c r="D45" s="167">
        <v>27.49</v>
      </c>
      <c r="E45" s="169" t="str">
        <f t="shared" si="0"/>
        <v>Excl.</v>
      </c>
      <c r="F45" s="170" t="str">
        <f t="shared" si="1"/>
        <v>Excl.</v>
      </c>
      <c r="G45" s="171">
        <v>3.6376864314296111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>
      <c r="A46" s="166" t="s">
        <v>99</v>
      </c>
      <c r="B46" s="167" t="s">
        <v>100</v>
      </c>
      <c r="C46" s="168">
        <v>435.18099999999998</v>
      </c>
      <c r="D46" s="167">
        <v>64.61</v>
      </c>
      <c r="E46" s="169">
        <f t="shared" si="0"/>
        <v>28117.044409999999</v>
      </c>
      <c r="F46" s="170">
        <f t="shared" si="1"/>
        <v>1.3460423329629982E-2</v>
      </c>
      <c r="G46" s="171">
        <v>0.18572976319455192</v>
      </c>
      <c r="H46" s="171">
        <v>73.87</v>
      </c>
      <c r="I46" s="172">
        <f t="shared" si="2"/>
        <v>2.5000012375105987E-5</v>
      </c>
      <c r="J46" s="172">
        <f t="shared" si="3"/>
        <v>9.9432147135976694E-3</v>
      </c>
    </row>
    <row r="47" spans="1:10">
      <c r="A47" s="166" t="s">
        <v>2919</v>
      </c>
      <c r="B47" s="167" t="s">
        <v>2920</v>
      </c>
      <c r="C47" s="168">
        <v>875.44500000000005</v>
      </c>
      <c r="D47" s="167">
        <v>2.38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>
      <c r="A48" s="166" t="s">
        <v>105</v>
      </c>
      <c r="B48" s="167" t="s">
        <v>106</v>
      </c>
      <c r="C48" s="168">
        <v>118.405</v>
      </c>
      <c r="D48" s="167">
        <v>17.03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>
      <c r="A49" s="166" t="s">
        <v>2921</v>
      </c>
      <c r="B49" s="167" t="s">
        <v>2922</v>
      </c>
      <c r="C49" s="168">
        <v>494.86799999999999</v>
      </c>
      <c r="D49" s="167">
        <v>64.989999999999995</v>
      </c>
      <c r="E49" s="169">
        <f t="shared" si="0"/>
        <v>32161.471319999997</v>
      </c>
      <c r="F49" s="170">
        <f t="shared" si="1"/>
        <v>1.5396604726953006E-2</v>
      </c>
      <c r="G49" s="171">
        <v>4.4825357747345747</v>
      </c>
      <c r="H49" s="171">
        <v>-10.275</v>
      </c>
      <c r="I49" s="172">
        <f t="shared" si="2"/>
        <v>6.9015831498014306E-4</v>
      </c>
      <c r="J49" s="172">
        <f t="shared" si="3"/>
        <v>-1.5820011356944214E-3</v>
      </c>
    </row>
    <row r="50" spans="1:10">
      <c r="A50" s="166" t="s">
        <v>108</v>
      </c>
      <c r="B50" s="167" t="s">
        <v>109</v>
      </c>
      <c r="C50" s="168">
        <v>51.447000000000003</v>
      </c>
      <c r="D50" s="167">
        <v>20.3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>
      <c r="A51" s="166" t="s">
        <v>2923</v>
      </c>
      <c r="B51" s="167" t="s">
        <v>2924</v>
      </c>
      <c r="C51" s="168">
        <v>160.79400000000001</v>
      </c>
      <c r="D51" s="167">
        <v>34.119999999999997</v>
      </c>
      <c r="E51" s="169" t="str">
        <f t="shared" si="0"/>
        <v>Excl.</v>
      </c>
      <c r="F51" s="170" t="str">
        <f t="shared" si="1"/>
        <v>Excl.</v>
      </c>
      <c r="G51" s="171">
        <v>1.4337631887456039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>
      <c r="A52" s="166" t="s">
        <v>2925</v>
      </c>
      <c r="B52" s="167" t="s">
        <v>2926</v>
      </c>
      <c r="C52" s="168">
        <v>461.34399999999999</v>
      </c>
      <c r="D52" s="167">
        <v>47.47</v>
      </c>
      <c r="E52" s="169" t="str">
        <f t="shared" si="0"/>
        <v>Excl.</v>
      </c>
      <c r="F52" s="170" t="str">
        <f t="shared" si="1"/>
        <v>Excl.</v>
      </c>
      <c r="G52" s="171">
        <v>4.6026964398567518</v>
      </c>
      <c r="H52" s="171" t="s">
        <v>16</v>
      </c>
      <c r="I52" s="172" t="str">
        <f t="shared" si="2"/>
        <v/>
      </c>
      <c r="J52" s="172" t="str">
        <f t="shared" si="3"/>
        <v/>
      </c>
    </row>
    <row r="53" spans="1:10">
      <c r="A53" s="166" t="s">
        <v>2927</v>
      </c>
      <c r="B53" s="167" t="s">
        <v>2928</v>
      </c>
      <c r="C53" s="168">
        <v>63.05</v>
      </c>
      <c r="D53" s="167">
        <v>47.51</v>
      </c>
      <c r="E53" s="169" t="str">
        <f t="shared" si="0"/>
        <v>Excl.</v>
      </c>
      <c r="F53" s="170" t="str">
        <f t="shared" si="1"/>
        <v>Excl.</v>
      </c>
      <c r="G53" s="171">
        <v>0.42096400757735219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>
      <c r="A54" s="166" t="s">
        <v>114</v>
      </c>
      <c r="B54" s="167" t="s">
        <v>115</v>
      </c>
      <c r="C54" s="168">
        <v>192.42699999999999</v>
      </c>
      <c r="D54" s="167">
        <v>167.98</v>
      </c>
      <c r="E54" s="169">
        <f t="shared" si="0"/>
        <v>32323.887459999998</v>
      </c>
      <c r="F54" s="170">
        <f t="shared" si="1"/>
        <v>1.5474357920641705E-2</v>
      </c>
      <c r="G54" s="171">
        <v>1.163650434575545</v>
      </c>
      <c r="H54" s="171">
        <v>1.66</v>
      </c>
      <c r="I54" s="172">
        <f t="shared" si="2"/>
        <v>1.8006743319132248E-4</v>
      </c>
      <c r="J54" s="172">
        <f t="shared" si="3"/>
        <v>2.568743414826523E-4</v>
      </c>
    </row>
    <row r="55" spans="1:10">
      <c r="A55" s="166" t="s">
        <v>117</v>
      </c>
      <c r="B55" s="167" t="s">
        <v>118</v>
      </c>
      <c r="C55" s="168">
        <v>1837.203</v>
      </c>
      <c r="D55" s="167">
        <v>22.62</v>
      </c>
      <c r="E55" s="169" t="str">
        <f t="shared" si="0"/>
        <v>Excl.</v>
      </c>
      <c r="F55" s="170" t="str">
        <f t="shared" si="1"/>
        <v>Excl.</v>
      </c>
      <c r="G55" s="171">
        <v>3.183023872679045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>
      <c r="A56" s="166" t="s">
        <v>123</v>
      </c>
      <c r="B56" s="167" t="s">
        <v>124</v>
      </c>
      <c r="C56" s="168">
        <v>537.56399999999996</v>
      </c>
      <c r="D56" s="167">
        <v>4.8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>
      <c r="A57" s="166" t="s">
        <v>2929</v>
      </c>
      <c r="B57" s="167" t="s">
        <v>2930</v>
      </c>
      <c r="C57" s="168">
        <v>245.75899999999999</v>
      </c>
      <c r="D57" s="167">
        <v>5.68</v>
      </c>
      <c r="E57" s="169" t="str">
        <f t="shared" si="0"/>
        <v>Excl.</v>
      </c>
      <c r="F57" s="170" t="str">
        <f t="shared" si="1"/>
        <v>Excl.</v>
      </c>
      <c r="G57" s="171">
        <v>6.3380281690140841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>
      <c r="A58" s="166" t="s">
        <v>2931</v>
      </c>
      <c r="B58" s="167" t="s">
        <v>2932</v>
      </c>
      <c r="C58" s="168">
        <v>25.863</v>
      </c>
      <c r="D58" s="167">
        <v>58.61</v>
      </c>
      <c r="E58" s="169" t="str">
        <f t="shared" si="0"/>
        <v>Excl.</v>
      </c>
      <c r="F58" s="170" t="str">
        <f t="shared" si="1"/>
        <v>Excl.</v>
      </c>
      <c r="G58" s="171">
        <v>2.3315133936188364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>
      <c r="A59" s="166" t="s">
        <v>129</v>
      </c>
      <c r="B59" s="167" t="s">
        <v>130</v>
      </c>
      <c r="C59" s="168">
        <v>140.40700000000001</v>
      </c>
      <c r="D59" s="167">
        <v>41.33</v>
      </c>
      <c r="E59" s="169" t="str">
        <f t="shared" si="0"/>
        <v>Excl.</v>
      </c>
      <c r="F59" s="170" t="str">
        <f t="shared" si="1"/>
        <v>Excl.</v>
      </c>
      <c r="G59" s="171">
        <v>1.9356399709654006</v>
      </c>
      <c r="H59" s="171" t="s">
        <v>16</v>
      </c>
      <c r="I59" s="172" t="str">
        <f t="shared" si="2"/>
        <v/>
      </c>
      <c r="J59" s="172" t="str">
        <f t="shared" si="3"/>
        <v/>
      </c>
    </row>
    <row r="60" spans="1:10">
      <c r="A60" s="166" t="s">
        <v>132</v>
      </c>
      <c r="B60" s="167" t="s">
        <v>133</v>
      </c>
      <c r="C60" s="168">
        <v>304.73399999999998</v>
      </c>
      <c r="D60" s="167">
        <v>180.08</v>
      </c>
      <c r="E60" s="169" t="str">
        <f t="shared" si="0"/>
        <v>Excl.</v>
      </c>
      <c r="F60" s="170" t="str">
        <f t="shared" si="1"/>
        <v>Excl.</v>
      </c>
      <c r="G60" s="171">
        <v>1.1394935584184807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>
      <c r="A61" s="166" t="s">
        <v>2933</v>
      </c>
      <c r="B61" s="167" t="s">
        <v>136</v>
      </c>
      <c r="C61" s="168">
        <v>222.88800000000001</v>
      </c>
      <c r="D61" s="167">
        <v>85.49</v>
      </c>
      <c r="E61" s="169" t="str">
        <f t="shared" si="0"/>
        <v>Excl.</v>
      </c>
      <c r="F61" s="170" t="str">
        <f t="shared" si="1"/>
        <v>Excl.</v>
      </c>
      <c r="G61" s="171">
        <v>1.5674347876944674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>
      <c r="A62" s="166" t="s">
        <v>138</v>
      </c>
      <c r="B62" s="167" t="s">
        <v>139</v>
      </c>
      <c r="C62" s="168">
        <v>352.435</v>
      </c>
      <c r="D62" s="167">
        <v>62.81</v>
      </c>
      <c r="E62" s="169" t="str">
        <f t="shared" si="0"/>
        <v>Excl.</v>
      </c>
      <c r="F62" s="170" t="str">
        <f t="shared" si="1"/>
        <v>Excl.</v>
      </c>
      <c r="G62" s="171">
        <v>2.2289444355994266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>
      <c r="A63" s="166" t="s">
        <v>141</v>
      </c>
      <c r="B63" s="167" t="s">
        <v>142</v>
      </c>
      <c r="C63" s="168">
        <v>729.41600000000005</v>
      </c>
      <c r="D63" s="167">
        <v>122.04</v>
      </c>
      <c r="E63" s="169">
        <f t="shared" si="0"/>
        <v>89017.928640000013</v>
      </c>
      <c r="F63" s="170">
        <f t="shared" si="1"/>
        <v>4.2615396766064052E-2</v>
      </c>
      <c r="G63" s="171">
        <v>5.0803015404785317</v>
      </c>
      <c r="H63" s="171">
        <v>2.02</v>
      </c>
      <c r="I63" s="172">
        <f t="shared" si="2"/>
        <v>2.1649906583873905E-3</v>
      </c>
      <c r="J63" s="172">
        <f t="shared" si="3"/>
        <v>8.6083101467449377E-4</v>
      </c>
    </row>
    <row r="64" spans="1:10">
      <c r="A64" s="166" t="s">
        <v>144</v>
      </c>
      <c r="B64" s="167" t="s">
        <v>145</v>
      </c>
      <c r="C64" s="168">
        <v>1237.3420000000001</v>
      </c>
      <c r="D64" s="167">
        <v>73.69</v>
      </c>
      <c r="E64" s="169">
        <f t="shared" si="0"/>
        <v>91179.731980000011</v>
      </c>
      <c r="F64" s="170">
        <f t="shared" si="1"/>
        <v>4.3650313085414415E-2</v>
      </c>
      <c r="G64" s="171">
        <v>5.7538336273578512</v>
      </c>
      <c r="H64" s="171">
        <v>7.13</v>
      </c>
      <c r="I64" s="172">
        <f t="shared" si="2"/>
        <v>2.5115663927555592E-3</v>
      </c>
      <c r="J64" s="172">
        <f t="shared" si="3"/>
        <v>3.1122673229900476E-3</v>
      </c>
    </row>
    <row r="65" spans="1:10">
      <c r="A65" s="166" t="s">
        <v>2934</v>
      </c>
      <c r="B65" s="167" t="s">
        <v>2935</v>
      </c>
      <c r="C65" s="168">
        <v>564.69600000000003</v>
      </c>
      <c r="D65" s="167">
        <v>8.82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>
      <c r="A66" s="166" t="s">
        <v>2936</v>
      </c>
      <c r="B66" s="167" t="s">
        <v>148</v>
      </c>
      <c r="C66" s="168">
        <v>944.59500000000003</v>
      </c>
      <c r="D66" s="167">
        <v>82.96</v>
      </c>
      <c r="E66" s="169">
        <f t="shared" si="0"/>
        <v>78363.60119999999</v>
      </c>
      <c r="F66" s="170">
        <f t="shared" si="1"/>
        <v>3.75148692872979E-2</v>
      </c>
      <c r="G66" s="171">
        <v>4.3394406943105119</v>
      </c>
      <c r="H66" s="171">
        <v>6.37</v>
      </c>
      <c r="I66" s="172">
        <f t="shared" si="2"/>
        <v>1.6279355042704011E-3</v>
      </c>
      <c r="J66" s="172">
        <f t="shared" si="3"/>
        <v>2.3896971736008764E-3</v>
      </c>
    </row>
    <row r="67" spans="1:10">
      <c r="A67" s="166" t="s">
        <v>150</v>
      </c>
      <c r="B67" s="167" t="s">
        <v>151</v>
      </c>
      <c r="C67" s="168">
        <v>96.695999999999998</v>
      </c>
      <c r="D67" s="167">
        <v>53.83</v>
      </c>
      <c r="E67" s="169" t="str">
        <f t="shared" si="0"/>
        <v>Excl.</v>
      </c>
      <c r="F67" s="170" t="str">
        <f t="shared" si="1"/>
        <v>Excl.</v>
      </c>
      <c r="G67" s="171">
        <v>2.6007802340702209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>
      <c r="A68" s="166" t="s">
        <v>153</v>
      </c>
      <c r="B68" s="167" t="s">
        <v>154</v>
      </c>
      <c r="C68" s="168">
        <v>43.923000000000002</v>
      </c>
      <c r="D68" s="167">
        <v>27.26</v>
      </c>
      <c r="E68" s="169" t="str">
        <f t="shared" si="0"/>
        <v>Excl.</v>
      </c>
      <c r="F68" s="170" t="str">
        <f t="shared" si="1"/>
        <v>Excl.</v>
      </c>
      <c r="G68" s="171">
        <v>6.8965517241379306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>
      <c r="A69" s="166" t="s">
        <v>156</v>
      </c>
      <c r="B69" s="167" t="s">
        <v>157</v>
      </c>
      <c r="C69" s="168">
        <v>340.38400000000001</v>
      </c>
      <c r="D69" s="167">
        <v>127.74</v>
      </c>
      <c r="E69" s="169" t="str">
        <f t="shared" si="0"/>
        <v>Excl.</v>
      </c>
      <c r="F69" s="170" t="str">
        <f t="shared" si="1"/>
        <v>Excl.</v>
      </c>
      <c r="G69" s="171">
        <v>3.4444966337873812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>
      <c r="A70" s="166" t="s">
        <v>159</v>
      </c>
      <c r="B70" s="167" t="s">
        <v>160</v>
      </c>
      <c r="C70" s="168">
        <v>1748.307</v>
      </c>
      <c r="D70" s="167">
        <v>85.52</v>
      </c>
      <c r="E70" s="169">
        <f t="shared" si="0"/>
        <v>149515.21463999999</v>
      </c>
      <c r="F70" s="170">
        <f t="shared" si="1"/>
        <v>7.1577156330098438E-2</v>
      </c>
      <c r="G70" s="171">
        <v>4.7708138447146871</v>
      </c>
      <c r="H70" s="171">
        <v>4.74</v>
      </c>
      <c r="I70" s="172">
        <f t="shared" si="2"/>
        <v>3.4148128838494113E-3</v>
      </c>
      <c r="J70" s="172">
        <f t="shared" si="3"/>
        <v>3.3927572100466664E-3</v>
      </c>
    </row>
    <row r="71" spans="1:10">
      <c r="A71" s="166" t="s">
        <v>2937</v>
      </c>
      <c r="B71" s="167" t="s">
        <v>2938</v>
      </c>
      <c r="C71" s="168">
        <v>38.389000000000003</v>
      </c>
      <c r="D71" s="167">
        <v>104.25</v>
      </c>
      <c r="E71" s="169" t="str">
        <f t="shared" si="0"/>
        <v>Excl.</v>
      </c>
      <c r="F71" s="170" t="str">
        <f t="shared" si="1"/>
        <v>Excl.</v>
      </c>
      <c r="G71" s="171">
        <v>1.8033573141486809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>
      <c r="A72" s="166" t="s">
        <v>168</v>
      </c>
      <c r="B72" s="167" t="s">
        <v>169</v>
      </c>
      <c r="C72" s="168">
        <v>186.27500000000001</v>
      </c>
      <c r="D72" s="167">
        <v>25.05</v>
      </c>
      <c r="E72" s="169" t="str">
        <f t="shared" si="0"/>
        <v>Excl.</v>
      </c>
      <c r="F72" s="170" t="str">
        <f t="shared" si="1"/>
        <v>Excl.</v>
      </c>
      <c r="G72" s="171">
        <v>1.0379241516966069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>
      <c r="A73" s="166" t="s">
        <v>2939</v>
      </c>
      <c r="B73" s="167" t="s">
        <v>2940</v>
      </c>
      <c r="C73" s="168">
        <v>443.01499999999999</v>
      </c>
      <c r="D73" s="167">
        <v>1.75</v>
      </c>
      <c r="E73" s="169" t="str">
        <f t="shared" si="0"/>
        <v>Excl.</v>
      </c>
      <c r="F73" s="170" t="str">
        <f t="shared" si="1"/>
        <v>Excl.</v>
      </c>
      <c r="G73" s="171">
        <v>3.8742857142857141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>
      <c r="A74" s="166" t="s">
        <v>177</v>
      </c>
      <c r="B74" s="167" t="s">
        <v>178</v>
      </c>
      <c r="C74" s="168">
        <v>277.72399999999999</v>
      </c>
      <c r="D74" s="167">
        <v>42.39</v>
      </c>
      <c r="E74" s="169" t="str">
        <f t="shared" si="0"/>
        <v>Excl.</v>
      </c>
      <c r="F74" s="170" t="str">
        <f t="shared" si="1"/>
        <v>Excl.</v>
      </c>
      <c r="G74" s="171">
        <v>1.7928756782259965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>
      <c r="A75" s="166" t="s">
        <v>2941</v>
      </c>
      <c r="B75" s="167" t="s">
        <v>2942</v>
      </c>
      <c r="C75" s="168">
        <v>297.39400000000001</v>
      </c>
      <c r="D75" s="167">
        <v>8.1199999999999992</v>
      </c>
      <c r="E75" s="169" t="str">
        <f t="shared" si="0"/>
        <v>Excl.</v>
      </c>
      <c r="F75" s="170" t="str">
        <f t="shared" si="1"/>
        <v>Excl.</v>
      </c>
      <c r="G75" s="171">
        <v>0.98522167487684742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>
      <c r="A76" s="166" t="s">
        <v>2943</v>
      </c>
      <c r="B76" s="167" t="s">
        <v>2944</v>
      </c>
      <c r="C76" s="168">
        <v>103.21599999999999</v>
      </c>
      <c r="D76" s="167">
        <v>30.11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>
        <v>77.400000000000006</v>
      </c>
      <c r="I76" s="172" t="str">
        <f t="shared" si="2"/>
        <v/>
      </c>
      <c r="J76" s="172" t="str">
        <f t="shared" si="3"/>
        <v/>
      </c>
    </row>
    <row r="77" spans="1:10">
      <c r="A77" s="166" t="s">
        <v>183</v>
      </c>
      <c r="B77" s="167" t="s">
        <v>184</v>
      </c>
      <c r="C77" s="168">
        <v>100.601</v>
      </c>
      <c r="D77" s="167">
        <v>12</v>
      </c>
      <c r="E77" s="169" t="str">
        <f t="shared" si="4"/>
        <v>Excl.</v>
      </c>
      <c r="F77" s="170" t="str">
        <f t="shared" si="5"/>
        <v>Excl.</v>
      </c>
      <c r="G77" s="171">
        <v>12.833333333333332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>
      <c r="A78" s="166" t="s">
        <v>2945</v>
      </c>
      <c r="B78" s="167" t="s">
        <v>2946</v>
      </c>
      <c r="C78" s="168">
        <v>102.76600000000001</v>
      </c>
      <c r="D78" s="167">
        <v>35.979999999999997</v>
      </c>
      <c r="E78" s="169" t="str">
        <f t="shared" si="4"/>
        <v>Excl.</v>
      </c>
      <c r="F78" s="170" t="str">
        <f t="shared" si="5"/>
        <v>Excl.</v>
      </c>
      <c r="G78" s="171">
        <v>1.8343524180100057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>
      <c r="A79" s="166" t="s">
        <v>2947</v>
      </c>
      <c r="B79" s="167" t="s">
        <v>2948</v>
      </c>
      <c r="C79" s="168">
        <v>41.595999999999997</v>
      </c>
      <c r="D79" s="167">
        <v>35.11</v>
      </c>
      <c r="E79" s="169" t="str">
        <f t="shared" si="4"/>
        <v>Excl.</v>
      </c>
      <c r="F79" s="170" t="str">
        <f t="shared" si="5"/>
        <v>Excl.</v>
      </c>
      <c r="G79" s="171">
        <v>2.3924807747080603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>
      <c r="A80" s="166" t="s">
        <v>201</v>
      </c>
      <c r="B80" s="167" t="s">
        <v>202</v>
      </c>
      <c r="C80" s="168">
        <v>67.387</v>
      </c>
      <c r="D80" s="167">
        <v>55.88</v>
      </c>
      <c r="E80" s="169" t="str">
        <f t="shared" si="4"/>
        <v>Excl.</v>
      </c>
      <c r="F80" s="170" t="str">
        <f t="shared" si="5"/>
        <v>Excl.</v>
      </c>
      <c r="G80" s="171">
        <v>1.7967072297780957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>
      <c r="A81" s="166" t="s">
        <v>204</v>
      </c>
      <c r="B81" s="167" t="s">
        <v>205</v>
      </c>
      <c r="C81" s="168">
        <v>323.65499999999997</v>
      </c>
      <c r="D81" s="167">
        <v>97.59</v>
      </c>
      <c r="E81" s="169">
        <f t="shared" si="4"/>
        <v>31585.491449999998</v>
      </c>
      <c r="F81" s="170">
        <f t="shared" si="5"/>
        <v>1.5120866894537453E-2</v>
      </c>
      <c r="G81" s="171">
        <v>3.22338354339584</v>
      </c>
      <c r="H81" s="171">
        <v>9.34</v>
      </c>
      <c r="I81" s="172">
        <f t="shared" si="6"/>
        <v>4.8740353509730985E-4</v>
      </c>
      <c r="J81" s="172">
        <f t="shared" si="7"/>
        <v>1.412288967949798E-3</v>
      </c>
    </row>
    <row r="82" spans="1:10">
      <c r="A82" s="166" t="s">
        <v>207</v>
      </c>
      <c r="B82" s="167" t="s">
        <v>208</v>
      </c>
      <c r="C82" s="168">
        <v>21.192</v>
      </c>
      <c r="D82" s="167">
        <v>4400</v>
      </c>
      <c r="E82" s="169" t="str">
        <f t="shared" si="4"/>
        <v>Excl.</v>
      </c>
      <c r="F82" s="170" t="str">
        <f t="shared" si="5"/>
        <v>Excl.</v>
      </c>
      <c r="G82" s="171">
        <v>0.12326363636363637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>
      <c r="A83" s="166" t="s">
        <v>210</v>
      </c>
      <c r="B83" s="167" t="s">
        <v>211</v>
      </c>
      <c r="C83" s="168">
        <v>1266.4169999999999</v>
      </c>
      <c r="D83" s="167">
        <v>49.92</v>
      </c>
      <c r="E83" s="169">
        <f t="shared" si="4"/>
        <v>63219.536639999998</v>
      </c>
      <c r="F83" s="170">
        <f t="shared" si="5"/>
        <v>3.0264977835821313E-2</v>
      </c>
      <c r="G83" s="171">
        <v>4.3669871794871797</v>
      </c>
      <c r="H83" s="171">
        <v>16</v>
      </c>
      <c r="I83" s="172">
        <f t="shared" si="6"/>
        <v>1.3216677019649533E-3</v>
      </c>
      <c r="J83" s="172">
        <f t="shared" si="7"/>
        <v>4.8423964537314098E-3</v>
      </c>
    </row>
    <row r="84" spans="1:10">
      <c r="A84" s="166" t="s">
        <v>2949</v>
      </c>
      <c r="B84" s="167" t="s">
        <v>2950</v>
      </c>
      <c r="C84" s="168">
        <v>89.778000000000006</v>
      </c>
      <c r="D84" s="167">
        <v>22.74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>
      <c r="A85" s="166" t="s">
        <v>2951</v>
      </c>
      <c r="B85" s="167" t="s">
        <v>214</v>
      </c>
      <c r="C85" s="168">
        <v>174.72800000000001</v>
      </c>
      <c r="D85" s="167">
        <v>34.86</v>
      </c>
      <c r="E85" s="169" t="str">
        <f t="shared" si="4"/>
        <v>Excl.</v>
      </c>
      <c r="F85" s="170" t="str">
        <f t="shared" si="5"/>
        <v>Excl.</v>
      </c>
      <c r="G85" s="171">
        <v>4.0160642570281126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>
      <c r="A86" s="166" t="s">
        <v>2952</v>
      </c>
      <c r="B86" s="167" t="s">
        <v>2953</v>
      </c>
      <c r="C86" s="168">
        <v>45.77</v>
      </c>
      <c r="D86" s="167">
        <v>16.940000000000001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14.914999999999999</v>
      </c>
      <c r="I86" s="172" t="str">
        <f t="shared" si="6"/>
        <v/>
      </c>
      <c r="J86" s="172" t="str">
        <f t="shared" si="7"/>
        <v/>
      </c>
    </row>
    <row r="87" spans="1:10">
      <c r="A87" s="166" t="s">
        <v>216</v>
      </c>
      <c r="B87" s="167" t="s">
        <v>217</v>
      </c>
      <c r="C87" s="168">
        <v>776.79100000000005</v>
      </c>
      <c r="D87" s="167">
        <v>14.17</v>
      </c>
      <c r="E87" s="169">
        <f t="shared" si="4"/>
        <v>11007.128470000001</v>
      </c>
      <c r="F87" s="170">
        <f t="shared" si="5"/>
        <v>5.2694232967504997E-3</v>
      </c>
      <c r="G87" s="171">
        <v>2.5405786873676779</v>
      </c>
      <c r="H87" s="171">
        <v>48.88</v>
      </c>
      <c r="I87" s="172">
        <f t="shared" si="6"/>
        <v>1.3387384522443047E-4</v>
      </c>
      <c r="J87" s="172">
        <f t="shared" si="7"/>
        <v>2.5756941074516443E-3</v>
      </c>
    </row>
    <row r="88" spans="1:10">
      <c r="A88" s="166" t="s">
        <v>2954</v>
      </c>
      <c r="B88" s="167" t="s">
        <v>2955</v>
      </c>
      <c r="C88" s="168">
        <v>149.66399999999999</v>
      </c>
      <c r="D88" s="167">
        <v>12.69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>
      <c r="A89" s="166" t="s">
        <v>2956</v>
      </c>
      <c r="B89" s="167" t="s">
        <v>2957</v>
      </c>
      <c r="C89" s="168">
        <v>21.472999999999999</v>
      </c>
      <c r="D89" s="167">
        <v>204.96</v>
      </c>
      <c r="E89" s="169" t="str">
        <f t="shared" si="4"/>
        <v>Excl.</v>
      </c>
      <c r="F89" s="170" t="str">
        <f t="shared" si="5"/>
        <v>Excl.</v>
      </c>
      <c r="G89" s="171">
        <v>0.29274004683840749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>
      <c r="A90" s="166" t="s">
        <v>2958</v>
      </c>
      <c r="B90" s="167" t="s">
        <v>220</v>
      </c>
      <c r="C90" s="168">
        <v>334.56700000000001</v>
      </c>
      <c r="D90" s="167">
        <v>5.57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>
      <c r="A91" s="166" t="s">
        <v>2959</v>
      </c>
      <c r="B91" s="167" t="s">
        <v>2960</v>
      </c>
      <c r="C91" s="168">
        <v>364.75900000000001</v>
      </c>
      <c r="D91" s="167">
        <v>53.95</v>
      </c>
      <c r="E91" s="169">
        <f t="shared" si="4"/>
        <v>19678.748050000002</v>
      </c>
      <c r="F91" s="170">
        <f t="shared" si="5"/>
        <v>9.4207725210236834E-3</v>
      </c>
      <c r="G91" s="171">
        <v>0.14161260426320665</v>
      </c>
      <c r="H91" s="171">
        <v>118.71</v>
      </c>
      <c r="I91" s="172">
        <f t="shared" si="6"/>
        <v>1.3341001308734186E-5</v>
      </c>
      <c r="J91" s="172">
        <f t="shared" si="7"/>
        <v>1.1183399059707213E-2</v>
      </c>
    </row>
    <row r="92" spans="1:10">
      <c r="A92" s="166" t="s">
        <v>2961</v>
      </c>
      <c r="B92" s="167" t="s">
        <v>2962</v>
      </c>
      <c r="C92" s="168">
        <v>47.746000000000002</v>
      </c>
      <c r="D92" s="167">
        <v>43.19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>
      <c r="A93" s="166" t="s">
        <v>222</v>
      </c>
      <c r="B93" s="167" t="s">
        <v>223</v>
      </c>
      <c r="C93" s="168">
        <v>196.34899999999999</v>
      </c>
      <c r="D93" s="167">
        <v>6.26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>
      <c r="A94" s="166" t="s">
        <v>2963</v>
      </c>
      <c r="B94" s="167" t="s">
        <v>2964</v>
      </c>
      <c r="C94" s="168">
        <v>151.70500000000001</v>
      </c>
      <c r="D94" s="167">
        <v>22.3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67.81</v>
      </c>
      <c r="I94" s="172" t="str">
        <f t="shared" si="6"/>
        <v/>
      </c>
      <c r="J94" s="172" t="str">
        <f t="shared" si="7"/>
        <v/>
      </c>
    </row>
    <row r="95" spans="1:10">
      <c r="A95" s="166" t="s">
        <v>2965</v>
      </c>
      <c r="B95" s="167" t="s">
        <v>2966</v>
      </c>
      <c r="C95" s="168">
        <v>28.178999999999998</v>
      </c>
      <c r="D95" s="167">
        <v>160.66999999999999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>
      <c r="A96" s="166" t="s">
        <v>2967</v>
      </c>
      <c r="B96" s="167" t="s">
        <v>2968</v>
      </c>
      <c r="C96" s="168">
        <v>538.96</v>
      </c>
      <c r="D96" s="167">
        <v>3.91</v>
      </c>
      <c r="E96" s="169" t="str">
        <f t="shared" si="4"/>
        <v>Excl.</v>
      </c>
      <c r="F96" s="170" t="str">
        <f t="shared" si="5"/>
        <v>Excl.</v>
      </c>
      <c r="G96" s="171">
        <v>3.8363171355498715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>
      <c r="A97" s="166" t="s">
        <v>228</v>
      </c>
      <c r="B97" s="167" t="s">
        <v>229</v>
      </c>
      <c r="C97" s="168">
        <v>99.759</v>
      </c>
      <c r="D97" s="167">
        <v>47.9</v>
      </c>
      <c r="E97" s="169" t="str">
        <f t="shared" si="4"/>
        <v>Excl.</v>
      </c>
      <c r="F97" s="170" t="str">
        <f t="shared" si="5"/>
        <v>Excl.</v>
      </c>
      <c r="G97" s="171">
        <v>4.0901878914405012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>
      <c r="A98" s="166" t="s">
        <v>2969</v>
      </c>
      <c r="B98" s="167" t="s">
        <v>2970</v>
      </c>
      <c r="C98" s="168">
        <v>179.42699999999999</v>
      </c>
      <c r="D98" s="167">
        <v>13.7</v>
      </c>
      <c r="E98" s="169" t="str">
        <f t="shared" si="4"/>
        <v>Excl.</v>
      </c>
      <c r="F98" s="170" t="str">
        <f t="shared" si="5"/>
        <v>Excl.</v>
      </c>
      <c r="G98" s="171">
        <v>1.575182481751825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>
      <c r="A99" s="166" t="s">
        <v>2971</v>
      </c>
      <c r="B99" s="167" t="s">
        <v>2972</v>
      </c>
      <c r="C99" s="168">
        <v>84.605999999999995</v>
      </c>
      <c r="D99" s="167">
        <v>185.25</v>
      </c>
      <c r="E99" s="169">
        <f t="shared" si="4"/>
        <v>15673.261499999999</v>
      </c>
      <c r="F99" s="170">
        <f t="shared" si="5"/>
        <v>7.5032329739095583E-3</v>
      </c>
      <c r="G99" s="171">
        <v>1.1648582995951418</v>
      </c>
      <c r="H99" s="171">
        <v>13.62</v>
      </c>
      <c r="I99" s="172">
        <f t="shared" si="6"/>
        <v>8.7402032034544858E-5</v>
      </c>
      <c r="J99" s="172">
        <f t="shared" si="7"/>
        <v>1.0219403310464817E-3</v>
      </c>
    </row>
    <row r="100" spans="1:10">
      <c r="A100" s="166" t="s">
        <v>2973</v>
      </c>
      <c r="B100" s="167" t="s">
        <v>2974</v>
      </c>
      <c r="C100" s="168">
        <v>56.244999999999997</v>
      </c>
      <c r="D100" s="167">
        <v>88.79</v>
      </c>
      <c r="E100" s="169" t="str">
        <f t="shared" si="4"/>
        <v>Excl.</v>
      </c>
      <c r="F100" s="170" t="str">
        <f t="shared" si="5"/>
        <v>Excl.</v>
      </c>
      <c r="G100" s="171">
        <v>1.2614033111836918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>
      <c r="A101" s="166" t="s">
        <v>246</v>
      </c>
      <c r="B101" s="167" t="s">
        <v>247</v>
      </c>
      <c r="C101" s="168">
        <v>1415.075</v>
      </c>
      <c r="D101" s="167">
        <v>168.8</v>
      </c>
      <c r="E101" s="169">
        <f t="shared" si="4"/>
        <v>238864.66000000003</v>
      </c>
      <c r="F101" s="170">
        <f t="shared" si="5"/>
        <v>0.11435125951377101</v>
      </c>
      <c r="G101" s="171">
        <v>3.3649289099526061</v>
      </c>
      <c r="H101" s="171">
        <v>6.72</v>
      </c>
      <c r="I101" s="172">
        <f t="shared" si="6"/>
        <v>3.8478385902738104E-3</v>
      </c>
      <c r="J101" s="172">
        <f t="shared" si="7"/>
        <v>7.6844046393254118E-3</v>
      </c>
    </row>
    <row r="102" spans="1:10">
      <c r="A102" s="166" t="s">
        <v>252</v>
      </c>
      <c r="B102" s="167" t="s">
        <v>253</v>
      </c>
      <c r="C102" s="168">
        <v>103.79900000000001</v>
      </c>
      <c r="D102" s="167">
        <v>15.84</v>
      </c>
      <c r="E102" s="169" t="str">
        <f t="shared" si="4"/>
        <v>Excl.</v>
      </c>
      <c r="F102" s="170" t="str">
        <f t="shared" si="5"/>
        <v>Excl.</v>
      </c>
      <c r="G102" s="171">
        <v>5.6186868686868685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>
      <c r="A103" s="166" t="s">
        <v>255</v>
      </c>
      <c r="B103" s="167" t="s">
        <v>256</v>
      </c>
      <c r="C103" s="168">
        <v>58.353000000000002</v>
      </c>
      <c r="D103" s="167">
        <v>41.04</v>
      </c>
      <c r="E103" s="169" t="str">
        <f t="shared" si="4"/>
        <v>Excl.</v>
      </c>
      <c r="F103" s="170" t="str">
        <f t="shared" si="5"/>
        <v>Excl.</v>
      </c>
      <c r="G103" s="171">
        <v>4.0935672514619883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>
      <c r="A104" s="166" t="s">
        <v>258</v>
      </c>
      <c r="B104" s="167" t="s">
        <v>259</v>
      </c>
      <c r="C104" s="168">
        <v>114.06699999999999</v>
      </c>
      <c r="D104" s="167">
        <v>108.76</v>
      </c>
      <c r="E104" s="169" t="str">
        <f t="shared" si="4"/>
        <v>Excl.</v>
      </c>
      <c r="F104" s="170" t="str">
        <f t="shared" si="5"/>
        <v>Excl.</v>
      </c>
      <c r="G104" s="171">
        <v>0.77234277307833754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>
      <c r="A105" s="166" t="s">
        <v>261</v>
      </c>
      <c r="B105" s="167" t="s">
        <v>262</v>
      </c>
      <c r="C105" s="168">
        <v>71.385000000000005</v>
      </c>
      <c r="D105" s="167">
        <v>17.97</v>
      </c>
      <c r="E105" s="169" t="str">
        <f t="shared" si="4"/>
        <v>Excl.</v>
      </c>
      <c r="F105" s="170" t="str">
        <f t="shared" si="5"/>
        <v>Excl.</v>
      </c>
      <c r="G105" s="171">
        <v>5.0083472454090154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>
      <c r="A106" s="166" t="s">
        <v>3912</v>
      </c>
      <c r="B106" s="167" t="s">
        <v>277</v>
      </c>
      <c r="C106" s="168">
        <v>313.33100000000002</v>
      </c>
      <c r="D106" s="167">
        <v>6.29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>
      <c r="A107" s="166" t="s">
        <v>288</v>
      </c>
      <c r="B107" s="167" t="s">
        <v>289</v>
      </c>
      <c r="C107" s="168">
        <v>61.578000000000003</v>
      </c>
      <c r="D107" s="167">
        <v>63.1</v>
      </c>
      <c r="E107" s="169" t="str">
        <f t="shared" si="4"/>
        <v>Excl.</v>
      </c>
      <c r="F107" s="170" t="str">
        <f t="shared" si="5"/>
        <v>Excl.</v>
      </c>
      <c r="G107" s="171">
        <v>1.5847860538827259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>
      <c r="A108" s="166" t="s">
        <v>2975</v>
      </c>
      <c r="B108" s="167" t="s">
        <v>2976</v>
      </c>
      <c r="C108" s="168">
        <v>114.645</v>
      </c>
      <c r="D108" s="167">
        <v>20.99</v>
      </c>
      <c r="E108" s="169" t="str">
        <f t="shared" si="4"/>
        <v>Excl.</v>
      </c>
      <c r="F108" s="170" t="str">
        <f t="shared" si="5"/>
        <v>Excl.</v>
      </c>
      <c r="G108" s="171">
        <v>3.3349213911386371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>
      <c r="A109" s="166" t="s">
        <v>294</v>
      </c>
      <c r="B109" s="167" t="s">
        <v>295</v>
      </c>
      <c r="C109" s="168">
        <v>47.802</v>
      </c>
      <c r="D109" s="167">
        <v>51.33</v>
      </c>
      <c r="E109" s="169" t="str">
        <f t="shared" si="4"/>
        <v>Excl.</v>
      </c>
      <c r="F109" s="170" t="str">
        <f t="shared" si="5"/>
        <v>Excl.</v>
      </c>
      <c r="G109" s="171">
        <v>3.1170855250340934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>
      <c r="A110" s="166" t="s">
        <v>297</v>
      </c>
      <c r="B110" s="167" t="s">
        <v>298</v>
      </c>
      <c r="C110" s="168">
        <v>117.521</v>
      </c>
      <c r="D110" s="167">
        <v>69.14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>
      <c r="A111" s="166" t="s">
        <v>2977</v>
      </c>
      <c r="B111" s="167" t="s">
        <v>2978</v>
      </c>
      <c r="C111" s="168">
        <v>65.653000000000006</v>
      </c>
      <c r="D111" s="167">
        <v>14.18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>
      <c r="A112" s="166" t="s">
        <v>2979</v>
      </c>
      <c r="B112" s="167" t="s">
        <v>2980</v>
      </c>
      <c r="C112" s="168">
        <v>202.102</v>
      </c>
      <c r="D112" s="167">
        <v>7.68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-35.04</v>
      </c>
      <c r="I112" s="172" t="str">
        <f t="shared" si="6"/>
        <v/>
      </c>
      <c r="J112" s="172" t="str">
        <f t="shared" si="7"/>
        <v/>
      </c>
    </row>
    <row r="113" spans="1:10">
      <c r="A113" s="166" t="s">
        <v>2981</v>
      </c>
      <c r="B113" s="167" t="s">
        <v>2982</v>
      </c>
      <c r="C113" s="168">
        <v>327.51600000000002</v>
      </c>
      <c r="D113" s="167">
        <v>15.13</v>
      </c>
      <c r="E113" s="169" t="str">
        <f t="shared" si="4"/>
        <v>Excl.</v>
      </c>
      <c r="F113" s="170" t="str">
        <f t="shared" si="5"/>
        <v>Excl.</v>
      </c>
      <c r="G113" s="171">
        <v>5.0231328486450764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>
      <c r="A114" s="166" t="s">
        <v>312</v>
      </c>
      <c r="B114" s="167" t="s">
        <v>313</v>
      </c>
      <c r="C114" s="168">
        <v>590.72799999999995</v>
      </c>
      <c r="D114" s="167">
        <v>3.56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>
      <c r="A115" s="166" t="s">
        <v>315</v>
      </c>
      <c r="B115" s="167" t="s">
        <v>316</v>
      </c>
      <c r="C115" s="168">
        <v>63.356000000000002</v>
      </c>
      <c r="D115" s="167">
        <v>81.63</v>
      </c>
      <c r="E115" s="169" t="str">
        <f t="shared" si="4"/>
        <v>Excl.</v>
      </c>
      <c r="F115" s="170" t="str">
        <f t="shared" si="5"/>
        <v>Excl.</v>
      </c>
      <c r="G115" s="171">
        <v>4.0426313855200293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>
      <c r="A116" s="166" t="s">
        <v>318</v>
      </c>
      <c r="B116" s="167" t="s">
        <v>319</v>
      </c>
      <c r="C116" s="168">
        <v>81.908000000000001</v>
      </c>
      <c r="D116" s="167">
        <v>132.02000000000001</v>
      </c>
      <c r="E116" s="169" t="str">
        <f t="shared" si="4"/>
        <v>Excl.</v>
      </c>
      <c r="F116" s="170" t="str">
        <f t="shared" si="5"/>
        <v>Excl.</v>
      </c>
      <c r="G116" s="171">
        <v>1.4543251022572337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>
      <c r="A117" s="166" t="s">
        <v>321</v>
      </c>
      <c r="B117" s="167" t="s">
        <v>3913</v>
      </c>
      <c r="C117" s="168">
        <v>301.61599999999999</v>
      </c>
      <c r="D117" s="167">
        <v>8.1199999999999992</v>
      </c>
      <c r="E117" s="169" t="str">
        <f t="shared" si="4"/>
        <v>Excl.</v>
      </c>
      <c r="F117" s="170" t="str">
        <f t="shared" si="5"/>
        <v>Excl.</v>
      </c>
      <c r="G117" s="171">
        <v>0.31157635467980299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>
      <c r="A118" s="166" t="s">
        <v>2983</v>
      </c>
      <c r="B118" s="167" t="s">
        <v>325</v>
      </c>
      <c r="C118" s="168">
        <v>166.97200000000001</v>
      </c>
      <c r="D118" s="167">
        <v>9.4499999999999993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>
      <c r="A119" s="166" t="s">
        <v>2984</v>
      </c>
      <c r="B119" s="167" t="s">
        <v>2985</v>
      </c>
      <c r="C119" s="168">
        <v>48.997</v>
      </c>
      <c r="D119" s="167">
        <v>205.25</v>
      </c>
      <c r="E119" s="169" t="str">
        <f t="shared" si="4"/>
        <v>Excl.</v>
      </c>
      <c r="F119" s="170" t="str">
        <f t="shared" si="5"/>
        <v>Excl.</v>
      </c>
      <c r="G119" s="171">
        <v>0.20058465286236296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>
      <c r="A120" s="166" t="s">
        <v>2986</v>
      </c>
      <c r="B120" s="167" t="s">
        <v>334</v>
      </c>
      <c r="C120" s="168">
        <v>30.221</v>
      </c>
      <c r="D120" s="167">
        <v>71.5</v>
      </c>
      <c r="E120" s="169">
        <f t="shared" si="4"/>
        <v>2160.8015</v>
      </c>
      <c r="F120" s="170">
        <f t="shared" si="5"/>
        <v>1.034436710245231E-3</v>
      </c>
      <c r="G120" s="171">
        <v>4.777622377622377</v>
      </c>
      <c r="H120" s="171">
        <v>-5.26</v>
      </c>
      <c r="I120" s="172">
        <f t="shared" si="6"/>
        <v>4.9421479751016901E-5</v>
      </c>
      <c r="J120" s="172">
        <f t="shared" si="7"/>
        <v>-5.4411370958899156E-5</v>
      </c>
    </row>
    <row r="121" spans="1:10">
      <c r="A121" s="166" t="s">
        <v>2987</v>
      </c>
      <c r="B121" s="167" t="s">
        <v>2988</v>
      </c>
      <c r="C121" s="168">
        <v>212.399</v>
      </c>
      <c r="D121" s="167">
        <v>18.75</v>
      </c>
      <c r="E121" s="169" t="str">
        <f t="shared" si="4"/>
        <v>Excl.</v>
      </c>
      <c r="F121" s="170" t="str">
        <f t="shared" si="5"/>
        <v>Excl.</v>
      </c>
      <c r="G121" s="171">
        <v>4.6080000000000005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>
      <c r="A122" s="166" t="s">
        <v>342</v>
      </c>
      <c r="B122" s="167" t="s">
        <v>343</v>
      </c>
      <c r="C122" s="168">
        <v>834.20600000000002</v>
      </c>
      <c r="D122" s="167">
        <v>18.440000000000001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29.75</v>
      </c>
      <c r="I122" s="172" t="str">
        <f t="shared" si="6"/>
        <v/>
      </c>
      <c r="J122" s="172" t="str">
        <f t="shared" si="7"/>
        <v/>
      </c>
    </row>
    <row r="123" spans="1:10">
      <c r="A123" s="166" t="s">
        <v>345</v>
      </c>
      <c r="B123" s="167" t="s">
        <v>346</v>
      </c>
      <c r="C123" s="168">
        <v>79.620999999999995</v>
      </c>
      <c r="D123" s="167">
        <v>13.33</v>
      </c>
      <c r="E123" s="169" t="str">
        <f t="shared" si="4"/>
        <v>Excl.</v>
      </c>
      <c r="F123" s="170" t="str">
        <f t="shared" si="5"/>
        <v>Excl.</v>
      </c>
      <c r="G123" s="171">
        <v>3.9009752438109531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>
      <c r="A124" s="166" t="s">
        <v>2989</v>
      </c>
      <c r="B124" s="167" t="s">
        <v>2990</v>
      </c>
      <c r="C124" s="168">
        <v>71.884</v>
      </c>
      <c r="D124" s="167">
        <v>25.85</v>
      </c>
      <c r="E124" s="169">
        <f t="shared" si="4"/>
        <v>1858.2014000000001</v>
      </c>
      <c r="F124" s="170">
        <f t="shared" si="5"/>
        <v>8.8957349538543119E-4</v>
      </c>
      <c r="G124" s="171">
        <v>1.7021276595744681</v>
      </c>
      <c r="H124" s="171">
        <v>7</v>
      </c>
      <c r="I124" s="172">
        <f t="shared" si="6"/>
        <v>1.514167651719883E-5</v>
      </c>
      <c r="J124" s="172">
        <f t="shared" si="7"/>
        <v>6.2270144676980193E-5</v>
      </c>
    </row>
    <row r="125" spans="1:10">
      <c r="A125" s="166" t="s">
        <v>348</v>
      </c>
      <c r="B125" s="167" t="s">
        <v>349</v>
      </c>
      <c r="C125" s="168">
        <v>423.31599999999997</v>
      </c>
      <c r="D125" s="167">
        <v>54.38</v>
      </c>
      <c r="E125" s="169">
        <f t="shared" si="4"/>
        <v>23019.924080000001</v>
      </c>
      <c r="F125" s="170">
        <f t="shared" si="5"/>
        <v>1.1020287858653458E-2</v>
      </c>
      <c r="G125" s="171">
        <v>3.6778227289444647</v>
      </c>
      <c r="H125" s="171">
        <v>15.26</v>
      </c>
      <c r="I125" s="172">
        <f t="shared" si="6"/>
        <v>4.053066516606641E-4</v>
      </c>
      <c r="J125" s="172">
        <f t="shared" si="7"/>
        <v>1.6816959272305176E-3</v>
      </c>
    </row>
    <row r="126" spans="1:10">
      <c r="A126" s="166" t="s">
        <v>2991</v>
      </c>
      <c r="B126" s="167" t="s">
        <v>2992</v>
      </c>
      <c r="C126" s="168">
        <v>1211.444</v>
      </c>
      <c r="D126" s="167">
        <v>108.35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42</v>
      </c>
      <c r="I126" s="172" t="str">
        <f t="shared" si="6"/>
        <v/>
      </c>
      <c r="J126" s="172" t="str">
        <f t="shared" si="7"/>
        <v/>
      </c>
    </row>
    <row r="127" spans="1:10">
      <c r="A127" s="166" t="s">
        <v>357</v>
      </c>
      <c r="B127" s="167" t="s">
        <v>358</v>
      </c>
      <c r="C127" s="168">
        <v>87.665999999999997</v>
      </c>
      <c r="D127" s="167">
        <v>14.23</v>
      </c>
      <c r="E127" s="169" t="str">
        <f t="shared" si="4"/>
        <v>Excl.</v>
      </c>
      <c r="F127" s="170" t="str">
        <f t="shared" si="5"/>
        <v>Excl.</v>
      </c>
      <c r="G127" s="171">
        <v>5.9030217849613482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>
      <c r="A128" s="166" t="s">
        <v>360</v>
      </c>
      <c r="B128" s="167" t="s">
        <v>361</v>
      </c>
      <c r="C128" s="168">
        <v>123.301</v>
      </c>
      <c r="D128" s="167">
        <v>22.15</v>
      </c>
      <c r="E128" s="169" t="str">
        <f t="shared" si="4"/>
        <v>Excl.</v>
      </c>
      <c r="F128" s="170" t="str">
        <f t="shared" si="5"/>
        <v>Excl.</v>
      </c>
      <c r="G128" s="171">
        <v>3.9729119638826185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>
      <c r="A129" s="166" t="s">
        <v>2993</v>
      </c>
      <c r="B129" s="167" t="s">
        <v>364</v>
      </c>
      <c r="C129" s="168">
        <v>393.60700000000003</v>
      </c>
      <c r="D129" s="167">
        <v>12.44</v>
      </c>
      <c r="E129" s="169">
        <f t="shared" si="4"/>
        <v>4896.4710800000003</v>
      </c>
      <c r="F129" s="170">
        <f t="shared" si="5"/>
        <v>2.3440790076303232E-3</v>
      </c>
      <c r="G129" s="171">
        <v>0.16077170418006434</v>
      </c>
      <c r="H129" s="171">
        <v>76.73</v>
      </c>
      <c r="I129" s="172">
        <f t="shared" si="6"/>
        <v>3.7686157678944112E-6</v>
      </c>
      <c r="J129" s="172">
        <f t="shared" si="7"/>
        <v>1.7986118225547471E-3</v>
      </c>
    </row>
    <row r="130" spans="1:10">
      <c r="A130" s="166" t="s">
        <v>2994</v>
      </c>
      <c r="B130" s="167" t="s">
        <v>2995</v>
      </c>
      <c r="C130" s="168">
        <v>54.448</v>
      </c>
      <c r="D130" s="167">
        <v>66.709999999999994</v>
      </c>
      <c r="E130" s="169" t="str">
        <f t="shared" si="4"/>
        <v>Excl.</v>
      </c>
      <c r="F130" s="170" t="str">
        <f t="shared" si="5"/>
        <v>Excl.</v>
      </c>
      <c r="G130" s="171">
        <v>4.4970769000149913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>
      <c r="A131" s="166" t="s">
        <v>366</v>
      </c>
      <c r="B131" s="167" t="s">
        <v>367</v>
      </c>
      <c r="C131" s="168">
        <v>64</v>
      </c>
      <c r="D131" s="167">
        <v>32.159999999999997</v>
      </c>
      <c r="E131" s="169" t="str">
        <f t="shared" si="4"/>
        <v>Excl.</v>
      </c>
      <c r="F131" s="170" t="str">
        <f t="shared" si="5"/>
        <v>Excl.</v>
      </c>
      <c r="G131" s="171">
        <v>8.7064676616915424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>
      <c r="A132" s="166" t="s">
        <v>372</v>
      </c>
      <c r="B132" s="167" t="s">
        <v>373</v>
      </c>
      <c r="C132" s="168">
        <v>166.20099999999999</v>
      </c>
      <c r="D132" s="167">
        <v>82.45</v>
      </c>
      <c r="E132" s="169" t="str">
        <f t="shared" si="4"/>
        <v>Excl.</v>
      </c>
      <c r="F132" s="170" t="str">
        <f t="shared" si="5"/>
        <v>Excl.</v>
      </c>
      <c r="G132" s="171">
        <v>1.4069132807762279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>
      <c r="A133" s="166" t="s">
        <v>2996</v>
      </c>
      <c r="B133" s="167" t="s">
        <v>2997</v>
      </c>
      <c r="C133" s="168">
        <v>373.16300000000001</v>
      </c>
      <c r="D133" s="167">
        <v>5.17</v>
      </c>
      <c r="E133" s="169" t="str">
        <f t="shared" si="4"/>
        <v>Excl.</v>
      </c>
      <c r="F133" s="170" t="str">
        <f t="shared" si="5"/>
        <v>Excl.</v>
      </c>
      <c r="G133" s="171">
        <v>0.22630560928433271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>
      <c r="A134" s="166" t="s">
        <v>384</v>
      </c>
      <c r="B134" s="167" t="s">
        <v>385</v>
      </c>
      <c r="C134" s="168">
        <v>248.559</v>
      </c>
      <c r="D134" s="167">
        <v>7.44</v>
      </c>
      <c r="E134" s="169" t="str">
        <f t="shared" si="4"/>
        <v>Excl.</v>
      </c>
      <c r="F134" s="170" t="str">
        <f t="shared" si="5"/>
        <v>Excl.</v>
      </c>
      <c r="G134" s="171">
        <v>9.67741935483871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>
      <c r="A135" s="166" t="s">
        <v>387</v>
      </c>
      <c r="B135" s="167" t="s">
        <v>388</v>
      </c>
      <c r="C135" s="168">
        <v>150.68899999999999</v>
      </c>
      <c r="D135" s="167">
        <v>14.05</v>
      </c>
      <c r="E135" s="169" t="str">
        <f t="shared" si="4"/>
        <v>Excl.</v>
      </c>
      <c r="F135" s="170" t="str">
        <f t="shared" si="5"/>
        <v>Excl.</v>
      </c>
      <c r="G135" s="171">
        <v>7.6868327402135233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>
      <c r="A136" s="166" t="s">
        <v>393</v>
      </c>
      <c r="B136" s="167" t="s">
        <v>394</v>
      </c>
      <c r="C136" s="168">
        <v>61.77</v>
      </c>
      <c r="D136" s="167">
        <v>24.25</v>
      </c>
      <c r="E136" s="169" t="str">
        <f t="shared" si="4"/>
        <v>Excl.</v>
      </c>
      <c r="F136" s="170" t="str">
        <f t="shared" si="5"/>
        <v>Excl.</v>
      </c>
      <c r="G136" s="171">
        <v>6.1855670103092786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>
      <c r="A137" s="166" t="s">
        <v>2998</v>
      </c>
      <c r="B137" s="167" t="s">
        <v>2999</v>
      </c>
      <c r="C137" s="168">
        <v>320.255</v>
      </c>
      <c r="D137" s="167">
        <v>5.44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>
      <c r="A138" s="166" t="s">
        <v>396</v>
      </c>
      <c r="B138" s="167" t="s">
        <v>397</v>
      </c>
      <c r="C138" s="168">
        <v>258.08</v>
      </c>
      <c r="D138" s="167">
        <v>23.33</v>
      </c>
      <c r="E138" s="169" t="str">
        <f t="shared" si="4"/>
        <v>Excl.</v>
      </c>
      <c r="F138" s="170" t="str">
        <f t="shared" si="5"/>
        <v>Excl.</v>
      </c>
      <c r="G138" s="171">
        <v>5.1435919417059583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>
      <c r="A139" s="166" t="s">
        <v>3000</v>
      </c>
      <c r="B139" s="167" t="s">
        <v>3001</v>
      </c>
      <c r="C139" s="168">
        <v>892.59699999999998</v>
      </c>
      <c r="D139" s="167">
        <v>2.46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>
      <c r="A140" s="166" t="s">
        <v>399</v>
      </c>
      <c r="B140" s="167" t="s">
        <v>400</v>
      </c>
      <c r="C140" s="168">
        <v>167.56399999999999</v>
      </c>
      <c r="D140" s="167">
        <v>54.99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2.7277686852154934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>
      <c r="A141" s="166" t="s">
        <v>405</v>
      </c>
      <c r="B141" s="167" t="s">
        <v>406</v>
      </c>
      <c r="C141" s="168">
        <v>195.989</v>
      </c>
      <c r="D141" s="167">
        <v>15.4</v>
      </c>
      <c r="E141" s="169" t="str">
        <f t="shared" si="8"/>
        <v>Excl.</v>
      </c>
      <c r="F141" s="170" t="str">
        <f t="shared" si="9"/>
        <v>Excl.</v>
      </c>
      <c r="G141" s="171">
        <v>8.5714285714285712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>
      <c r="A142" s="166" t="s">
        <v>411</v>
      </c>
      <c r="B142" s="167" t="s">
        <v>412</v>
      </c>
      <c r="C142" s="168">
        <v>767.05399999999997</v>
      </c>
      <c r="D142" s="167">
        <v>7.39</v>
      </c>
      <c r="E142" s="169" t="str">
        <f t="shared" si="8"/>
        <v>Excl.</v>
      </c>
      <c r="F142" s="170" t="str">
        <f t="shared" si="9"/>
        <v>Excl.</v>
      </c>
      <c r="G142" s="171">
        <v>4.7456021650879574</v>
      </c>
      <c r="H142" s="171" t="s">
        <v>16</v>
      </c>
      <c r="I142" s="172" t="str">
        <f t="shared" si="10"/>
        <v/>
      </c>
      <c r="J142" s="172" t="str">
        <f t="shared" si="11"/>
        <v/>
      </c>
    </row>
    <row r="143" spans="1:10">
      <c r="A143" s="166" t="s">
        <v>3002</v>
      </c>
      <c r="B143" s="167" t="s">
        <v>3003</v>
      </c>
      <c r="C143" s="168">
        <v>144.03800000000001</v>
      </c>
      <c r="D143" s="167">
        <v>26.61</v>
      </c>
      <c r="E143" s="169" t="str">
        <f t="shared" si="8"/>
        <v>Excl.</v>
      </c>
      <c r="F143" s="170" t="str">
        <f t="shared" si="9"/>
        <v>Excl.</v>
      </c>
      <c r="G143" s="171">
        <v>6.9522735813603909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>
      <c r="A144" s="166" t="s">
        <v>426</v>
      </c>
      <c r="B144" s="167" t="s">
        <v>3004</v>
      </c>
      <c r="C144" s="168">
        <v>363.00099999999998</v>
      </c>
      <c r="D144" s="167">
        <v>28.24</v>
      </c>
      <c r="E144" s="169" t="str">
        <f t="shared" si="8"/>
        <v>Excl.</v>
      </c>
      <c r="F144" s="170" t="str">
        <f t="shared" si="9"/>
        <v>Excl.</v>
      </c>
      <c r="G144" s="171">
        <v>1.9355524079320112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>
      <c r="A145" s="166" t="s">
        <v>429</v>
      </c>
      <c r="B145" s="167" t="s">
        <v>430</v>
      </c>
      <c r="C145" s="168">
        <v>297.69099999999997</v>
      </c>
      <c r="D145" s="167">
        <v>33.479999999999997</v>
      </c>
      <c r="E145" s="169" t="str">
        <f t="shared" si="8"/>
        <v>Excl.</v>
      </c>
      <c r="F145" s="170" t="str">
        <f t="shared" si="9"/>
        <v>Excl.</v>
      </c>
      <c r="G145" s="171">
        <v>3.5543608124253288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>
      <c r="A146" s="166" t="s">
        <v>3005</v>
      </c>
      <c r="B146" s="167" t="s">
        <v>3006</v>
      </c>
      <c r="C146" s="168">
        <v>46.183</v>
      </c>
      <c r="D146" s="167">
        <v>54.89</v>
      </c>
      <c r="E146" s="169" t="str">
        <f t="shared" si="8"/>
        <v>Excl.</v>
      </c>
      <c r="F146" s="170" t="str">
        <f t="shared" si="9"/>
        <v>Excl.</v>
      </c>
      <c r="G146" s="171">
        <v>1.0930952814720349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>
      <c r="A147" s="166" t="s">
        <v>3007</v>
      </c>
      <c r="B147" s="167" t="s">
        <v>3008</v>
      </c>
      <c r="C147" s="168">
        <v>237.654</v>
      </c>
      <c r="D147" s="167">
        <v>6.33</v>
      </c>
      <c r="E147" s="169" t="str">
        <f t="shared" si="8"/>
        <v>Excl.</v>
      </c>
      <c r="F147" s="170" t="str">
        <f t="shared" si="9"/>
        <v>Excl.</v>
      </c>
      <c r="G147" s="171">
        <v>6.3191153238546613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>
      <c r="A148" s="166" t="s">
        <v>444</v>
      </c>
      <c r="B148" s="167" t="s">
        <v>445</v>
      </c>
      <c r="C148" s="168">
        <v>290.733</v>
      </c>
      <c r="D148" s="167">
        <v>53.29</v>
      </c>
      <c r="E148" s="169">
        <f t="shared" si="8"/>
        <v>15493.16157</v>
      </c>
      <c r="F148" s="170">
        <f t="shared" si="9"/>
        <v>7.4170140504662922E-3</v>
      </c>
      <c r="G148" s="171">
        <v>5.3856258209795467</v>
      </c>
      <c r="H148" s="171">
        <v>3.3450000000000002</v>
      </c>
      <c r="I148" s="172">
        <f t="shared" si="10"/>
        <v>3.994526238475936E-4</v>
      </c>
      <c r="J148" s="172">
        <f t="shared" si="11"/>
        <v>2.4809911998809747E-4</v>
      </c>
    </row>
    <row r="149" spans="1:10">
      <c r="A149" s="166" t="s">
        <v>447</v>
      </c>
      <c r="B149" s="167" t="s">
        <v>448</v>
      </c>
      <c r="C149" s="168">
        <v>269.36700000000002</v>
      </c>
      <c r="D149" s="167">
        <v>5.7</v>
      </c>
      <c r="E149" s="169" t="str">
        <f t="shared" si="8"/>
        <v>Excl.</v>
      </c>
      <c r="F149" s="170" t="str">
        <f t="shared" si="9"/>
        <v>Excl.</v>
      </c>
      <c r="G149" s="171">
        <v>7.0175438596491224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>
      <c r="A150" s="166" t="s">
        <v>3009</v>
      </c>
      <c r="B150" s="167" t="s">
        <v>3010</v>
      </c>
      <c r="C150" s="168">
        <v>95.475999999999999</v>
      </c>
      <c r="D150" s="167">
        <v>16.350000000000001</v>
      </c>
      <c r="E150" s="169" t="str">
        <f t="shared" si="8"/>
        <v>Excl.</v>
      </c>
      <c r="F150" s="170" t="str">
        <f t="shared" si="9"/>
        <v>Excl.</v>
      </c>
      <c r="G150" s="171">
        <v>5.137614678899082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>
      <c r="A151" s="166" t="s">
        <v>453</v>
      </c>
      <c r="B151" s="167" t="s">
        <v>454</v>
      </c>
      <c r="C151" s="168">
        <v>85.984999999999999</v>
      </c>
      <c r="D151" s="167">
        <v>25.81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>
      <c r="A152" s="166" t="s">
        <v>3011</v>
      </c>
      <c r="B152" s="167" t="s">
        <v>3012</v>
      </c>
      <c r="C152" s="168">
        <v>258.04000000000002</v>
      </c>
      <c r="D152" s="167">
        <v>241.75</v>
      </c>
      <c r="E152" s="169">
        <f t="shared" si="8"/>
        <v>62381.170000000006</v>
      </c>
      <c r="F152" s="170">
        <f t="shared" si="9"/>
        <v>2.9863628045449109E-2</v>
      </c>
      <c r="G152" s="171">
        <v>0.64926577042399181</v>
      </c>
      <c r="H152" s="171">
        <v>14.56</v>
      </c>
      <c r="I152" s="172">
        <f t="shared" si="10"/>
        <v>1.9389431470584047E-4</v>
      </c>
      <c r="J152" s="172">
        <f t="shared" si="11"/>
        <v>4.3481442434173904E-3</v>
      </c>
    </row>
    <row r="153" spans="1:10">
      <c r="A153" s="166" t="s">
        <v>471</v>
      </c>
      <c r="B153" s="167" t="s">
        <v>472</v>
      </c>
      <c r="C153" s="168">
        <v>127.956</v>
      </c>
      <c r="D153" s="167">
        <v>20.22</v>
      </c>
      <c r="E153" s="169" t="str">
        <f t="shared" si="8"/>
        <v>Excl.</v>
      </c>
      <c r="F153" s="170" t="str">
        <f t="shared" si="9"/>
        <v>Excl.</v>
      </c>
      <c r="G153" s="171">
        <v>8.9020771513353125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>
      <c r="A154" s="166" t="s">
        <v>477</v>
      </c>
      <c r="B154" s="167" t="s">
        <v>478</v>
      </c>
      <c r="C154" s="168">
        <v>229.15299999999999</v>
      </c>
      <c r="D154" s="167">
        <v>42.17</v>
      </c>
      <c r="E154" s="169">
        <f t="shared" si="8"/>
        <v>9663.3820099999994</v>
      </c>
      <c r="F154" s="170">
        <f t="shared" si="9"/>
        <v>4.6261339120078114E-3</v>
      </c>
      <c r="G154" s="171">
        <v>4.9324164097699787</v>
      </c>
      <c r="H154" s="171">
        <v>3</v>
      </c>
      <c r="I154" s="172">
        <f t="shared" si="10"/>
        <v>2.2818018821380717E-4</v>
      </c>
      <c r="J154" s="172">
        <f t="shared" si="11"/>
        <v>1.3878401736023435E-4</v>
      </c>
    </row>
    <row r="155" spans="1:10">
      <c r="A155" s="166" t="s">
        <v>483</v>
      </c>
      <c r="B155" s="167" t="s">
        <v>484</v>
      </c>
      <c r="C155" s="168">
        <v>205.369</v>
      </c>
      <c r="D155" s="167">
        <v>11.12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>
      <c r="A156" s="166" t="s">
        <v>489</v>
      </c>
      <c r="B156" s="167" t="s">
        <v>490</v>
      </c>
      <c r="C156" s="168">
        <v>1751.309</v>
      </c>
      <c r="D156" s="167">
        <v>26.9</v>
      </c>
      <c r="E156" s="169">
        <f t="shared" si="8"/>
        <v>47110.212099999997</v>
      </c>
      <c r="F156" s="170">
        <f t="shared" si="9"/>
        <v>2.2552989167991172E-2</v>
      </c>
      <c r="G156" s="171">
        <v>2.0055762081784385</v>
      </c>
      <c r="H156" s="171">
        <v>32.86</v>
      </c>
      <c r="I156" s="172">
        <f t="shared" si="10"/>
        <v>4.5231738498629131E-4</v>
      </c>
      <c r="J156" s="172">
        <f t="shared" si="11"/>
        <v>7.410912240601899E-3</v>
      </c>
    </row>
    <row r="157" spans="1:10">
      <c r="A157" s="166" t="s">
        <v>498</v>
      </c>
      <c r="B157" s="167" t="s">
        <v>499</v>
      </c>
      <c r="C157" s="168">
        <v>912.28300000000002</v>
      </c>
      <c r="D157" s="167">
        <v>47.02</v>
      </c>
      <c r="E157" s="169">
        <f t="shared" si="8"/>
        <v>42895.54666</v>
      </c>
      <c r="F157" s="170">
        <f t="shared" si="9"/>
        <v>2.0535309777941754E-2</v>
      </c>
      <c r="G157" s="171">
        <v>8.4857507443641005</v>
      </c>
      <c r="H157" s="171">
        <v>-4.24</v>
      </c>
      <c r="I157" s="172">
        <f t="shared" si="10"/>
        <v>1.7425752023391664E-3</v>
      </c>
      <c r="J157" s="172">
        <f t="shared" si="11"/>
        <v>-8.7069713458473043E-4</v>
      </c>
    </row>
    <row r="158" spans="1:10">
      <c r="A158" s="166" t="s">
        <v>501</v>
      </c>
      <c r="B158" s="167" t="s">
        <v>502</v>
      </c>
      <c r="C158" s="168">
        <v>272.07900000000001</v>
      </c>
      <c r="D158" s="167">
        <v>15.58</v>
      </c>
      <c r="E158" s="169" t="str">
        <f t="shared" si="8"/>
        <v>Excl.</v>
      </c>
      <c r="F158" s="170" t="str">
        <f t="shared" si="9"/>
        <v>Excl.</v>
      </c>
      <c r="G158" s="171">
        <v>3.9281129653401794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>
      <c r="A159" s="166" t="s">
        <v>3013</v>
      </c>
      <c r="B159" s="167" t="s">
        <v>3014</v>
      </c>
      <c r="C159" s="168">
        <v>44.628999999999998</v>
      </c>
      <c r="D159" s="167">
        <v>95.77</v>
      </c>
      <c r="E159" s="169" t="str">
        <f t="shared" si="8"/>
        <v>Excl.</v>
      </c>
      <c r="F159" s="170" t="str">
        <f t="shared" si="9"/>
        <v>Excl.</v>
      </c>
      <c r="G159" s="171">
        <v>3.550172287772789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>
      <c r="A160" s="166" t="s">
        <v>3015</v>
      </c>
      <c r="B160" s="167" t="s">
        <v>3016</v>
      </c>
      <c r="C160" s="168">
        <v>428.52699999999999</v>
      </c>
      <c r="D160" s="167">
        <v>8.25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>
      <c r="A161" s="166" t="s">
        <v>3017</v>
      </c>
      <c r="B161" s="167" t="s">
        <v>529</v>
      </c>
      <c r="C161" s="168">
        <v>1037.7370000000001</v>
      </c>
      <c r="D161" s="167">
        <v>58.566800000000001</v>
      </c>
      <c r="E161" s="169">
        <f t="shared" si="8"/>
        <v>60776.935331600005</v>
      </c>
      <c r="F161" s="170">
        <f t="shared" si="9"/>
        <v>2.9095635597812877E-2</v>
      </c>
      <c r="G161" s="171">
        <v>6.556615693532855</v>
      </c>
      <c r="H161" s="171">
        <v>7</v>
      </c>
      <c r="I161" s="172">
        <f t="shared" si="10"/>
        <v>1.9076890097393308E-3</v>
      </c>
      <c r="J161" s="172">
        <f t="shared" si="11"/>
        <v>2.0366944918469017E-3</v>
      </c>
    </row>
    <row r="162" spans="1:10">
      <c r="A162" s="166" t="s">
        <v>531</v>
      </c>
      <c r="B162" s="167" t="s">
        <v>532</v>
      </c>
      <c r="C162" s="168">
        <v>708.07399999999996</v>
      </c>
      <c r="D162" s="167">
        <v>3.83</v>
      </c>
      <c r="E162" s="169" t="str">
        <f t="shared" si="8"/>
        <v>Excl.</v>
      </c>
      <c r="F162" s="170" t="str">
        <f t="shared" si="9"/>
        <v>Excl.</v>
      </c>
      <c r="G162" s="171">
        <v>0.70234986945169708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>
      <c r="A163" s="166" t="s">
        <v>537</v>
      </c>
      <c r="B163" s="167" t="s">
        <v>538</v>
      </c>
      <c r="C163" s="168">
        <v>1310.798</v>
      </c>
      <c r="D163" s="167">
        <v>4.18</v>
      </c>
      <c r="E163" s="169">
        <f t="shared" si="8"/>
        <v>5479.1356399999995</v>
      </c>
      <c r="F163" s="170">
        <f t="shared" si="9"/>
        <v>2.6230169899590489E-3</v>
      </c>
      <c r="G163" s="171">
        <v>5.1913875598086126</v>
      </c>
      <c r="H163" s="171">
        <v>23.52</v>
      </c>
      <c r="I163" s="172">
        <f t="shared" si="10"/>
        <v>1.361709777084004E-4</v>
      </c>
      <c r="J163" s="172">
        <f t="shared" si="11"/>
        <v>6.1693359603836836E-4</v>
      </c>
    </row>
    <row r="164" spans="1:10">
      <c r="A164" s="166" t="s">
        <v>3018</v>
      </c>
      <c r="B164" s="167" t="s">
        <v>3019</v>
      </c>
      <c r="C164" s="168">
        <v>361.33199999999999</v>
      </c>
      <c r="D164" s="167">
        <v>11.04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-0.56000000000000005</v>
      </c>
      <c r="I164" s="172" t="str">
        <f t="shared" si="10"/>
        <v/>
      </c>
      <c r="J164" s="172" t="str">
        <f t="shared" si="11"/>
        <v/>
      </c>
    </row>
    <row r="165" spans="1:10">
      <c r="A165" s="166" t="s">
        <v>543</v>
      </c>
      <c r="B165" s="167" t="s">
        <v>544</v>
      </c>
      <c r="C165" s="168">
        <v>281.77699999999999</v>
      </c>
      <c r="D165" s="167">
        <v>138.54</v>
      </c>
      <c r="E165" s="169">
        <f t="shared" si="8"/>
        <v>39037.385579999995</v>
      </c>
      <c r="F165" s="170">
        <f t="shared" si="9"/>
        <v>1.8688299094548857E-2</v>
      </c>
      <c r="G165" s="171">
        <v>0.26562725566623357</v>
      </c>
      <c r="H165" s="171">
        <v>18</v>
      </c>
      <c r="I165" s="172">
        <f t="shared" si="10"/>
        <v>4.9641216015547709E-5</v>
      </c>
      <c r="J165" s="172">
        <f t="shared" si="11"/>
        <v>3.3638938370187943E-3</v>
      </c>
    </row>
    <row r="166" spans="1:10">
      <c r="A166" s="166" t="s">
        <v>546</v>
      </c>
      <c r="B166" s="167" t="s">
        <v>547</v>
      </c>
      <c r="C166" s="168">
        <v>130.44399999999999</v>
      </c>
      <c r="D166" s="167">
        <v>49.17</v>
      </c>
      <c r="E166" s="169" t="str">
        <f t="shared" si="8"/>
        <v>Excl.</v>
      </c>
      <c r="F166" s="170" t="str">
        <f t="shared" si="9"/>
        <v>Excl.</v>
      </c>
      <c r="G166" s="171">
        <v>5.3032336790726049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>
      <c r="A167" s="166" t="s">
        <v>549</v>
      </c>
      <c r="B167" s="167" t="s">
        <v>550</v>
      </c>
      <c r="C167" s="168">
        <v>204.84100000000001</v>
      </c>
      <c r="D167" s="167">
        <v>23.51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49.7</v>
      </c>
      <c r="I167" s="172" t="str">
        <f t="shared" si="10"/>
        <v/>
      </c>
      <c r="J167" s="172" t="str">
        <f t="shared" si="11"/>
        <v/>
      </c>
    </row>
    <row r="168" spans="1:10">
      <c r="A168" s="166" t="s">
        <v>555</v>
      </c>
      <c r="B168" s="167" t="s">
        <v>3020</v>
      </c>
      <c r="C168" s="168">
        <v>75.078999999999994</v>
      </c>
      <c r="D168" s="167">
        <v>94.73</v>
      </c>
      <c r="E168" s="169" t="str">
        <f t="shared" si="8"/>
        <v>Excl.</v>
      </c>
      <c r="F168" s="170" t="str">
        <f t="shared" si="9"/>
        <v>Excl.</v>
      </c>
      <c r="G168" s="171">
        <v>0.42225271825187372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>
      <c r="A169" s="166" t="s">
        <v>558</v>
      </c>
      <c r="B169" s="167" t="s">
        <v>559</v>
      </c>
      <c r="C169" s="168">
        <v>528.44000000000005</v>
      </c>
      <c r="D169" s="167">
        <v>95.15</v>
      </c>
      <c r="E169" s="169" t="str">
        <f t="shared" si="8"/>
        <v>Excl.</v>
      </c>
      <c r="F169" s="170" t="str">
        <f t="shared" si="9"/>
        <v>Excl.</v>
      </c>
      <c r="G169" s="171">
        <v>2.5223331581713082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>
      <c r="A170" s="166" t="s">
        <v>564</v>
      </c>
      <c r="B170" s="167" t="s">
        <v>565</v>
      </c>
      <c r="C170" s="168">
        <v>358.49299999999999</v>
      </c>
      <c r="D170" s="167">
        <v>16.39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-19.100000000000001</v>
      </c>
      <c r="I170" s="172" t="str">
        <f t="shared" si="10"/>
        <v/>
      </c>
      <c r="J170" s="172" t="str">
        <f t="shared" si="11"/>
        <v/>
      </c>
    </row>
    <row r="171" spans="1:10">
      <c r="A171" s="166" t="s">
        <v>3021</v>
      </c>
      <c r="B171" s="167" t="s">
        <v>3022</v>
      </c>
      <c r="C171" s="168">
        <v>97.927000000000007</v>
      </c>
      <c r="D171" s="167">
        <v>39.24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>
      <c r="A172" s="166" t="s">
        <v>3023</v>
      </c>
      <c r="B172" s="167" t="s">
        <v>568</v>
      </c>
      <c r="C172" s="168">
        <v>284.99</v>
      </c>
      <c r="D172" s="167">
        <v>38.14</v>
      </c>
      <c r="E172" s="169" t="str">
        <f t="shared" si="8"/>
        <v>Excl.</v>
      </c>
      <c r="F172" s="170" t="str">
        <f t="shared" si="9"/>
        <v>Excl.</v>
      </c>
      <c r="G172" s="171">
        <v>5.0214997378080755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>
      <c r="A173" s="166" t="s">
        <v>3024</v>
      </c>
      <c r="B173" s="167" t="s">
        <v>3025</v>
      </c>
      <c r="C173" s="168">
        <v>47.582000000000001</v>
      </c>
      <c r="D173" s="167">
        <v>51.42</v>
      </c>
      <c r="E173" s="169" t="str">
        <f t="shared" si="8"/>
        <v>Excl.</v>
      </c>
      <c r="F173" s="170" t="str">
        <f t="shared" si="9"/>
        <v>Excl.</v>
      </c>
      <c r="G173" s="171">
        <v>5.134189031505251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>
      <c r="A174" s="166" t="s">
        <v>579</v>
      </c>
      <c r="B174" s="167" t="s">
        <v>580</v>
      </c>
      <c r="C174" s="168">
        <v>501.57499999999999</v>
      </c>
      <c r="D174" s="167">
        <v>108.95</v>
      </c>
      <c r="E174" s="169">
        <f t="shared" si="8"/>
        <v>54646.596250000002</v>
      </c>
      <c r="F174" s="170">
        <f t="shared" si="9"/>
        <v>2.6160869127011148E-2</v>
      </c>
      <c r="G174" s="171">
        <v>1.9869664983937587</v>
      </c>
      <c r="H174" s="171">
        <v>13.7</v>
      </c>
      <c r="I174" s="172">
        <f t="shared" si="10"/>
        <v>5.1980770524234733E-4</v>
      </c>
      <c r="J174" s="172">
        <f t="shared" si="11"/>
        <v>3.5840390704005272E-3</v>
      </c>
    </row>
    <row r="175" spans="1:10">
      <c r="A175" s="166" t="s">
        <v>582</v>
      </c>
      <c r="B175" s="167" t="s">
        <v>583</v>
      </c>
      <c r="C175" s="168">
        <v>87.659000000000006</v>
      </c>
      <c r="D175" s="167">
        <v>102.91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>
      <c r="A176" s="166" t="s">
        <v>588</v>
      </c>
      <c r="B176" s="167" t="s">
        <v>589</v>
      </c>
      <c r="C176" s="168">
        <v>1491.6890000000001</v>
      </c>
      <c r="D176" s="167">
        <v>22.69</v>
      </c>
      <c r="E176" s="169">
        <f t="shared" si="8"/>
        <v>33846.423410000003</v>
      </c>
      <c r="F176" s="170">
        <f t="shared" si="9"/>
        <v>1.6203238884186066E-2</v>
      </c>
      <c r="G176" s="171">
        <v>6.8594094314676068</v>
      </c>
      <c r="H176" s="171">
        <v>11.98</v>
      </c>
      <c r="I176" s="172">
        <f t="shared" si="10"/>
        <v>1.1114464962250856E-3</v>
      </c>
      <c r="J176" s="172">
        <f t="shared" si="11"/>
        <v>1.9411480183254908E-3</v>
      </c>
    </row>
    <row r="177" spans="1:10">
      <c r="A177" s="166" t="s">
        <v>3026</v>
      </c>
      <c r="B177" s="167" t="s">
        <v>3027</v>
      </c>
      <c r="C177" s="168">
        <v>144.87799999999999</v>
      </c>
      <c r="D177" s="167">
        <v>25.85</v>
      </c>
      <c r="E177" s="169" t="str">
        <f t="shared" si="8"/>
        <v>Excl.</v>
      </c>
      <c r="F177" s="170" t="str">
        <f t="shared" si="9"/>
        <v>Excl.</v>
      </c>
      <c r="G177" s="171">
        <v>5.1063829787234036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>
      <c r="A178" s="166" t="s">
        <v>3028</v>
      </c>
      <c r="B178" s="167" t="s">
        <v>3029</v>
      </c>
      <c r="C178" s="168">
        <v>92.277000000000001</v>
      </c>
      <c r="D178" s="167">
        <v>50.83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>
      <c r="A179" s="166" t="s">
        <v>3030</v>
      </c>
      <c r="B179" s="167" t="s">
        <v>3031</v>
      </c>
      <c r="C179" s="168">
        <v>144.78299999999999</v>
      </c>
      <c r="D179" s="167">
        <v>12.7</v>
      </c>
      <c r="E179" s="169" t="str">
        <f t="shared" si="8"/>
        <v>Excl.</v>
      </c>
      <c r="F179" s="170" t="str">
        <f t="shared" si="9"/>
        <v>Excl.</v>
      </c>
      <c r="G179" s="171">
        <v>2.9763779527559056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>
      <c r="A180" s="166" t="s">
        <v>594</v>
      </c>
      <c r="B180" s="167" t="s">
        <v>595</v>
      </c>
      <c r="C180" s="168">
        <v>318.81400000000002</v>
      </c>
      <c r="D180" s="167">
        <v>25.39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>
        <v>23.78</v>
      </c>
      <c r="I180" s="172" t="str">
        <f t="shared" si="10"/>
        <v/>
      </c>
      <c r="J180" s="172" t="str">
        <f t="shared" si="11"/>
        <v/>
      </c>
    </row>
    <row r="181" spans="1:10">
      <c r="A181" s="166" t="s">
        <v>597</v>
      </c>
      <c r="B181" s="167" t="s">
        <v>598</v>
      </c>
      <c r="C181" s="168">
        <v>2117.5889999999999</v>
      </c>
      <c r="D181" s="167">
        <v>44.91</v>
      </c>
      <c r="E181" s="169">
        <f t="shared" si="8"/>
        <v>95100.921989999988</v>
      </c>
      <c r="F181" s="170">
        <f t="shared" si="9"/>
        <v>4.5527497497860836E-2</v>
      </c>
      <c r="G181" s="171">
        <v>4.6760187040748171</v>
      </c>
      <c r="H181" s="171">
        <v>9</v>
      </c>
      <c r="I181" s="172">
        <f t="shared" si="10"/>
        <v>2.1288742984971669E-3</v>
      </c>
      <c r="J181" s="172">
        <f t="shared" si="11"/>
        <v>4.0974747748074754E-3</v>
      </c>
    </row>
    <row r="182" spans="1:10">
      <c r="A182" s="166" t="s">
        <v>603</v>
      </c>
      <c r="B182" s="167" t="s">
        <v>604</v>
      </c>
      <c r="C182" s="168">
        <v>52.198</v>
      </c>
      <c r="D182" s="167">
        <v>162.09</v>
      </c>
      <c r="E182" s="169" t="str">
        <f t="shared" si="8"/>
        <v>Excl.</v>
      </c>
      <c r="F182" s="170" t="str">
        <f t="shared" si="9"/>
        <v>Excl.</v>
      </c>
      <c r="G182" s="171">
        <v>4.3185884385218092</v>
      </c>
      <c r="H182" s="171" t="s">
        <v>16</v>
      </c>
      <c r="I182" s="172" t="str">
        <f t="shared" si="10"/>
        <v/>
      </c>
      <c r="J182" s="172" t="str">
        <f t="shared" si="11"/>
        <v/>
      </c>
    </row>
    <row r="183" spans="1:10">
      <c r="A183" s="166" t="s">
        <v>3032</v>
      </c>
      <c r="B183" s="167" t="s">
        <v>3033</v>
      </c>
      <c r="C183" s="168">
        <v>104.423</v>
      </c>
      <c r="D183" s="167">
        <v>13.86</v>
      </c>
      <c r="E183" s="169" t="str">
        <f t="shared" si="8"/>
        <v>Excl.</v>
      </c>
      <c r="F183" s="170" t="str">
        <f t="shared" si="9"/>
        <v>Excl.</v>
      </c>
      <c r="G183" s="171">
        <v>1.9617604617604618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>
      <c r="A184" s="166" t="s">
        <v>609</v>
      </c>
      <c r="B184" s="167" t="s">
        <v>610</v>
      </c>
      <c r="C184" s="168">
        <v>204.96</v>
      </c>
      <c r="D184" s="167">
        <v>35.909999999999997</v>
      </c>
      <c r="E184" s="169" t="str">
        <f t="shared" si="8"/>
        <v>Excl.</v>
      </c>
      <c r="F184" s="170" t="str">
        <f t="shared" si="9"/>
        <v>Excl.</v>
      </c>
      <c r="G184" s="171">
        <v>5.0470620996936795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>
      <c r="A185" s="166" t="s">
        <v>3034</v>
      </c>
      <c r="B185" s="167" t="s">
        <v>3035</v>
      </c>
      <c r="C185" s="168">
        <v>35.058</v>
      </c>
      <c r="D185" s="167">
        <v>30.55</v>
      </c>
      <c r="E185" s="169" t="str">
        <f t="shared" si="8"/>
        <v>Excl.</v>
      </c>
      <c r="F185" s="170" t="str">
        <f t="shared" si="9"/>
        <v>Excl.</v>
      </c>
      <c r="G185" s="171">
        <v>1.5711947626841243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>
      <c r="A186" s="166" t="s">
        <v>3036</v>
      </c>
      <c r="B186" s="167" t="s">
        <v>616</v>
      </c>
      <c r="C186" s="168">
        <v>203.65700000000001</v>
      </c>
      <c r="D186" s="167">
        <v>155.62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6.58</v>
      </c>
      <c r="I186" s="172" t="str">
        <f t="shared" si="10"/>
        <v/>
      </c>
      <c r="J186" s="172" t="str">
        <f t="shared" si="11"/>
        <v/>
      </c>
    </row>
    <row r="187" spans="1:10">
      <c r="A187" s="166" t="s">
        <v>3037</v>
      </c>
      <c r="B187" s="167" t="s">
        <v>3038</v>
      </c>
      <c r="C187" s="168">
        <v>74.281999999999996</v>
      </c>
      <c r="D187" s="167">
        <v>31.71</v>
      </c>
      <c r="E187" s="169" t="str">
        <f t="shared" si="8"/>
        <v>Excl.</v>
      </c>
      <c r="F187" s="170" t="str">
        <f t="shared" si="9"/>
        <v>Excl.</v>
      </c>
      <c r="G187" s="171">
        <v>1.0633869441816461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>
      <c r="A188" s="166" t="s">
        <v>621</v>
      </c>
      <c r="B188" s="167" t="s">
        <v>622</v>
      </c>
      <c r="C188" s="168">
        <v>790.82500000000005</v>
      </c>
      <c r="D188" s="167">
        <v>3.92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>
      <c r="A189" s="166" t="s">
        <v>624</v>
      </c>
      <c r="B189" s="167" t="s">
        <v>625</v>
      </c>
      <c r="C189" s="168">
        <v>23.31</v>
      </c>
      <c r="D189" s="167">
        <v>1707.67</v>
      </c>
      <c r="E189" s="169" t="str">
        <f t="shared" si="8"/>
        <v>Excl.</v>
      </c>
      <c r="F189" s="170" t="str">
        <f t="shared" si="9"/>
        <v>Excl.</v>
      </c>
      <c r="G189" s="171">
        <v>1.1881979539372363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>
      <c r="A190" s="166" t="s">
        <v>627</v>
      </c>
      <c r="B190" s="167" t="s">
        <v>628</v>
      </c>
      <c r="C190" s="168">
        <v>138.42099999999999</v>
      </c>
      <c r="D190" s="167">
        <v>44.39</v>
      </c>
      <c r="E190" s="169">
        <f t="shared" si="8"/>
        <v>6144.5081899999996</v>
      </c>
      <c r="F190" s="170">
        <f t="shared" si="9"/>
        <v>2.9415496232016122E-3</v>
      </c>
      <c r="G190" s="171">
        <v>2.4780355936021627</v>
      </c>
      <c r="H190" s="171">
        <v>5.95</v>
      </c>
      <c r="I190" s="172">
        <f t="shared" si="10"/>
        <v>7.2892646666406248E-5</v>
      </c>
      <c r="J190" s="172">
        <f t="shared" si="11"/>
        <v>1.7502220258049594E-4</v>
      </c>
    </row>
    <row r="191" spans="1:10">
      <c r="A191" s="166" t="s">
        <v>3039</v>
      </c>
      <c r="B191" s="167" t="s">
        <v>3040</v>
      </c>
      <c r="C191" s="168">
        <v>443.91899999999998</v>
      </c>
      <c r="D191" s="167">
        <v>63.94</v>
      </c>
      <c r="E191" s="169">
        <f t="shared" si="8"/>
        <v>28384.180859999997</v>
      </c>
      <c r="F191" s="170">
        <f t="shared" si="9"/>
        <v>1.3588309093558132E-2</v>
      </c>
      <c r="G191" s="171">
        <v>3.2061307475758518</v>
      </c>
      <c r="H191" s="171">
        <v>11.91</v>
      </c>
      <c r="I191" s="172">
        <f t="shared" si="10"/>
        <v>4.3565895592421279E-4</v>
      </c>
      <c r="J191" s="172">
        <f t="shared" si="11"/>
        <v>1.6183676130427736E-3</v>
      </c>
    </row>
    <row r="192" spans="1:10">
      <c r="A192" s="166" t="s">
        <v>636</v>
      </c>
      <c r="B192" s="167" t="s">
        <v>637</v>
      </c>
      <c r="C192" s="168">
        <v>495.29500000000002</v>
      </c>
      <c r="D192" s="167">
        <v>61.45</v>
      </c>
      <c r="E192" s="169">
        <f t="shared" si="8"/>
        <v>30435.877750000003</v>
      </c>
      <c r="F192" s="170">
        <f t="shared" si="9"/>
        <v>1.4570514345318636E-2</v>
      </c>
      <c r="G192" s="171">
        <v>4.0032546786004879</v>
      </c>
      <c r="H192" s="171">
        <v>5.32</v>
      </c>
      <c r="I192" s="172">
        <f t="shared" si="10"/>
        <v>5.8329479722512353E-4</v>
      </c>
      <c r="J192" s="172">
        <f t="shared" si="11"/>
        <v>7.751513631709515E-4</v>
      </c>
    </row>
    <row r="193" spans="1:10">
      <c r="A193" s="166" t="s">
        <v>3041</v>
      </c>
      <c r="B193" s="167" t="s">
        <v>3042</v>
      </c>
      <c r="C193" s="168">
        <v>34.466999999999999</v>
      </c>
      <c r="D193" s="167">
        <v>36.770000000000003</v>
      </c>
      <c r="E193" s="169" t="str">
        <f t="shared" si="8"/>
        <v>Excl.</v>
      </c>
      <c r="F193" s="170" t="str">
        <f t="shared" si="9"/>
        <v>Excl.</v>
      </c>
      <c r="G193" s="171">
        <v>1.9581180310035351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>
      <c r="A194" s="166" t="s">
        <v>642</v>
      </c>
      <c r="B194" s="167" t="s">
        <v>643</v>
      </c>
      <c r="C194" s="168">
        <v>930.81100000000004</v>
      </c>
      <c r="D194" s="167">
        <v>46.12</v>
      </c>
      <c r="E194" s="169" t="str">
        <f t="shared" si="8"/>
        <v>Excl.</v>
      </c>
      <c r="F194" s="170" t="str">
        <f t="shared" si="9"/>
        <v>Excl.</v>
      </c>
      <c r="G194" s="171">
        <v>4.8135299219427585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>
      <c r="A195" s="166" t="s">
        <v>3043</v>
      </c>
      <c r="B195" s="167" t="s">
        <v>646</v>
      </c>
      <c r="C195" s="168">
        <v>34.482999999999997</v>
      </c>
      <c r="D195" s="167">
        <v>80.489999999999995</v>
      </c>
      <c r="E195" s="169" t="str">
        <f t="shared" si="8"/>
        <v>Excl.</v>
      </c>
      <c r="F195" s="170" t="str">
        <f t="shared" si="9"/>
        <v>Excl.</v>
      </c>
      <c r="G195" s="171">
        <v>1.0436079016026836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>
      <c r="A196" s="166" t="s">
        <v>651</v>
      </c>
      <c r="B196" s="167" t="s">
        <v>652</v>
      </c>
      <c r="C196" s="168">
        <v>2177.5030000000002</v>
      </c>
      <c r="D196" s="167">
        <v>54.94</v>
      </c>
      <c r="E196" s="169">
        <f t="shared" si="8"/>
        <v>119632.01482</v>
      </c>
      <c r="F196" s="170">
        <f t="shared" si="9"/>
        <v>5.7271224520350217E-2</v>
      </c>
      <c r="G196" s="171">
        <v>6.6618128867855839</v>
      </c>
      <c r="H196" s="171">
        <v>7</v>
      </c>
      <c r="I196" s="172">
        <f t="shared" si="10"/>
        <v>3.8153018155165958E-3</v>
      </c>
      <c r="J196" s="172">
        <f t="shared" si="11"/>
        <v>4.0089857164245148E-3</v>
      </c>
    </row>
    <row r="197" spans="1:10">
      <c r="A197" s="166" t="s">
        <v>654</v>
      </c>
      <c r="B197" s="167" t="s">
        <v>655</v>
      </c>
      <c r="C197" s="168">
        <v>236.429</v>
      </c>
      <c r="D197" s="167">
        <v>40.58</v>
      </c>
      <c r="E197" s="169" t="str">
        <f t="shared" si="8"/>
        <v>Excl.</v>
      </c>
      <c r="F197" s="170" t="str">
        <f t="shared" si="9"/>
        <v>Excl.</v>
      </c>
      <c r="G197" s="171">
        <v>5.5446032528339089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>
      <c r="A198" s="166" t="s">
        <v>657</v>
      </c>
      <c r="B198" s="167" t="s">
        <v>658</v>
      </c>
      <c r="C198" s="168">
        <v>287.32799999999997</v>
      </c>
      <c r="D198" s="167">
        <v>55.48</v>
      </c>
      <c r="E198" s="169">
        <f t="shared" si="8"/>
        <v>15940.957439999998</v>
      </c>
      <c r="F198" s="170">
        <f t="shared" si="9"/>
        <v>7.631386581503594E-3</v>
      </c>
      <c r="G198" s="171">
        <v>4.7009733237202598</v>
      </c>
      <c r="H198" s="171">
        <v>14.47</v>
      </c>
      <c r="I198" s="172">
        <f t="shared" si="10"/>
        <v>3.5874944742645136E-4</v>
      </c>
      <c r="J198" s="172">
        <f t="shared" si="11"/>
        <v>1.1042616383435701E-3</v>
      </c>
    </row>
    <row r="199" spans="1:10">
      <c r="A199" s="166" t="s">
        <v>663</v>
      </c>
      <c r="B199" s="167" t="s">
        <v>664</v>
      </c>
      <c r="C199" s="168">
        <v>146.87299999999999</v>
      </c>
      <c r="D199" s="167">
        <v>26.35</v>
      </c>
      <c r="E199" s="169" t="str">
        <f t="shared" si="8"/>
        <v>Excl.</v>
      </c>
      <c r="F199" s="170" t="str">
        <f t="shared" si="9"/>
        <v>Excl.</v>
      </c>
      <c r="G199" s="171">
        <v>6.8311195445920303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>
      <c r="A200" s="166" t="s">
        <v>666</v>
      </c>
      <c r="B200" s="167" t="s">
        <v>667</v>
      </c>
      <c r="C200" s="168">
        <v>14.106999999999999</v>
      </c>
      <c r="D200" s="167">
        <v>83.29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>
      <c r="A201" s="166" t="s">
        <v>3044</v>
      </c>
      <c r="B201" s="167" t="s">
        <v>3045</v>
      </c>
      <c r="C201" s="168">
        <v>175.136</v>
      </c>
      <c r="D201" s="167">
        <v>54.95</v>
      </c>
      <c r="E201" s="169" t="str">
        <f t="shared" si="8"/>
        <v>Excl.</v>
      </c>
      <c r="F201" s="170" t="str">
        <f t="shared" si="9"/>
        <v>Excl.</v>
      </c>
      <c r="G201" s="171">
        <v>0.14558689717925388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>
      <c r="A202" s="166" t="s">
        <v>681</v>
      </c>
      <c r="B202" s="167" t="s">
        <v>3046</v>
      </c>
      <c r="C202" s="168">
        <v>508.71600000000001</v>
      </c>
      <c r="D202" s="167">
        <v>70.64</v>
      </c>
      <c r="E202" s="169">
        <f t="shared" si="8"/>
        <v>35935.698239999998</v>
      </c>
      <c r="F202" s="170">
        <f t="shared" si="9"/>
        <v>1.7203433757219687E-2</v>
      </c>
      <c r="G202" s="171">
        <v>0.70781426953567383</v>
      </c>
      <c r="H202" s="171">
        <v>-8.93</v>
      </c>
      <c r="I202" s="172">
        <f t="shared" si="10"/>
        <v>1.2176835898371807E-4</v>
      </c>
      <c r="J202" s="172">
        <f t="shared" si="11"/>
        <v>-1.5362666345197179E-3</v>
      </c>
    </row>
    <row r="203" spans="1:10">
      <c r="A203" s="166" t="s">
        <v>678</v>
      </c>
      <c r="B203" s="167" t="s">
        <v>679</v>
      </c>
      <c r="C203" s="168">
        <v>50.198</v>
      </c>
      <c r="D203" s="167">
        <v>85.66</v>
      </c>
      <c r="E203" s="169" t="str">
        <f t="shared" si="8"/>
        <v>Excl.</v>
      </c>
      <c r="F203" s="170" t="str">
        <f t="shared" si="9"/>
        <v>Excl.</v>
      </c>
      <c r="G203" s="171">
        <v>1.6810646742937192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>
      <c r="A204" s="166" t="s">
        <v>684</v>
      </c>
      <c r="B204" s="167" t="s">
        <v>685</v>
      </c>
      <c r="C204" s="168">
        <v>449.74200000000002</v>
      </c>
      <c r="D204" s="167">
        <v>230.69</v>
      </c>
      <c r="E204" s="169" t="str">
        <f t="shared" ref="E204:E233" si="12">IF(OR(H204="n/a", G204=0, G204="n/a"), "Excl.", D204*C204)</f>
        <v>Excl.</v>
      </c>
      <c r="F204" s="170" t="str">
        <f t="shared" ref="F204:F233" si="13">IF(E204="Excl.","Excl.",E204/(SUM($E$12:$E$517)))</f>
        <v>Excl.</v>
      </c>
      <c r="G204" s="171">
        <v>1.2840608608955741</v>
      </c>
      <c r="H204" s="171" t="s">
        <v>16</v>
      </c>
      <c r="I204" s="172" t="str">
        <f t="shared" si="10"/>
        <v/>
      </c>
      <c r="J204" s="172" t="str">
        <f t="shared" si="11"/>
        <v/>
      </c>
    </row>
    <row r="205" spans="1:10">
      <c r="A205" s="166" t="s">
        <v>687</v>
      </c>
      <c r="B205" s="167" t="s">
        <v>688</v>
      </c>
      <c r="C205" s="168">
        <v>590.86</v>
      </c>
      <c r="D205" s="167">
        <v>10.1</v>
      </c>
      <c r="E205" s="169" t="str">
        <f t="shared" si="12"/>
        <v>Excl.</v>
      </c>
      <c r="F205" s="170" t="str">
        <f t="shared" si="13"/>
        <v>Excl.</v>
      </c>
      <c r="G205" s="171">
        <v>7.2237623762376248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>
      <c r="A206" s="166" t="s">
        <v>699</v>
      </c>
      <c r="B206" s="167" t="s">
        <v>700</v>
      </c>
      <c r="C206" s="168">
        <v>1229.048</v>
      </c>
      <c r="D206" s="167">
        <v>12.67</v>
      </c>
      <c r="E206" s="169">
        <f t="shared" si="12"/>
        <v>15572.03816</v>
      </c>
      <c r="F206" s="170">
        <f t="shared" si="13"/>
        <v>7.4547745019816029E-3</v>
      </c>
      <c r="G206" s="171">
        <v>1.2872928176795579</v>
      </c>
      <c r="H206" s="171">
        <v>29.7</v>
      </c>
      <c r="I206" s="172">
        <f t="shared" si="14"/>
        <v>9.5964776738216204E-5</v>
      </c>
      <c r="J206" s="172">
        <f t="shared" si="15"/>
        <v>2.2140680270885359E-3</v>
      </c>
    </row>
    <row r="207" spans="1:10">
      <c r="A207" s="166" t="s">
        <v>702</v>
      </c>
      <c r="B207" s="167" t="s">
        <v>703</v>
      </c>
      <c r="C207" s="168">
        <v>300.35899999999998</v>
      </c>
      <c r="D207" s="167">
        <v>20.38</v>
      </c>
      <c r="E207" s="169" t="str">
        <f t="shared" si="12"/>
        <v>Excl.</v>
      </c>
      <c r="F207" s="170" t="str">
        <f t="shared" si="13"/>
        <v>Excl.</v>
      </c>
      <c r="G207" s="171">
        <v>5.4465161923454373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>
      <c r="A208" s="166" t="s">
        <v>705</v>
      </c>
      <c r="B208" s="167" t="s">
        <v>706</v>
      </c>
      <c r="C208" s="168">
        <v>298.50799999999998</v>
      </c>
      <c r="D208" s="167">
        <v>14.02</v>
      </c>
      <c r="E208" s="169" t="str">
        <f t="shared" si="12"/>
        <v>Excl.</v>
      </c>
      <c r="F208" s="170" t="str">
        <f t="shared" si="13"/>
        <v>Excl.</v>
      </c>
      <c r="G208" s="171">
        <v>1.7118402282453637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>
      <c r="A209" s="166" t="s">
        <v>3047</v>
      </c>
      <c r="B209" s="167" t="s">
        <v>3048</v>
      </c>
      <c r="C209" s="168">
        <v>103.178</v>
      </c>
      <c r="D209" s="167">
        <v>19.03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>
      <c r="A210" s="166" t="s">
        <v>3049</v>
      </c>
      <c r="B210" s="167" t="s">
        <v>3050</v>
      </c>
      <c r="C210" s="168">
        <v>16.867000000000001</v>
      </c>
      <c r="D210" s="167">
        <v>138.15</v>
      </c>
      <c r="E210" s="169" t="str">
        <f t="shared" si="12"/>
        <v>Excl.</v>
      </c>
      <c r="F210" s="170" t="str">
        <f t="shared" si="13"/>
        <v>Excl.</v>
      </c>
      <c r="G210" s="171">
        <v>1.0133912414042707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>
      <c r="A211" s="166" t="s">
        <v>3051</v>
      </c>
      <c r="B211" s="167" t="s">
        <v>3052</v>
      </c>
      <c r="C211" s="168">
        <v>121.473</v>
      </c>
      <c r="D211" s="167">
        <v>15.97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>
      <c r="A212" s="166" t="s">
        <v>711</v>
      </c>
      <c r="B212" s="167" t="s">
        <v>712</v>
      </c>
      <c r="C212" s="168">
        <v>162.75800000000001</v>
      </c>
      <c r="D212" s="167">
        <v>22.21</v>
      </c>
      <c r="E212" s="169">
        <f t="shared" si="12"/>
        <v>3614.8551800000005</v>
      </c>
      <c r="F212" s="170">
        <f t="shared" si="13"/>
        <v>1.7305332768475646E-3</v>
      </c>
      <c r="G212" s="171">
        <v>7.3840612336785227</v>
      </c>
      <c r="H212" s="171">
        <v>6</v>
      </c>
      <c r="I212" s="172">
        <f t="shared" si="14"/>
        <v>1.2778363683160765E-4</v>
      </c>
      <c r="J212" s="172">
        <f t="shared" si="15"/>
        <v>1.0383199661085388E-4</v>
      </c>
    </row>
    <row r="213" spans="1:10">
      <c r="A213" s="166" t="s">
        <v>714</v>
      </c>
      <c r="B213" s="167" t="s">
        <v>715</v>
      </c>
      <c r="C213" s="168">
        <v>157.29300000000001</v>
      </c>
      <c r="D213" s="167">
        <v>13.2</v>
      </c>
      <c r="E213" s="169" t="str">
        <f t="shared" si="12"/>
        <v>Excl.</v>
      </c>
      <c r="F213" s="170" t="str">
        <f t="shared" si="13"/>
        <v>Excl.</v>
      </c>
      <c r="G213" s="171">
        <v>3.6363636363636362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>
      <c r="A214" s="166" t="s">
        <v>3053</v>
      </c>
      <c r="B214" s="167" t="s">
        <v>3054</v>
      </c>
      <c r="C214" s="168">
        <v>108.521</v>
      </c>
      <c r="D214" s="167">
        <v>15.89</v>
      </c>
      <c r="E214" s="169" t="str">
        <f t="shared" si="12"/>
        <v>Excl.</v>
      </c>
      <c r="F214" s="170" t="str">
        <f t="shared" si="13"/>
        <v>Excl.</v>
      </c>
      <c r="G214" s="171">
        <v>5.8225298930144751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>
      <c r="A215" s="166" t="s">
        <v>717</v>
      </c>
      <c r="B215" s="167" t="s">
        <v>718</v>
      </c>
      <c r="C215" s="168">
        <v>145.702</v>
      </c>
      <c r="D215" s="167">
        <v>18.41</v>
      </c>
      <c r="E215" s="169" t="str">
        <f t="shared" si="12"/>
        <v>Excl.</v>
      </c>
      <c r="F215" s="170" t="str">
        <f t="shared" si="13"/>
        <v>Excl.</v>
      </c>
      <c r="G215" s="171">
        <v>4.3454644215100497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>
      <c r="A216" s="166" t="s">
        <v>3055</v>
      </c>
      <c r="B216" s="167" t="s">
        <v>3056</v>
      </c>
      <c r="C216" s="168">
        <v>381.72300000000001</v>
      </c>
      <c r="D216" s="167">
        <v>4.87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>
      <c r="A217" s="166" t="s">
        <v>3057</v>
      </c>
      <c r="B217" s="167" t="s">
        <v>451</v>
      </c>
      <c r="C217" s="168">
        <v>120.169</v>
      </c>
      <c r="D217" s="167">
        <v>17.38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>
      <c r="A218" s="166" t="s">
        <v>3058</v>
      </c>
      <c r="B218" s="167" t="s">
        <v>3059</v>
      </c>
      <c r="C218" s="168">
        <v>453.63499999999999</v>
      </c>
      <c r="D218" s="167">
        <v>82.6</v>
      </c>
      <c r="E218" s="169">
        <f t="shared" si="12"/>
        <v>37470.250999999997</v>
      </c>
      <c r="F218" s="170">
        <f t="shared" si="13"/>
        <v>1.7938067507127831E-2</v>
      </c>
      <c r="G218" s="171">
        <v>1.0220338983050847</v>
      </c>
      <c r="H218" s="171">
        <v>19.43</v>
      </c>
      <c r="I218" s="172">
        <f t="shared" si="14"/>
        <v>1.8333313062369631E-4</v>
      </c>
      <c r="J218" s="172">
        <f t="shared" si="15"/>
        <v>3.4853665166349372E-3</v>
      </c>
    </row>
    <row r="219" spans="1:10">
      <c r="A219" s="166" t="s">
        <v>3060</v>
      </c>
      <c r="B219" s="167" t="s">
        <v>3061</v>
      </c>
      <c r="C219" s="168">
        <v>274.84699999999998</v>
      </c>
      <c r="D219" s="167">
        <v>14.44</v>
      </c>
      <c r="E219" s="169" t="str">
        <f t="shared" si="12"/>
        <v>Excl.</v>
      </c>
      <c r="F219" s="170" t="str">
        <f t="shared" si="13"/>
        <v>Excl.</v>
      </c>
      <c r="G219" s="171">
        <v>4.8476454293628812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>
      <c r="A220" s="166" t="s">
        <v>3062</v>
      </c>
      <c r="B220" s="167" t="s">
        <v>3063</v>
      </c>
      <c r="C220" s="168">
        <v>148.62</v>
      </c>
      <c r="D220" s="167">
        <v>12.55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>
      <c r="A221" s="166" t="s">
        <v>570</v>
      </c>
      <c r="B221" s="167" t="s">
        <v>3064</v>
      </c>
      <c r="C221" s="168">
        <v>947.98599999999999</v>
      </c>
      <c r="D221" s="167">
        <v>74.77</v>
      </c>
      <c r="E221" s="169">
        <f t="shared" si="12"/>
        <v>70880.913220000002</v>
      </c>
      <c r="F221" s="170">
        <f t="shared" si="13"/>
        <v>3.3932695201514117E-2</v>
      </c>
      <c r="G221" s="171">
        <v>0.93620436003744811</v>
      </c>
      <c r="H221" s="171">
        <v>3.26</v>
      </c>
      <c r="I221" s="172">
        <f t="shared" si="14"/>
        <v>3.176793719547931E-4</v>
      </c>
      <c r="J221" s="172">
        <f t="shared" si="15"/>
        <v>1.1062058635693602E-3</v>
      </c>
    </row>
    <row r="222" spans="1:10">
      <c r="A222" s="166" t="s">
        <v>726</v>
      </c>
      <c r="B222" s="167" t="s">
        <v>727</v>
      </c>
      <c r="C222" s="168">
        <v>124.712</v>
      </c>
      <c r="D222" s="167">
        <v>240.28</v>
      </c>
      <c r="E222" s="169" t="str">
        <f t="shared" si="12"/>
        <v>Excl.</v>
      </c>
      <c r="F222" s="170" t="str">
        <f t="shared" si="13"/>
        <v>Excl.</v>
      </c>
      <c r="G222" s="171">
        <v>0.62427168303645741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>
      <c r="A223" s="166" t="s">
        <v>729</v>
      </c>
      <c r="B223" s="167" t="s">
        <v>730</v>
      </c>
      <c r="C223" s="168">
        <v>157.38499999999999</v>
      </c>
      <c r="D223" s="167">
        <v>35.31</v>
      </c>
      <c r="E223" s="169">
        <f t="shared" si="12"/>
        <v>5557.2643500000004</v>
      </c>
      <c r="F223" s="170">
        <f t="shared" si="13"/>
        <v>2.6604194101943666E-3</v>
      </c>
      <c r="G223" s="171">
        <v>3.6816765788728403</v>
      </c>
      <c r="H223" s="171">
        <v>8.92</v>
      </c>
      <c r="I223" s="172">
        <f t="shared" si="14"/>
        <v>9.7948038324912937E-5</v>
      </c>
      <c r="J223" s="172">
        <f t="shared" si="15"/>
        <v>2.3730941138933747E-4</v>
      </c>
    </row>
    <row r="224" spans="1:10">
      <c r="A224" s="166" t="s">
        <v>735</v>
      </c>
      <c r="B224" s="167" t="s">
        <v>736</v>
      </c>
      <c r="C224" s="168">
        <v>591.41</v>
      </c>
      <c r="D224" s="167">
        <v>42.66</v>
      </c>
      <c r="E224" s="169" t="str">
        <f t="shared" si="12"/>
        <v>Excl.</v>
      </c>
      <c r="F224" s="170" t="str">
        <f t="shared" si="13"/>
        <v>Excl.</v>
      </c>
      <c r="G224" s="171">
        <v>5.2742616033755274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>
      <c r="A225" s="166" t="s">
        <v>738</v>
      </c>
      <c r="B225" s="167" t="s">
        <v>3065</v>
      </c>
      <c r="C225" s="168">
        <v>267.03199999999998</v>
      </c>
      <c r="D225" s="167">
        <v>45.02</v>
      </c>
      <c r="E225" s="169" t="str">
        <f t="shared" si="12"/>
        <v>Excl.</v>
      </c>
      <c r="F225" s="170" t="str">
        <f t="shared" si="13"/>
        <v>Excl.</v>
      </c>
      <c r="G225" s="171">
        <v>3.145490892936472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>
      <c r="A226" s="166" t="s">
        <v>474</v>
      </c>
      <c r="B226" s="167" t="s">
        <v>475</v>
      </c>
      <c r="C226" s="168">
        <v>419.887</v>
      </c>
      <c r="D226" s="167">
        <v>26.95</v>
      </c>
      <c r="E226" s="169">
        <f t="shared" si="12"/>
        <v>11315.95465</v>
      </c>
      <c r="F226" s="170">
        <f t="shared" si="13"/>
        <v>5.4172671119629562E-3</v>
      </c>
      <c r="G226" s="171">
        <v>0.5035250463821892</v>
      </c>
      <c r="H226" s="171">
        <v>30.95</v>
      </c>
      <c r="I226" s="172">
        <f t="shared" si="14"/>
        <v>2.7277296738158554E-5</v>
      </c>
      <c r="J226" s="172">
        <f t="shared" si="15"/>
        <v>1.6766441711525348E-3</v>
      </c>
    </row>
    <row r="227" spans="1:10">
      <c r="A227" s="166" t="s">
        <v>3066</v>
      </c>
      <c r="B227" s="167" t="s">
        <v>3067</v>
      </c>
      <c r="C227" s="168">
        <v>23.745000000000001</v>
      </c>
      <c r="D227" s="167">
        <v>46.28</v>
      </c>
      <c r="E227" s="169" t="str">
        <f t="shared" si="12"/>
        <v>Excl.</v>
      </c>
      <c r="F227" s="170" t="str">
        <f t="shared" si="13"/>
        <v>Excl.</v>
      </c>
      <c r="G227" s="171">
        <v>2.420051858254106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>
      <c r="A228" s="166" t="s">
        <v>3068</v>
      </c>
      <c r="B228" s="167" t="s">
        <v>3069</v>
      </c>
      <c r="C228" s="168">
        <v>115.893</v>
      </c>
      <c r="D228" s="167">
        <v>54.51</v>
      </c>
      <c r="E228" s="169" t="str">
        <f t="shared" si="12"/>
        <v>Excl.</v>
      </c>
      <c r="F228" s="170" t="str">
        <f t="shared" si="13"/>
        <v>Excl.</v>
      </c>
      <c r="G228" s="171">
        <v>1.1740964960557698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>
      <c r="A229" s="166" t="s">
        <v>741</v>
      </c>
      <c r="B229" s="167" t="s">
        <v>742</v>
      </c>
      <c r="C229" s="168">
        <v>629.73299999999995</v>
      </c>
      <c r="D229" s="167">
        <v>158.37</v>
      </c>
      <c r="E229" s="169">
        <f t="shared" si="12"/>
        <v>99730.815210000001</v>
      </c>
      <c r="F229" s="170">
        <f t="shared" si="13"/>
        <v>4.7743958154373482E-2</v>
      </c>
      <c r="G229" s="171">
        <v>2.1342425964513483</v>
      </c>
      <c r="H229" s="171">
        <v>8.4450000000000003</v>
      </c>
      <c r="I229" s="172">
        <f t="shared" si="14"/>
        <v>1.0189718921625459E-3</v>
      </c>
      <c r="J229" s="172">
        <f t="shared" si="15"/>
        <v>4.0319772661368408E-3</v>
      </c>
    </row>
    <row r="230" spans="1:10">
      <c r="A230" s="166" t="s">
        <v>3070</v>
      </c>
      <c r="B230" s="167" t="s">
        <v>3071</v>
      </c>
      <c r="C230" s="168">
        <v>16.800999999999998</v>
      </c>
      <c r="D230" s="167">
        <v>180.94</v>
      </c>
      <c r="E230" s="169" t="str">
        <f t="shared" si="12"/>
        <v>Excl.</v>
      </c>
      <c r="F230" s="170" t="str">
        <f t="shared" si="13"/>
        <v>Excl.</v>
      </c>
      <c r="G230" s="171">
        <v>2.5864927600309491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>
      <c r="A231" s="166" t="s">
        <v>747</v>
      </c>
      <c r="B231" s="167" t="s">
        <v>748</v>
      </c>
      <c r="C231" s="168">
        <v>570.61199999999997</v>
      </c>
      <c r="D231" s="167">
        <v>7.09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61.63</v>
      </c>
      <c r="I231" s="172" t="str">
        <f t="shared" si="14"/>
        <v/>
      </c>
      <c r="J231" s="172" t="str">
        <f t="shared" si="15"/>
        <v/>
      </c>
    </row>
    <row r="232" spans="1:10">
      <c r="A232" s="166" t="s">
        <v>753</v>
      </c>
      <c r="B232" s="167" t="s">
        <v>754</v>
      </c>
      <c r="C232" s="168">
        <v>595.42100000000005</v>
      </c>
      <c r="D232" s="167">
        <v>22.86</v>
      </c>
      <c r="E232" s="169" t="str">
        <f t="shared" si="12"/>
        <v>Excl.</v>
      </c>
      <c r="F232" s="170" t="str">
        <f t="shared" si="13"/>
        <v>Excl.</v>
      </c>
      <c r="G232" s="171">
        <v>2.9746281714785652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>
      <c r="A233" s="166" t="s">
        <v>3072</v>
      </c>
      <c r="B233" s="167" t="s">
        <v>3073</v>
      </c>
      <c r="C233" s="168">
        <v>236.65</v>
      </c>
      <c r="D233" s="167">
        <v>7.87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3074</v>
      </c>
      <c r="F236" s="176">
        <f>SUM(F12:F233)</f>
        <v>1</v>
      </c>
      <c r="G236" s="164"/>
      <c r="H236" s="164"/>
      <c r="I236" s="164">
        <f>SUM(I12:I233)</f>
        <v>3.5169519996577782E-2</v>
      </c>
      <c r="J236" s="164">
        <f>SUM(J12:J233)</f>
        <v>0.11140930535554723</v>
      </c>
    </row>
    <row r="238" spans="1:10">
      <c r="A238" s="177" t="s">
        <v>2505</v>
      </c>
    </row>
    <row r="239" spans="1:10">
      <c r="A239" s="119" t="s">
        <v>3075</v>
      </c>
    </row>
    <row r="240" spans="1:10">
      <c r="A240" s="119" t="s">
        <v>3076</v>
      </c>
    </row>
    <row r="241" spans="1:11">
      <c r="A241" s="119" t="s">
        <v>3077</v>
      </c>
    </row>
    <row r="242" spans="1:11">
      <c r="A242" s="119" t="s">
        <v>3078</v>
      </c>
    </row>
    <row r="243" spans="1:11">
      <c r="A243" s="119" t="s">
        <v>3907</v>
      </c>
    </row>
    <row r="244" spans="1:11">
      <c r="A244" s="119" t="s">
        <v>3908</v>
      </c>
    </row>
    <row r="245" spans="1:11">
      <c r="A245" s="119" t="s">
        <v>3079</v>
      </c>
    </row>
    <row r="246" spans="1:11">
      <c r="A246" s="119" t="s">
        <v>3080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>
      <c r="A247" s="119" t="s">
        <v>3909</v>
      </c>
    </row>
    <row r="248" spans="1:11">
      <c r="A248" s="119" t="s">
        <v>3910</v>
      </c>
    </row>
    <row r="249" spans="1:11">
      <c r="A249" s="119" t="s">
        <v>3081</v>
      </c>
    </row>
    <row r="250" spans="1:11">
      <c r="A250" s="119" t="s">
        <v>3082</v>
      </c>
    </row>
    <row r="251" spans="1:11">
      <c r="A251" s="266" t="s">
        <v>3083</v>
      </c>
    </row>
    <row r="252" spans="1:11">
      <c r="A252" s="264" t="s">
        <v>3940</v>
      </c>
    </row>
    <row r="253" spans="1:11">
      <c r="A253" s="119" t="s">
        <v>3084</v>
      </c>
    </row>
  </sheetData>
  <phoneticPr fontId="94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sheetPr>
    <tabColor rgb="FF92D050"/>
  </sheetPr>
  <dimension ref="A1:M534"/>
  <sheetViews>
    <sheetView topLeftCell="A379" zoomScale="70" zoomScaleNormal="70" workbookViewId="0">
      <selection activeCell="B402" sqref="B402:D402"/>
    </sheetView>
  </sheetViews>
  <sheetFormatPr defaultRowHeight="15.3"/>
  <cols>
    <col min="1" max="1" width="40.09765625" customWidth="1"/>
    <col min="3" max="3" width="12" bestFit="1" customWidth="1"/>
    <col min="4" max="4" width="10.5" customWidth="1"/>
    <col min="5" max="5" width="13" customWidth="1"/>
    <col min="6" max="6" width="13.34765625" bestFit="1" customWidth="1"/>
    <col min="7" max="7" width="10.34765625" customWidth="1"/>
    <col min="8" max="8" width="9" bestFit="1" customWidth="1"/>
    <col min="9" max="9" width="13.25" customWidth="1"/>
    <col min="10" max="10" width="15.25" customWidth="1"/>
    <col min="13" max="13" width="16.84765625" style="167" customWidth="1"/>
  </cols>
  <sheetData>
    <row r="1" spans="1:11" ht="17.399999999999999">
      <c r="A1" s="106" t="s">
        <v>3917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.6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2874</v>
      </c>
      <c r="D4" s="120" t="s">
        <v>2875</v>
      </c>
      <c r="E4" s="120" t="s">
        <v>2876</v>
      </c>
      <c r="F4" s="120" t="s">
        <v>2877</v>
      </c>
      <c r="G4" s="120"/>
      <c r="H4" s="120"/>
      <c r="I4" s="120" t="s">
        <v>3085</v>
      </c>
      <c r="J4" s="120" t="s">
        <v>2879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3086</v>
      </c>
      <c r="B6" s="119"/>
      <c r="C6" s="163">
        <f>SUM(I12:I515)</f>
        <v>1.5328988491343346E-2</v>
      </c>
      <c r="D6" s="163">
        <f>(1+(0.5*E6))*C6</f>
        <v>1.6392518019500129E-2</v>
      </c>
      <c r="E6" s="164">
        <f>SUM(J12:J515)</f>
        <v>0.13876056189322392</v>
      </c>
      <c r="F6" s="164">
        <f>D6+E6</f>
        <v>0.15515307991272403</v>
      </c>
      <c r="G6" s="119"/>
      <c r="H6" s="119"/>
      <c r="I6" s="164">
        <f>'CEA-7.1 Avg CAPM'!$F$16</f>
        <v>4.1225083300013322E-2</v>
      </c>
      <c r="J6" s="164">
        <f>F6-I6</f>
        <v>0.11392799661271072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5.6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2881</v>
      </c>
      <c r="D10" s="153" t="s">
        <v>2882</v>
      </c>
      <c r="E10" s="120" t="s">
        <v>2883</v>
      </c>
      <c r="F10" s="120" t="s">
        <v>2884</v>
      </c>
      <c r="G10" s="120" t="s">
        <v>2885</v>
      </c>
      <c r="H10" s="120" t="s">
        <v>2886</v>
      </c>
      <c r="I10" s="120" t="s">
        <v>2887</v>
      </c>
      <c r="J10" s="120" t="s">
        <v>2888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325.089</v>
      </c>
      <c r="D12" s="179">
        <v>95.9</v>
      </c>
      <c r="E12" s="169">
        <f t="shared" ref="E12:E76" si="0">IF(OR(H12="n/a", G12=0, G12="n/a"), "Excl.", IFERROR(D12*C12, "Excl."))</f>
        <v>31176.035100000001</v>
      </c>
      <c r="F12" s="170">
        <f t="shared" ref="F12:F21" si="1">IFERROR($E12/SUM($E$12:$E$517), "n/a")</f>
        <v>7.5647550726192034E-4</v>
      </c>
      <c r="G12" s="219">
        <v>5.5891553701772683</v>
      </c>
      <c r="H12" s="219">
        <v>-8.5649999999999995</v>
      </c>
      <c r="I12" s="172">
        <f>IFERROR(G12*F12/100, "")</f>
        <v>4.2280591438205358E-5</v>
      </c>
      <c r="J12" s="172">
        <f>IFERROR(H12*F12/100, "")</f>
        <v>-6.4792127196983482E-5</v>
      </c>
      <c r="K12" s="119"/>
    </row>
    <row r="13" spans="1:11">
      <c r="A13" s="166" t="s">
        <v>802</v>
      </c>
      <c r="B13" s="167" t="s">
        <v>803</v>
      </c>
      <c r="C13" s="168">
        <v>710.91200000000003</v>
      </c>
      <c r="D13" s="179">
        <v>271.2</v>
      </c>
      <c r="E13" s="169">
        <f t="shared" si="0"/>
        <v>192799.33439999999</v>
      </c>
      <c r="F13" s="170">
        <f t="shared" si="1"/>
        <v>4.6782079190692402E-3</v>
      </c>
      <c r="G13" s="219">
        <v>1.0324483775811208</v>
      </c>
      <c r="H13" s="219">
        <v>15.615</v>
      </c>
      <c r="I13" s="172">
        <f t="shared" ref="I13:I75" si="2">IFERROR(G13*F13/100, "")</f>
        <v>4.8300081760301886E-5</v>
      </c>
      <c r="J13" s="172">
        <f>IFERROR(H13*F13/100, "")</f>
        <v>7.3050216656266184E-4</v>
      </c>
      <c r="K13" s="119"/>
    </row>
    <row r="14" spans="1:11">
      <c r="A14" s="166" t="s">
        <v>805</v>
      </c>
      <c r="B14" s="167" t="s">
        <v>806</v>
      </c>
      <c r="C14" s="168">
        <v>4209.5200000000004</v>
      </c>
      <c r="D14" s="179">
        <v>44.91</v>
      </c>
      <c r="E14" s="169">
        <f t="shared" si="0"/>
        <v>189049.54320000001</v>
      </c>
      <c r="F14" s="170">
        <f t="shared" si="1"/>
        <v>4.5872205567876823E-3</v>
      </c>
      <c r="G14" s="219">
        <v>6.0342908038298821</v>
      </c>
      <c r="H14" s="219">
        <v>3</v>
      </c>
      <c r="I14" s="172">
        <f t="shared" si="2"/>
        <v>2.7680622820963304E-4</v>
      </c>
      <c r="J14" s="172">
        <f t="shared" ref="J14:J76" si="3">IFERROR(H14*F14/100, "")</f>
        <v>1.3761661670363048E-4</v>
      </c>
      <c r="K14" s="119"/>
    </row>
    <row r="15" spans="1:11">
      <c r="A15" s="166" t="s">
        <v>3087</v>
      </c>
      <c r="B15" s="167" t="s">
        <v>809</v>
      </c>
      <c r="C15" s="168">
        <v>4670.576</v>
      </c>
      <c r="D15" s="179">
        <v>172.5</v>
      </c>
      <c r="E15" s="169">
        <f t="shared" si="0"/>
        <v>805674.36</v>
      </c>
      <c r="F15" s="170">
        <f t="shared" si="1"/>
        <v>1.9549404477316713E-2</v>
      </c>
      <c r="G15" s="219">
        <v>1.2289855072463769</v>
      </c>
      <c r="H15" s="219">
        <v>16.940000000000001</v>
      </c>
      <c r="I15" s="172">
        <f t="shared" si="2"/>
        <v>2.4025934777919671E-4</v>
      </c>
      <c r="J15" s="172">
        <f t="shared" si="3"/>
        <v>3.3116691184574515E-3</v>
      </c>
      <c r="K15" s="119"/>
    </row>
    <row r="16" spans="1:11">
      <c r="A16" s="166" t="s">
        <v>811</v>
      </c>
      <c r="B16" s="167" t="s">
        <v>812</v>
      </c>
      <c r="C16" s="168">
        <v>616.16700000000003</v>
      </c>
      <c r="D16" s="179">
        <v>152.04</v>
      </c>
      <c r="E16" s="169" t="str">
        <f t="shared" si="0"/>
        <v>Excl.</v>
      </c>
      <c r="F16" s="170" t="str">
        <f t="shared" si="1"/>
        <v>n/a</v>
      </c>
      <c r="G16" s="219" t="s">
        <v>16</v>
      </c>
      <c r="H16" s="219">
        <v>38.6</v>
      </c>
      <c r="I16" s="172" t="str">
        <f t="shared" si="2"/>
        <v/>
      </c>
      <c r="J16" s="172" t="str">
        <f t="shared" si="3"/>
        <v/>
      </c>
      <c r="K16" s="119"/>
    </row>
    <row r="17" spans="1:11">
      <c r="A17" s="166" t="s">
        <v>3088</v>
      </c>
      <c r="B17" s="167" t="s">
        <v>3089</v>
      </c>
      <c r="C17" s="168">
        <v>172.71100000000001</v>
      </c>
      <c r="D17" s="179">
        <v>69.72</v>
      </c>
      <c r="E17" s="169" t="str">
        <f t="shared" si="0"/>
        <v>Excl.</v>
      </c>
      <c r="F17" s="170" t="str">
        <f t="shared" si="1"/>
        <v>n/a</v>
      </c>
      <c r="G17" s="219" t="s">
        <v>16</v>
      </c>
      <c r="H17" s="219">
        <v>-2</v>
      </c>
      <c r="I17" s="172" t="str">
        <f t="shared" si="2"/>
        <v/>
      </c>
      <c r="J17" s="172" t="str">
        <f t="shared" si="3"/>
        <v/>
      </c>
      <c r="K17" s="119"/>
    </row>
    <row r="18" spans="1:11">
      <c r="A18" s="166" t="s">
        <v>814</v>
      </c>
      <c r="B18" s="167" t="s">
        <v>815</v>
      </c>
      <c r="C18" s="168">
        <v>484.89800000000002</v>
      </c>
      <c r="D18" s="179">
        <v>391.12</v>
      </c>
      <c r="E18" s="169">
        <f t="shared" si="0"/>
        <v>189653.30576000002</v>
      </c>
      <c r="F18" s="170">
        <f t="shared" si="1"/>
        <v>4.601870642578795E-3</v>
      </c>
      <c r="G18" s="219">
        <v>1.442012681529965</v>
      </c>
      <c r="H18" s="219">
        <v>8.3800000000000008</v>
      </c>
      <c r="I18" s="172">
        <f t="shared" si="2"/>
        <v>6.6359558253590713E-5</v>
      </c>
      <c r="J18" s="172">
        <f t="shared" si="3"/>
        <v>3.8563675984810308E-4</v>
      </c>
      <c r="K18" s="119"/>
    </row>
    <row r="19" spans="1:11">
      <c r="A19" s="166" t="s">
        <v>817</v>
      </c>
      <c r="B19" s="167" t="s">
        <v>818</v>
      </c>
      <c r="C19" s="168">
        <v>2845.165</v>
      </c>
      <c r="D19" s="179">
        <v>210.86</v>
      </c>
      <c r="E19" s="169">
        <f t="shared" si="0"/>
        <v>599931.49190000002</v>
      </c>
      <c r="F19" s="170">
        <f t="shared" si="1"/>
        <v>1.4557126273489894E-2</v>
      </c>
      <c r="G19" s="219">
        <v>2.3712415820923831</v>
      </c>
      <c r="H19" s="219">
        <v>3.55</v>
      </c>
      <c r="I19" s="172">
        <f t="shared" si="2"/>
        <v>3.4518463135468772E-4</v>
      </c>
      <c r="J19" s="172">
        <f t="shared" si="3"/>
        <v>5.1677798270889121E-4</v>
      </c>
      <c r="K19" s="119"/>
    </row>
    <row r="20" spans="1:11">
      <c r="A20" s="166" t="s">
        <v>820</v>
      </c>
      <c r="B20" s="167" t="s">
        <v>821</v>
      </c>
      <c r="C20" s="168">
        <v>1828.9169999999999</v>
      </c>
      <c r="D20" s="179">
        <v>147.27000000000001</v>
      </c>
      <c r="E20" s="169">
        <f t="shared" si="0"/>
        <v>269344.60658999998</v>
      </c>
      <c r="F20" s="170">
        <f t="shared" si="1"/>
        <v>6.5355519791043789E-3</v>
      </c>
      <c r="G20" s="219">
        <v>4.4272424797990082</v>
      </c>
      <c r="H20" s="219">
        <v>7</v>
      </c>
      <c r="I20" s="172">
        <f t="shared" si="2"/>
        <v>2.8934473350825384E-4</v>
      </c>
      <c r="J20" s="172">
        <f t="shared" si="3"/>
        <v>4.5748863853730651E-4</v>
      </c>
      <c r="K20" s="119"/>
    </row>
    <row r="21" spans="1:11">
      <c r="A21" s="166" t="s">
        <v>823</v>
      </c>
      <c r="B21" s="167" t="s">
        <v>824</v>
      </c>
      <c r="C21" s="168">
        <v>4309.8680000000004</v>
      </c>
      <c r="D21" s="179">
        <v>71.86</v>
      </c>
      <c r="E21" s="169">
        <f t="shared" si="0"/>
        <v>309707.11448000005</v>
      </c>
      <c r="F21" s="170">
        <f t="shared" si="1"/>
        <v>7.5149340118905511E-3</v>
      </c>
      <c r="G21" s="219">
        <v>2.6996938491511271</v>
      </c>
      <c r="H21" s="219">
        <v>6.36</v>
      </c>
      <c r="I21" s="172">
        <f t="shared" si="2"/>
        <v>2.0288021128677522E-4</v>
      </c>
      <c r="J21" s="172">
        <f t="shared" si="3"/>
        <v>4.7794980315623908E-4</v>
      </c>
      <c r="K21" s="119"/>
    </row>
    <row r="22" spans="1:11">
      <c r="A22" s="166" t="s">
        <v>826</v>
      </c>
      <c r="B22" s="167" t="s">
        <v>827</v>
      </c>
      <c r="C22" s="168">
        <v>1766.3440000000001</v>
      </c>
      <c r="D22" s="179">
        <v>197.48</v>
      </c>
      <c r="E22" s="169">
        <f t="shared" si="0"/>
        <v>348817.61311999999</v>
      </c>
      <c r="F22" s="170">
        <f t="shared" ref="F22:F75" si="4">IF(E22="Excl.","Excl.",E22/(SUM($E$12:$E$514)))</f>
        <v>8.4639364813534051E-3</v>
      </c>
      <c r="G22" s="219">
        <v>3.1395584362973468</v>
      </c>
      <c r="H22" s="219">
        <v>8.8030000000000008</v>
      </c>
      <c r="I22" s="172">
        <f t="shared" si="2"/>
        <v>2.6573023184317963E-4</v>
      </c>
      <c r="J22" s="172">
        <f t="shared" si="3"/>
        <v>7.4508032845354037E-4</v>
      </c>
      <c r="K22" s="119"/>
    </row>
    <row r="23" spans="1:11">
      <c r="A23" s="166" t="s">
        <v>829</v>
      </c>
      <c r="B23" s="167" t="s">
        <v>830</v>
      </c>
      <c r="C23" s="168">
        <v>1813.587</v>
      </c>
      <c r="D23" s="179">
        <v>96.19</v>
      </c>
      <c r="E23" s="169">
        <f t="shared" si="0"/>
        <v>174448.93353000001</v>
      </c>
      <c r="F23" s="170">
        <f t="shared" si="4"/>
        <v>4.2329419074655763E-3</v>
      </c>
      <c r="G23" s="219">
        <v>0.93564819627819951</v>
      </c>
      <c r="H23" s="219">
        <v>15.77</v>
      </c>
      <c r="I23" s="172">
        <f t="shared" si="2"/>
        <v>3.9605444606705677E-5</v>
      </c>
      <c r="J23" s="172">
        <f t="shared" si="3"/>
        <v>6.6753493880732139E-4</v>
      </c>
      <c r="K23" s="119"/>
    </row>
    <row r="24" spans="1:11">
      <c r="A24" s="166" t="s">
        <v>3090</v>
      </c>
      <c r="B24" s="167" t="s">
        <v>3091</v>
      </c>
      <c r="C24" s="168">
        <v>69.433000000000007</v>
      </c>
      <c r="D24" s="179">
        <v>312.76</v>
      </c>
      <c r="E24" s="169" t="str">
        <f t="shared" si="0"/>
        <v>Excl.</v>
      </c>
      <c r="F24" s="170" t="str">
        <f t="shared" si="4"/>
        <v>Excl.</v>
      </c>
      <c r="G24" s="219" t="s">
        <v>16</v>
      </c>
      <c r="H24" s="219">
        <v>14.865</v>
      </c>
      <c r="I24" s="172" t="str">
        <f t="shared" si="2"/>
        <v/>
      </c>
      <c r="J24" s="172" t="str">
        <f t="shared" si="3"/>
        <v/>
      </c>
      <c r="K24" s="119"/>
    </row>
    <row r="25" spans="1:11">
      <c r="A25" s="166" t="s">
        <v>3092</v>
      </c>
      <c r="B25" s="167" t="s">
        <v>3093</v>
      </c>
      <c r="C25" s="168">
        <v>211.929</v>
      </c>
      <c r="D25" s="179">
        <v>180.19</v>
      </c>
      <c r="E25" s="169">
        <f t="shared" si="0"/>
        <v>38187.486510000002</v>
      </c>
      <c r="F25" s="170">
        <f t="shared" si="4"/>
        <v>9.2660590533880907E-4</v>
      </c>
      <c r="G25" s="219">
        <v>3.5962040068816252</v>
      </c>
      <c r="H25" s="219">
        <v>-0.19500000000000001</v>
      </c>
      <c r="I25" s="172">
        <f t="shared" si="2"/>
        <v>3.332263869579601E-5</v>
      </c>
      <c r="J25" s="172">
        <f t="shared" si="3"/>
        <v>-1.8068815154106778E-6</v>
      </c>
      <c r="K25" s="119"/>
    </row>
    <row r="26" spans="1:11">
      <c r="A26" s="166" t="s">
        <v>835</v>
      </c>
      <c r="B26" s="167" t="s">
        <v>836</v>
      </c>
      <c r="C26" s="168">
        <v>4442.8270000000002</v>
      </c>
      <c r="D26" s="179">
        <v>117.22</v>
      </c>
      <c r="E26" s="169">
        <f t="shared" si="0"/>
        <v>520788.18094000005</v>
      </c>
      <c r="F26" s="170">
        <f t="shared" si="4"/>
        <v>1.2636741718083299E-2</v>
      </c>
      <c r="G26" s="219">
        <v>3.2417676164477047</v>
      </c>
      <c r="H26" s="219">
        <v>5</v>
      </c>
      <c r="I26" s="172">
        <f t="shared" si="2"/>
        <v>4.096538007909617E-4</v>
      </c>
      <c r="J26" s="172">
        <f t="shared" si="3"/>
        <v>6.3183708590416497E-4</v>
      </c>
      <c r="K26" s="119"/>
    </row>
    <row r="27" spans="1:11">
      <c r="A27" s="166" t="s">
        <v>838</v>
      </c>
      <c r="B27" s="167" t="s">
        <v>839</v>
      </c>
      <c r="C27" s="168">
        <v>418.56900000000002</v>
      </c>
      <c r="D27" s="179">
        <v>131.44999999999999</v>
      </c>
      <c r="E27" s="169">
        <f t="shared" si="0"/>
        <v>55020.895049999999</v>
      </c>
      <c r="F27" s="170">
        <f t="shared" si="4"/>
        <v>1.3350626325460363E-3</v>
      </c>
      <c r="G27" s="219">
        <v>3.499429440852035</v>
      </c>
      <c r="H27" s="219">
        <v>-9</v>
      </c>
      <c r="I27" s="172">
        <f t="shared" si="2"/>
        <v>4.6719574817130219E-5</v>
      </c>
      <c r="J27" s="172">
        <f t="shared" si="3"/>
        <v>-1.2015563692914326E-4</v>
      </c>
      <c r="K27" s="119"/>
    </row>
    <row r="28" spans="1:11">
      <c r="A28" s="166" t="s">
        <v>841</v>
      </c>
      <c r="B28" s="167" t="s">
        <v>842</v>
      </c>
      <c r="C28" s="168">
        <v>1084.3109999999999</v>
      </c>
      <c r="D28" s="179">
        <v>188.58</v>
      </c>
      <c r="E28" s="169">
        <f t="shared" si="0"/>
        <v>204479.36838</v>
      </c>
      <c r="F28" s="170">
        <f t="shared" si="4"/>
        <v>4.9616198282974588E-3</v>
      </c>
      <c r="G28" s="219">
        <v>0.59391239792130657</v>
      </c>
      <c r="H28" s="219">
        <v>29.295000000000002</v>
      </c>
      <c r="I28" s="172">
        <f t="shared" si="2"/>
        <v>2.9467675297980452E-5</v>
      </c>
      <c r="J28" s="172">
        <f t="shared" si="3"/>
        <v>1.4535065286997407E-3</v>
      </c>
      <c r="K28" s="119"/>
    </row>
    <row r="29" spans="1:11">
      <c r="A29" s="166" t="s">
        <v>3094</v>
      </c>
      <c r="B29" s="167" t="s">
        <v>845</v>
      </c>
      <c r="C29" s="168">
        <v>963.71799999999996</v>
      </c>
      <c r="D29" s="179">
        <v>35.869999999999997</v>
      </c>
      <c r="E29" s="169">
        <f t="shared" si="0"/>
        <v>34568.564659999996</v>
      </c>
      <c r="F29" s="170">
        <f t="shared" si="4"/>
        <v>8.387940417250168E-4</v>
      </c>
      <c r="G29" s="219">
        <v>3.0733203233900199</v>
      </c>
      <c r="H29" s="219">
        <v>1.05</v>
      </c>
      <c r="I29" s="172">
        <f t="shared" si="2"/>
        <v>2.5778827755719504E-5</v>
      </c>
      <c r="J29" s="172">
        <f t="shared" si="3"/>
        <v>8.8073374381126766E-6</v>
      </c>
      <c r="K29" s="119"/>
    </row>
    <row r="30" spans="1:11">
      <c r="A30" s="166" t="s">
        <v>847</v>
      </c>
      <c r="B30" s="167" t="s">
        <v>848</v>
      </c>
      <c r="C30" s="168">
        <v>993.29300000000001</v>
      </c>
      <c r="D30" s="179">
        <v>405.2</v>
      </c>
      <c r="E30" s="169">
        <f t="shared" si="0"/>
        <v>402482.3236</v>
      </c>
      <c r="F30" s="170">
        <f t="shared" si="4"/>
        <v>9.7660917731410418E-3</v>
      </c>
      <c r="G30" s="219">
        <v>2.2211253701875617</v>
      </c>
      <c r="H30" s="219">
        <v>3.87</v>
      </c>
      <c r="I30" s="172">
        <f t="shared" si="2"/>
        <v>2.1691714204903598E-4</v>
      </c>
      <c r="J30" s="172">
        <f t="shared" si="3"/>
        <v>3.7794775162055828E-4</v>
      </c>
      <c r="K30" s="119"/>
    </row>
    <row r="31" spans="1:11">
      <c r="A31" s="166" t="s">
        <v>3095</v>
      </c>
      <c r="B31" s="167" t="s">
        <v>3096</v>
      </c>
      <c r="C31" s="168">
        <v>48.752000000000002</v>
      </c>
      <c r="D31" s="179">
        <v>924.5</v>
      </c>
      <c r="E31" s="169" t="str">
        <f t="shared" si="0"/>
        <v>Excl.</v>
      </c>
      <c r="F31" s="170" t="str">
        <f t="shared" si="4"/>
        <v>Excl.</v>
      </c>
      <c r="G31" s="219">
        <v>0.54083288263926443</v>
      </c>
      <c r="H31" s="219" t="s">
        <v>16</v>
      </c>
      <c r="I31" s="172" t="str">
        <f t="shared" si="2"/>
        <v/>
      </c>
      <c r="J31" s="172" t="str">
        <f t="shared" si="3"/>
        <v/>
      </c>
      <c r="K31" s="119"/>
    </row>
    <row r="32" spans="1:11">
      <c r="A32" s="166" t="s">
        <v>850</v>
      </c>
      <c r="B32" s="167" t="s">
        <v>851</v>
      </c>
      <c r="C32" s="168">
        <v>921.14800000000002</v>
      </c>
      <c r="D32" s="179">
        <v>221.08</v>
      </c>
      <c r="E32" s="169">
        <f t="shared" si="0"/>
        <v>203647.39984000003</v>
      </c>
      <c r="F32" s="170">
        <f t="shared" si="4"/>
        <v>4.9414324048068295E-3</v>
      </c>
      <c r="G32" s="219">
        <v>3.0215306676316263</v>
      </c>
      <c r="H32" s="219">
        <v>3.9</v>
      </c>
      <c r="I32" s="172">
        <f t="shared" si="2"/>
        <v>1.493068955315253E-4</v>
      </c>
      <c r="J32" s="172">
        <f t="shared" si="3"/>
        <v>1.9271586378746635E-4</v>
      </c>
      <c r="K32" s="119"/>
    </row>
    <row r="33" spans="1:11">
      <c r="A33" s="166" t="s">
        <v>853</v>
      </c>
      <c r="B33" s="167" t="s">
        <v>854</v>
      </c>
      <c r="C33" s="168">
        <v>2407.2440000000001</v>
      </c>
      <c r="D33" s="179">
        <v>162.06</v>
      </c>
      <c r="E33" s="169">
        <f t="shared" si="0"/>
        <v>390117.96264000004</v>
      </c>
      <c r="F33" s="170">
        <f t="shared" si="4"/>
        <v>9.4660749108561558E-3</v>
      </c>
      <c r="G33" s="219">
        <v>3.060594841416759</v>
      </c>
      <c r="H33" s="219">
        <v>3.73</v>
      </c>
      <c r="I33" s="172">
        <f t="shared" si="2"/>
        <v>2.8971820040630956E-4</v>
      </c>
      <c r="J33" s="172">
        <f t="shared" si="3"/>
        <v>3.5308459417493466E-4</v>
      </c>
      <c r="K33" s="119"/>
    </row>
    <row r="34" spans="1:11">
      <c r="A34" s="166" t="s">
        <v>3097</v>
      </c>
      <c r="B34" s="167" t="s">
        <v>3098</v>
      </c>
      <c r="C34" s="168">
        <v>117.661</v>
      </c>
      <c r="D34" s="179">
        <v>271.35000000000002</v>
      </c>
      <c r="E34" s="169" t="str">
        <f t="shared" si="0"/>
        <v>Excl.</v>
      </c>
      <c r="F34" s="170" t="str">
        <f t="shared" si="4"/>
        <v>Excl.</v>
      </c>
      <c r="G34" s="219" t="s">
        <v>16</v>
      </c>
      <c r="H34" s="219">
        <v>7</v>
      </c>
      <c r="I34" s="172" t="str">
        <f t="shared" si="2"/>
        <v/>
      </c>
      <c r="J34" s="172" t="str">
        <f t="shared" si="3"/>
        <v/>
      </c>
      <c r="K34" s="119"/>
    </row>
    <row r="35" spans="1:11">
      <c r="A35" s="166" t="s">
        <v>856</v>
      </c>
      <c r="B35" s="167" t="s">
        <v>857</v>
      </c>
      <c r="C35" s="168">
        <v>717.34299999999996</v>
      </c>
      <c r="D35" s="179">
        <v>304.51</v>
      </c>
      <c r="E35" s="169">
        <f t="shared" si="0"/>
        <v>218438.11692999999</v>
      </c>
      <c r="F35" s="170">
        <f t="shared" si="4"/>
        <v>5.3003239436935452E-3</v>
      </c>
      <c r="G35" s="219">
        <v>2.3250467964927259</v>
      </c>
      <c r="H35" s="219">
        <v>5.15</v>
      </c>
      <c r="I35" s="172">
        <f t="shared" si="2"/>
        <v>1.232350120565837E-4</v>
      </c>
      <c r="J35" s="172">
        <f t="shared" si="3"/>
        <v>2.7296668310021759E-4</v>
      </c>
      <c r="K35" s="119"/>
    </row>
    <row r="36" spans="1:11">
      <c r="A36" s="166" t="s">
        <v>859</v>
      </c>
      <c r="B36" s="167" t="s">
        <v>860</v>
      </c>
      <c r="C36" s="168">
        <v>2534.8090000000002</v>
      </c>
      <c r="D36" s="179">
        <v>113.56</v>
      </c>
      <c r="E36" s="169">
        <f t="shared" si="0"/>
        <v>287852.91004000005</v>
      </c>
      <c r="F36" s="170">
        <f t="shared" si="4"/>
        <v>6.9846494411769811E-3</v>
      </c>
      <c r="G36" s="219">
        <v>2.712222613596337</v>
      </c>
      <c r="H36" s="219">
        <v>53.034999999999997</v>
      </c>
      <c r="I36" s="172">
        <f t="shared" si="2"/>
        <v>1.8943924162403227E-4</v>
      </c>
      <c r="J36" s="172">
        <f t="shared" si="3"/>
        <v>3.7043088311282117E-3</v>
      </c>
      <c r="K36" s="119"/>
    </row>
    <row r="37" spans="1:11">
      <c r="A37" s="166" t="s">
        <v>862</v>
      </c>
      <c r="B37" s="167" t="s">
        <v>863</v>
      </c>
      <c r="C37" s="168">
        <v>549.35400000000004</v>
      </c>
      <c r="D37" s="179">
        <v>136.69999999999999</v>
      </c>
      <c r="E37" s="169">
        <f t="shared" si="0"/>
        <v>75096.691800000001</v>
      </c>
      <c r="F37" s="170">
        <f t="shared" si="4"/>
        <v>1.8221947672588132E-3</v>
      </c>
      <c r="G37" s="219">
        <v>2.0482809070958301</v>
      </c>
      <c r="H37" s="219">
        <v>-5.37</v>
      </c>
      <c r="I37" s="172">
        <f t="shared" si="2"/>
        <v>3.7323667507861568E-5</v>
      </c>
      <c r="J37" s="172">
        <f t="shared" si="3"/>
        <v>-9.7851859001798263E-5</v>
      </c>
      <c r="K37" s="119"/>
    </row>
    <row r="38" spans="1:11">
      <c r="A38" s="166" t="s">
        <v>3099</v>
      </c>
      <c r="B38" s="167" t="s">
        <v>3100</v>
      </c>
      <c r="C38" s="168">
        <v>194.863</v>
      </c>
      <c r="D38" s="179">
        <v>146.24</v>
      </c>
      <c r="E38" s="169">
        <f t="shared" si="0"/>
        <v>28496.76512</v>
      </c>
      <c r="F38" s="170">
        <f t="shared" si="4"/>
        <v>6.9146396520049452E-4</v>
      </c>
      <c r="G38" s="219">
        <v>2.0924507658643328</v>
      </c>
      <c r="H38" s="219">
        <v>7.8849999999999998</v>
      </c>
      <c r="I38" s="172">
        <f t="shared" si="2"/>
        <v>1.4468543035513631E-5</v>
      </c>
      <c r="J38" s="172">
        <f t="shared" si="3"/>
        <v>5.4521933656058989E-5</v>
      </c>
      <c r="K38" s="119"/>
    </row>
    <row r="39" spans="1:11">
      <c r="A39" s="166" t="s">
        <v>865</v>
      </c>
      <c r="B39" s="167" t="s">
        <v>866</v>
      </c>
      <c r="C39" s="168">
        <v>7759.5770000000002</v>
      </c>
      <c r="D39" s="179">
        <v>39.68</v>
      </c>
      <c r="E39" s="169" t="str">
        <f t="shared" si="0"/>
        <v>Excl.</v>
      </c>
      <c r="F39" s="170" t="str">
        <f t="shared" si="4"/>
        <v>Excl.</v>
      </c>
      <c r="G39" s="219">
        <v>2.620967741935484</v>
      </c>
      <c r="H39" s="219" t="s">
        <v>16</v>
      </c>
      <c r="I39" s="172" t="str">
        <f t="shared" si="2"/>
        <v/>
      </c>
      <c r="J39" s="172" t="str">
        <f t="shared" si="3"/>
        <v/>
      </c>
      <c r="K39" s="119"/>
    </row>
    <row r="40" spans="1:11">
      <c r="A40" s="166" t="s">
        <v>868</v>
      </c>
      <c r="B40" s="167" t="s">
        <v>869</v>
      </c>
      <c r="C40" s="168">
        <v>5666.6949999999997</v>
      </c>
      <c r="D40" s="179">
        <v>28.94</v>
      </c>
      <c r="E40" s="169">
        <f t="shared" si="0"/>
        <v>163994.15330000001</v>
      </c>
      <c r="F40" s="170">
        <f t="shared" si="4"/>
        <v>3.9792603487800995E-3</v>
      </c>
      <c r="G40" s="219">
        <v>5.8051140290255692</v>
      </c>
      <c r="H40" s="219">
        <v>6.39</v>
      </c>
      <c r="I40" s="172">
        <f t="shared" si="2"/>
        <v>2.3100060075848533E-4</v>
      </c>
      <c r="J40" s="172">
        <f t="shared" si="3"/>
        <v>2.5427473628704834E-4</v>
      </c>
      <c r="K40" s="119"/>
    </row>
    <row r="41" spans="1:11">
      <c r="A41" s="166" t="s">
        <v>871</v>
      </c>
      <c r="B41" s="167" t="s">
        <v>872</v>
      </c>
      <c r="C41" s="168">
        <v>2349.7080000000001</v>
      </c>
      <c r="D41" s="179">
        <v>173.2</v>
      </c>
      <c r="E41" s="169">
        <f t="shared" si="0"/>
        <v>406969.42560000002</v>
      </c>
      <c r="F41" s="170">
        <f t="shared" si="4"/>
        <v>9.874969722203461E-3</v>
      </c>
      <c r="G41" s="219">
        <v>2.3244803695150118</v>
      </c>
      <c r="H41" s="219">
        <v>7.3650000000000002</v>
      </c>
      <c r="I41" s="172">
        <f t="shared" si="2"/>
        <v>2.2954173268817054E-4</v>
      </c>
      <c r="J41" s="172">
        <f t="shared" si="3"/>
        <v>7.2729152004028495E-4</v>
      </c>
      <c r="K41" s="119"/>
    </row>
    <row r="42" spans="1:11">
      <c r="A42" s="166" t="s">
        <v>874</v>
      </c>
      <c r="B42" s="167" t="s">
        <v>589</v>
      </c>
      <c r="C42" s="168">
        <v>7170.2439999999997</v>
      </c>
      <c r="D42" s="179">
        <v>22</v>
      </c>
      <c r="E42" s="169">
        <f t="shared" si="0"/>
        <v>157745.36799999999</v>
      </c>
      <c r="F42" s="170">
        <f t="shared" si="4"/>
        <v>3.8276357751476317E-3</v>
      </c>
      <c r="G42" s="219">
        <v>5.0454545454545459</v>
      </c>
      <c r="H42" s="219">
        <v>1.84</v>
      </c>
      <c r="I42" s="172">
        <f t="shared" si="2"/>
        <v>1.9312162320063054E-4</v>
      </c>
      <c r="J42" s="172">
        <f t="shared" si="3"/>
        <v>7.042849826271643E-5</v>
      </c>
      <c r="K42" s="119"/>
    </row>
    <row r="43" spans="1:11">
      <c r="A43" s="166" t="s">
        <v>876</v>
      </c>
      <c r="B43" s="167" t="s">
        <v>877</v>
      </c>
      <c r="C43" s="168">
        <v>227.93100000000001</v>
      </c>
      <c r="D43" s="179">
        <v>234.12</v>
      </c>
      <c r="E43" s="169">
        <f t="shared" si="0"/>
        <v>53363.205720000005</v>
      </c>
      <c r="F43" s="170">
        <f t="shared" si="4"/>
        <v>1.2948393850172183E-3</v>
      </c>
      <c r="G43" s="219">
        <v>1.7939518195797026</v>
      </c>
      <c r="H43" s="219">
        <v>18.11</v>
      </c>
      <c r="I43" s="172">
        <f t="shared" si="2"/>
        <v>2.322879470815102E-5</v>
      </c>
      <c r="J43" s="172">
        <f t="shared" si="3"/>
        <v>2.3449541262661824E-4</v>
      </c>
      <c r="K43" s="119"/>
    </row>
    <row r="44" spans="1:11">
      <c r="A44" s="166" t="s">
        <v>3101</v>
      </c>
      <c r="B44" s="167" t="s">
        <v>3102</v>
      </c>
      <c r="C44" s="168">
        <v>1330.239</v>
      </c>
      <c r="D44" s="179">
        <v>121.16</v>
      </c>
      <c r="E44" s="169">
        <f t="shared" si="0"/>
        <v>161171.75724000001</v>
      </c>
      <c r="F44" s="170">
        <f t="shared" si="4"/>
        <v>3.9107759028159444E-3</v>
      </c>
      <c r="G44" s="219">
        <v>2.0798943545724664</v>
      </c>
      <c r="H44" s="219">
        <v>10.23</v>
      </c>
      <c r="I44" s="172">
        <f t="shared" si="2"/>
        <v>8.134000722264924E-5</v>
      </c>
      <c r="J44" s="172">
        <f t="shared" si="3"/>
        <v>4.0007237485807108E-4</v>
      </c>
      <c r="K44" s="119"/>
    </row>
    <row r="45" spans="1:11">
      <c r="A45" s="166" t="s">
        <v>882</v>
      </c>
      <c r="B45" s="167" t="s">
        <v>883</v>
      </c>
      <c r="C45" s="168">
        <v>496.49299999999999</v>
      </c>
      <c r="D45" s="179">
        <v>230.17</v>
      </c>
      <c r="E45" s="169">
        <f t="shared" si="0"/>
        <v>114277.79380999999</v>
      </c>
      <c r="F45" s="170">
        <f t="shared" si="4"/>
        <v>2.7729104026186085E-3</v>
      </c>
      <c r="G45" s="219">
        <v>1.5988182647608289</v>
      </c>
      <c r="H45" s="219">
        <v>-5.82</v>
      </c>
      <c r="I45" s="172">
        <f t="shared" si="2"/>
        <v>4.4333797982519354E-5</v>
      </c>
      <c r="J45" s="172">
        <f t="shared" si="3"/>
        <v>-1.6138338543240303E-4</v>
      </c>
      <c r="K45" s="119"/>
    </row>
    <row r="46" spans="1:11">
      <c r="A46" s="166" t="s">
        <v>3103</v>
      </c>
      <c r="B46" s="167" t="s">
        <v>886</v>
      </c>
      <c r="C46" s="168">
        <v>8038.2510000000002</v>
      </c>
      <c r="D46" s="179">
        <v>80.75</v>
      </c>
      <c r="E46" s="169">
        <f t="shared" si="0"/>
        <v>649088.76824999996</v>
      </c>
      <c r="F46" s="170">
        <f t="shared" si="4"/>
        <v>1.5749910264244403E-2</v>
      </c>
      <c r="G46" s="219">
        <v>1.0278637770897832</v>
      </c>
      <c r="H46" s="219">
        <v>9.24</v>
      </c>
      <c r="I46" s="172">
        <f t="shared" si="2"/>
        <v>1.6188762253031396E-4</v>
      </c>
      <c r="J46" s="172">
        <f t="shared" si="3"/>
        <v>1.455291708416183E-3</v>
      </c>
      <c r="K46" s="119"/>
    </row>
    <row r="47" spans="1:11">
      <c r="A47" s="166" t="s">
        <v>888</v>
      </c>
      <c r="B47" s="167" t="s">
        <v>889</v>
      </c>
      <c r="C47" s="168">
        <v>3990.7350000000001</v>
      </c>
      <c r="D47" s="179">
        <v>53.22</v>
      </c>
      <c r="E47" s="169">
        <f t="shared" si="0"/>
        <v>212386.9167</v>
      </c>
      <c r="F47" s="170">
        <f t="shared" si="4"/>
        <v>5.1534937021682952E-3</v>
      </c>
      <c r="G47" s="219">
        <v>3.0063885757234123</v>
      </c>
      <c r="H47" s="219">
        <v>3.395</v>
      </c>
      <c r="I47" s="172">
        <f t="shared" si="2"/>
        <v>1.5493404591261317E-4</v>
      </c>
      <c r="J47" s="172">
        <f t="shared" si="3"/>
        <v>1.7496111118861364E-4</v>
      </c>
      <c r="K47" s="119"/>
    </row>
    <row r="48" spans="1:11">
      <c r="A48" s="166" t="s">
        <v>891</v>
      </c>
      <c r="B48" s="167" t="s">
        <v>892</v>
      </c>
      <c r="C48" s="168">
        <v>4276</v>
      </c>
      <c r="D48" s="179">
        <v>23.46</v>
      </c>
      <c r="E48" s="169" t="str">
        <f t="shared" si="0"/>
        <v>Excl.</v>
      </c>
      <c r="F48" s="170" t="str">
        <f t="shared" si="4"/>
        <v>Excl.</v>
      </c>
      <c r="G48" s="219" t="s">
        <v>16</v>
      </c>
      <c r="H48" s="219">
        <v>4.26</v>
      </c>
      <c r="I48" s="172" t="str">
        <f t="shared" si="2"/>
        <v/>
      </c>
      <c r="J48" s="172" t="str">
        <f t="shared" si="3"/>
        <v/>
      </c>
      <c r="K48" s="119"/>
    </row>
    <row r="49" spans="1:11">
      <c r="A49" s="166" t="s">
        <v>894</v>
      </c>
      <c r="B49" s="167" t="s">
        <v>895</v>
      </c>
      <c r="C49" s="168">
        <v>1123.922</v>
      </c>
      <c r="D49" s="179">
        <v>44.84</v>
      </c>
      <c r="E49" s="169">
        <f t="shared" si="0"/>
        <v>50396.662480000006</v>
      </c>
      <c r="F49" s="170">
        <f t="shared" si="4"/>
        <v>1.2228572585186045E-3</v>
      </c>
      <c r="G49" s="219">
        <v>1.070472792149866</v>
      </c>
      <c r="H49" s="219">
        <v>11.02</v>
      </c>
      <c r="I49" s="172">
        <f t="shared" si="2"/>
        <v>1.309035423927141E-5</v>
      </c>
      <c r="J49" s="172">
        <f t="shared" si="3"/>
        <v>1.3475886988875021E-4</v>
      </c>
      <c r="K49" s="119"/>
    </row>
    <row r="50" spans="1:11">
      <c r="A50" s="166" t="s">
        <v>897</v>
      </c>
      <c r="B50" s="167" t="s">
        <v>898</v>
      </c>
      <c r="C50" s="168">
        <v>7433.0379999999996</v>
      </c>
      <c r="D50" s="179">
        <v>430.3</v>
      </c>
      <c r="E50" s="169">
        <f t="shared" si="0"/>
        <v>3198436.2514</v>
      </c>
      <c r="F50" s="170">
        <f t="shared" si="4"/>
        <v>7.7608928715978048E-2</v>
      </c>
      <c r="G50" s="219">
        <v>0.77155472925865665</v>
      </c>
      <c r="H50" s="219">
        <v>16.100000000000001</v>
      </c>
      <c r="I50" s="172">
        <f t="shared" si="2"/>
        <v>5.9879535983510827E-4</v>
      </c>
      <c r="J50" s="172">
        <f t="shared" si="3"/>
        <v>1.2495037523272468E-2</v>
      </c>
      <c r="K50" s="119"/>
    </row>
    <row r="51" spans="1:11">
      <c r="A51" s="166" t="s">
        <v>900</v>
      </c>
      <c r="B51" s="167" t="s">
        <v>901</v>
      </c>
      <c r="C51" s="168">
        <v>219.91499999999999</v>
      </c>
      <c r="D51" s="179">
        <v>84.57</v>
      </c>
      <c r="E51" s="169">
        <f t="shared" si="0"/>
        <v>18598.211549999996</v>
      </c>
      <c r="F51" s="170">
        <f t="shared" si="4"/>
        <v>4.5127905044123947E-4</v>
      </c>
      <c r="G51" s="219">
        <v>2.7905876788459265</v>
      </c>
      <c r="H51" s="219">
        <v>-7.74</v>
      </c>
      <c r="I51" s="172">
        <f t="shared" si="2"/>
        <v>1.2593337578826122E-5</v>
      </c>
      <c r="J51" s="172">
        <f t="shared" si="3"/>
        <v>-3.4928998504151935E-5</v>
      </c>
      <c r="K51" s="119"/>
    </row>
    <row r="52" spans="1:11">
      <c r="A52" s="166" t="s">
        <v>3104</v>
      </c>
      <c r="B52" s="167" t="s">
        <v>1033</v>
      </c>
      <c r="C52" s="168">
        <v>279.54899999999998</v>
      </c>
      <c r="D52" s="179">
        <v>346.44</v>
      </c>
      <c r="E52" s="169">
        <f t="shared" si="0"/>
        <v>96846.955559999988</v>
      </c>
      <c r="F52" s="170">
        <f t="shared" si="4"/>
        <v>2.3499572539942273E-3</v>
      </c>
      <c r="G52" s="219">
        <v>1.6164415194550283</v>
      </c>
      <c r="H52" s="219">
        <v>11.65</v>
      </c>
      <c r="I52" s="172">
        <f t="shared" si="2"/>
        <v>3.7985684743007951E-5</v>
      </c>
      <c r="J52" s="172">
        <f t="shared" si="3"/>
        <v>2.7377002009032746E-4</v>
      </c>
      <c r="K52" s="119"/>
    </row>
    <row r="53" spans="1:11">
      <c r="A53" s="166" t="s">
        <v>3105</v>
      </c>
      <c r="B53" s="167" t="s">
        <v>904</v>
      </c>
      <c r="C53" s="168">
        <v>2219.4630000000002</v>
      </c>
      <c r="D53" s="179">
        <v>22.09</v>
      </c>
      <c r="E53" s="169">
        <f t="shared" si="0"/>
        <v>49027.937670000007</v>
      </c>
      <c r="F53" s="170">
        <f t="shared" si="4"/>
        <v>1.1896456332549825E-3</v>
      </c>
      <c r="G53" s="219">
        <v>5.2059755545495694</v>
      </c>
      <c r="H53" s="219">
        <v>6.52</v>
      </c>
      <c r="I53" s="172">
        <f t="shared" si="2"/>
        <v>6.1932660853020814E-5</v>
      </c>
      <c r="J53" s="172">
        <f t="shared" si="3"/>
        <v>7.7564895288224854E-5</v>
      </c>
      <c r="K53" s="119"/>
    </row>
    <row r="54" spans="1:11">
      <c r="A54" s="166" t="s">
        <v>906</v>
      </c>
      <c r="B54" s="167" t="s">
        <v>907</v>
      </c>
      <c r="C54" s="168">
        <v>1907.7950000000001</v>
      </c>
      <c r="D54" s="179">
        <v>62.6</v>
      </c>
      <c r="E54" s="169">
        <f t="shared" si="0"/>
        <v>119427.967</v>
      </c>
      <c r="F54" s="170">
        <f t="shared" si="4"/>
        <v>2.8978775404825251E-3</v>
      </c>
      <c r="G54" s="219">
        <v>3.5782747603833869</v>
      </c>
      <c r="H54" s="219">
        <v>27.254999999999999</v>
      </c>
      <c r="I54" s="172">
        <f t="shared" si="2"/>
        <v>1.0369402061790506E-4</v>
      </c>
      <c r="J54" s="172">
        <f t="shared" si="3"/>
        <v>7.8981652365851221E-4</v>
      </c>
      <c r="K54" s="119"/>
    </row>
    <row r="55" spans="1:11">
      <c r="A55" s="166" t="s">
        <v>912</v>
      </c>
      <c r="B55" s="167" t="s">
        <v>913</v>
      </c>
      <c r="C55" s="168">
        <v>643.95100000000002</v>
      </c>
      <c r="D55" s="179">
        <v>73.23</v>
      </c>
      <c r="E55" s="169">
        <f t="shared" si="0"/>
        <v>47156.531730000002</v>
      </c>
      <c r="F55" s="170">
        <f t="shared" si="4"/>
        <v>1.1442366274845705E-3</v>
      </c>
      <c r="G55" s="219">
        <v>2.1848969001775229</v>
      </c>
      <c r="H55" s="219">
        <v>12.414999999999999</v>
      </c>
      <c r="I55" s="172">
        <f t="shared" si="2"/>
        <v>2.5000390604606214E-5</v>
      </c>
      <c r="J55" s="172">
        <f t="shared" si="3"/>
        <v>1.420569773022094E-4</v>
      </c>
      <c r="K55" s="119"/>
    </row>
    <row r="56" spans="1:11">
      <c r="A56" s="166" t="s">
        <v>918</v>
      </c>
      <c r="B56" s="167" t="s">
        <v>919</v>
      </c>
      <c r="C56" s="168">
        <v>1706.2239999999999</v>
      </c>
      <c r="D56" s="179">
        <v>51.04</v>
      </c>
      <c r="E56" s="169">
        <f t="shared" si="0"/>
        <v>87085.672959999996</v>
      </c>
      <c r="F56" s="170">
        <f t="shared" si="4"/>
        <v>2.1131031709565175E-3</v>
      </c>
      <c r="G56" s="219">
        <v>7.9937304075235112</v>
      </c>
      <c r="H56" s="219">
        <v>4.2</v>
      </c>
      <c r="I56" s="172">
        <f t="shared" si="2"/>
        <v>1.6891577071909467E-4</v>
      </c>
      <c r="J56" s="172">
        <f t="shared" si="3"/>
        <v>8.8750333180173733E-5</v>
      </c>
      <c r="K56" s="119"/>
    </row>
    <row r="57" spans="1:11">
      <c r="A57" s="166" t="s">
        <v>3106</v>
      </c>
      <c r="B57" s="167" t="s">
        <v>922</v>
      </c>
      <c r="C57" s="168">
        <v>258.07400000000001</v>
      </c>
      <c r="D57" s="179">
        <v>406.43</v>
      </c>
      <c r="E57" s="169">
        <f t="shared" si="0"/>
        <v>104889.01582</v>
      </c>
      <c r="F57" s="170">
        <f t="shared" si="4"/>
        <v>2.545095012695764E-3</v>
      </c>
      <c r="G57" s="219">
        <v>0.64955834953128466</v>
      </c>
      <c r="H57" s="219">
        <v>10.805</v>
      </c>
      <c r="I57" s="172">
        <f t="shared" si="2"/>
        <v>1.6531877158469643E-5</v>
      </c>
      <c r="J57" s="172">
        <f t="shared" si="3"/>
        <v>2.7499751612177728E-4</v>
      </c>
      <c r="K57" s="119"/>
    </row>
    <row r="58" spans="1:11">
      <c r="A58" s="166" t="s">
        <v>927</v>
      </c>
      <c r="B58" s="167" t="s">
        <v>928</v>
      </c>
      <c r="C58" s="168">
        <v>347.37900000000002</v>
      </c>
      <c r="D58" s="179">
        <v>48.85</v>
      </c>
      <c r="E58" s="169">
        <f t="shared" si="0"/>
        <v>16969.46415</v>
      </c>
      <c r="F58" s="170">
        <f t="shared" si="4"/>
        <v>4.1175806864658746E-4</v>
      </c>
      <c r="G58" s="219">
        <v>3.7871033776867966</v>
      </c>
      <c r="H58" s="219">
        <v>-2</v>
      </c>
      <c r="I58" s="172">
        <f t="shared" si="2"/>
        <v>1.5593703725612832E-5</v>
      </c>
      <c r="J58" s="172">
        <f t="shared" si="3"/>
        <v>-8.2351613729317494E-6</v>
      </c>
      <c r="K58" s="119"/>
    </row>
    <row r="59" spans="1:11">
      <c r="A59" s="166" t="s">
        <v>3107</v>
      </c>
      <c r="B59" s="167" t="s">
        <v>3108</v>
      </c>
      <c r="C59" s="168">
        <v>1298.6690000000001</v>
      </c>
      <c r="D59" s="179">
        <v>20.46</v>
      </c>
      <c r="E59" s="169">
        <f t="shared" si="0"/>
        <v>26570.767740000003</v>
      </c>
      <c r="F59" s="170">
        <f t="shared" si="4"/>
        <v>6.4473031737301225E-4</v>
      </c>
      <c r="G59" s="219">
        <v>2.541544477028348</v>
      </c>
      <c r="H59" s="219">
        <v>2.42</v>
      </c>
      <c r="I59" s="172">
        <f t="shared" si="2"/>
        <v>1.6386107772921133E-5</v>
      </c>
      <c r="J59" s="172">
        <f t="shared" si="3"/>
        <v>1.5602473680426894E-5</v>
      </c>
      <c r="K59" s="119"/>
    </row>
    <row r="60" spans="1:11">
      <c r="A60" s="166" t="s">
        <v>930</v>
      </c>
      <c r="B60" s="167" t="s">
        <v>931</v>
      </c>
      <c r="C60" s="168">
        <v>1739.8969999999999</v>
      </c>
      <c r="D60" s="179">
        <v>114.01</v>
      </c>
      <c r="E60" s="169">
        <f t="shared" si="0"/>
        <v>198365.65697000001</v>
      </c>
      <c r="F60" s="170">
        <f t="shared" si="4"/>
        <v>4.813272775014448E-3</v>
      </c>
      <c r="G60" s="219">
        <v>1.9296552933953164</v>
      </c>
      <c r="H60" s="219">
        <v>8.1199999999999992</v>
      </c>
      <c r="I60" s="172">
        <f t="shared" si="2"/>
        <v>9.2879572888621934E-5</v>
      </c>
      <c r="J60" s="172">
        <f t="shared" si="3"/>
        <v>3.9083774933117312E-4</v>
      </c>
      <c r="K60" s="119"/>
    </row>
    <row r="61" spans="1:11">
      <c r="A61" s="166" t="s">
        <v>933</v>
      </c>
      <c r="B61" s="167" t="s">
        <v>934</v>
      </c>
      <c r="C61" s="168">
        <v>560.02599999999995</v>
      </c>
      <c r="D61" s="179">
        <v>111.8</v>
      </c>
      <c r="E61" s="169">
        <f t="shared" si="0"/>
        <v>62610.90679999999</v>
      </c>
      <c r="F61" s="170">
        <f t="shared" si="4"/>
        <v>1.5192315934253874E-3</v>
      </c>
      <c r="G61" s="219">
        <v>1.7889087656529516</v>
      </c>
      <c r="H61" s="219">
        <v>9.3699999999999992</v>
      </c>
      <c r="I61" s="172">
        <f t="shared" si="2"/>
        <v>2.7177667145355765E-5</v>
      </c>
      <c r="J61" s="172">
        <f t="shared" si="3"/>
        <v>1.4235200030395878E-4</v>
      </c>
      <c r="K61" s="119"/>
    </row>
    <row r="62" spans="1:11">
      <c r="A62" s="166" t="s">
        <v>3109</v>
      </c>
      <c r="B62" s="167" t="s">
        <v>937</v>
      </c>
      <c r="C62" s="168">
        <v>222.315</v>
      </c>
      <c r="D62" s="179">
        <v>297.74</v>
      </c>
      <c r="E62" s="169">
        <f t="shared" si="0"/>
        <v>66192.068100000004</v>
      </c>
      <c r="F62" s="170">
        <f t="shared" si="4"/>
        <v>1.606127210597831E-3</v>
      </c>
      <c r="G62" s="219">
        <v>2.3779136159064955</v>
      </c>
      <c r="H62" s="219">
        <v>9.5150000000000006</v>
      </c>
      <c r="I62" s="172">
        <f t="shared" si="2"/>
        <v>3.8192317629585017E-5</v>
      </c>
      <c r="J62" s="172">
        <f t="shared" si="3"/>
        <v>1.5282300408838364E-4</v>
      </c>
      <c r="K62" s="119"/>
    </row>
    <row r="63" spans="1:11">
      <c r="A63" s="166" t="s">
        <v>3110</v>
      </c>
      <c r="B63" s="167" t="s">
        <v>3111</v>
      </c>
      <c r="C63" s="168">
        <v>585.56500000000005</v>
      </c>
      <c r="D63" s="179">
        <v>41.64</v>
      </c>
      <c r="E63" s="169" t="str">
        <f t="shared" si="0"/>
        <v>Excl.</v>
      </c>
      <c r="F63" s="170" t="str">
        <f t="shared" si="4"/>
        <v>Excl.</v>
      </c>
      <c r="G63" s="219" t="s">
        <v>16</v>
      </c>
      <c r="H63" s="219">
        <v>69</v>
      </c>
      <c r="I63" s="172" t="str">
        <f t="shared" si="2"/>
        <v/>
      </c>
      <c r="J63" s="172" t="str">
        <f t="shared" si="3"/>
        <v/>
      </c>
      <c r="K63" s="119"/>
    </row>
    <row r="64" spans="1:11">
      <c r="A64" s="166" t="s">
        <v>942</v>
      </c>
      <c r="B64" s="167" t="s">
        <v>943</v>
      </c>
      <c r="C64" s="168">
        <v>257.42</v>
      </c>
      <c r="D64" s="179">
        <v>177.36</v>
      </c>
      <c r="E64" s="169">
        <f t="shared" si="0"/>
        <v>45656.011200000008</v>
      </c>
      <c r="F64" s="170">
        <f t="shared" si="4"/>
        <v>1.1078270255115256E-3</v>
      </c>
      <c r="G64" s="219">
        <v>0.90211998195760035</v>
      </c>
      <c r="H64" s="219">
        <v>30</v>
      </c>
      <c r="I64" s="172">
        <f t="shared" si="2"/>
        <v>9.9939289626659949E-6</v>
      </c>
      <c r="J64" s="172">
        <f t="shared" si="3"/>
        <v>3.3234810765345771E-4</v>
      </c>
      <c r="K64" s="119"/>
    </row>
    <row r="65" spans="1:11">
      <c r="A65" s="166" t="s">
        <v>948</v>
      </c>
      <c r="B65" s="167" t="s">
        <v>949</v>
      </c>
      <c r="C65" s="168">
        <v>308.11500000000001</v>
      </c>
      <c r="D65" s="179">
        <v>135.80000000000001</v>
      </c>
      <c r="E65" s="169">
        <f t="shared" si="0"/>
        <v>41842.017000000007</v>
      </c>
      <c r="F65" s="170">
        <f t="shared" si="4"/>
        <v>1.0152818000559955E-3</v>
      </c>
      <c r="G65" s="219">
        <v>1.4727540500736376</v>
      </c>
      <c r="H65" s="219">
        <v>16</v>
      </c>
      <c r="I65" s="172">
        <f t="shared" si="2"/>
        <v>1.4952603829985204E-5</v>
      </c>
      <c r="J65" s="172">
        <f t="shared" si="3"/>
        <v>1.6244508800895927E-4</v>
      </c>
      <c r="K65" s="119"/>
    </row>
    <row r="66" spans="1:11">
      <c r="A66" s="166" t="s">
        <v>960</v>
      </c>
      <c r="B66" s="167" t="s">
        <v>961</v>
      </c>
      <c r="C66" s="168">
        <v>478.142</v>
      </c>
      <c r="D66" s="179">
        <v>59.74</v>
      </c>
      <c r="E66" s="169">
        <f t="shared" si="0"/>
        <v>28564.203079999999</v>
      </c>
      <c r="F66" s="170">
        <f t="shared" si="4"/>
        <v>6.9310032353907323E-4</v>
      </c>
      <c r="G66" s="219">
        <v>3.3478406427854033</v>
      </c>
      <c r="H66" s="219">
        <v>-3.62</v>
      </c>
      <c r="I66" s="172">
        <f t="shared" si="2"/>
        <v>2.3203894326718219E-5</v>
      </c>
      <c r="J66" s="172">
        <f t="shared" si="3"/>
        <v>-2.5090231712114453E-5</v>
      </c>
      <c r="K66" s="119"/>
    </row>
    <row r="67" spans="1:11">
      <c r="A67" s="166" t="s">
        <v>966</v>
      </c>
      <c r="B67" s="167" t="s">
        <v>967</v>
      </c>
      <c r="C67" s="168">
        <v>407.82600000000002</v>
      </c>
      <c r="D67" s="179">
        <v>276.73</v>
      </c>
      <c r="E67" s="169" t="str">
        <f t="shared" si="0"/>
        <v>Excl.</v>
      </c>
      <c r="F67" s="170" t="str">
        <f t="shared" si="4"/>
        <v>Excl.</v>
      </c>
      <c r="G67" s="219">
        <v>2.0236331442199975</v>
      </c>
      <c r="H67" s="219" t="s">
        <v>16</v>
      </c>
      <c r="I67" s="172" t="str">
        <f t="shared" si="2"/>
        <v/>
      </c>
      <c r="J67" s="172" t="str">
        <f t="shared" si="3"/>
        <v/>
      </c>
      <c r="K67" s="119"/>
    </row>
    <row r="68" spans="1:11">
      <c r="A68" s="166" t="s">
        <v>3112</v>
      </c>
      <c r="B68" s="167" t="s">
        <v>3113</v>
      </c>
      <c r="C68" s="168">
        <v>142.42400000000001</v>
      </c>
      <c r="D68" s="179">
        <v>267.95999999999998</v>
      </c>
      <c r="E68" s="169">
        <f t="shared" si="0"/>
        <v>38163.935039999997</v>
      </c>
      <c r="F68" s="170">
        <f t="shared" si="4"/>
        <v>9.2603443721728977E-4</v>
      </c>
      <c r="G68" s="219">
        <v>0.58217644424540982</v>
      </c>
      <c r="H68" s="219">
        <v>13</v>
      </c>
      <c r="I68" s="172">
        <f t="shared" si="2"/>
        <v>5.3911543590796095E-6</v>
      </c>
      <c r="J68" s="172">
        <f t="shared" si="3"/>
        <v>1.2038447683824767E-4</v>
      </c>
      <c r="K68" s="119"/>
    </row>
    <row r="69" spans="1:11">
      <c r="A69" s="166" t="s">
        <v>969</v>
      </c>
      <c r="B69" s="167" t="s">
        <v>970</v>
      </c>
      <c r="C69" s="168">
        <v>17.082999999999998</v>
      </c>
      <c r="D69" s="179">
        <v>3150.04</v>
      </c>
      <c r="E69" s="169" t="str">
        <f t="shared" si="0"/>
        <v>Excl.</v>
      </c>
      <c r="F69" s="170" t="str">
        <f t="shared" si="4"/>
        <v>Excl.</v>
      </c>
      <c r="G69" s="219" t="s">
        <v>16</v>
      </c>
      <c r="H69" s="219">
        <v>13.494999999999999</v>
      </c>
      <c r="I69" s="172" t="str">
        <f t="shared" si="2"/>
        <v/>
      </c>
      <c r="J69" s="172" t="str">
        <f t="shared" si="3"/>
        <v/>
      </c>
      <c r="K69" s="119"/>
    </row>
    <row r="70" spans="1:11">
      <c r="A70" s="166" t="s">
        <v>3114</v>
      </c>
      <c r="B70" s="167" t="s">
        <v>3115</v>
      </c>
      <c r="C70" s="168">
        <v>477.50299999999999</v>
      </c>
      <c r="D70" s="179">
        <v>476.86</v>
      </c>
      <c r="E70" s="169">
        <f t="shared" si="0"/>
        <v>227702.08058000001</v>
      </c>
      <c r="F70" s="170">
        <f t="shared" si="4"/>
        <v>5.5251107576328763E-3</v>
      </c>
      <c r="G70" s="219">
        <v>1.1659606593130059</v>
      </c>
      <c r="H70" s="219">
        <v>11.76</v>
      </c>
      <c r="I70" s="172">
        <f t="shared" si="2"/>
        <v>6.4420617817470099E-5</v>
      </c>
      <c r="J70" s="172">
        <f t="shared" si="3"/>
        <v>6.4975302509762622E-4</v>
      </c>
      <c r="K70" s="119"/>
    </row>
    <row r="71" spans="1:11">
      <c r="A71" s="166" t="s">
        <v>972</v>
      </c>
      <c r="B71" s="167" t="s">
        <v>973</v>
      </c>
      <c r="C71" s="168">
        <v>80.519000000000005</v>
      </c>
      <c r="D71" s="179">
        <v>220.76</v>
      </c>
      <c r="E71" s="169">
        <f t="shared" si="0"/>
        <v>17775.37444</v>
      </c>
      <c r="F71" s="170">
        <f t="shared" si="4"/>
        <v>4.3131319788222754E-4</v>
      </c>
      <c r="G71" s="219">
        <v>1.594491755752854</v>
      </c>
      <c r="H71" s="219">
        <v>12.84</v>
      </c>
      <c r="I71" s="172">
        <f t="shared" si="2"/>
        <v>6.8772533817061116E-6</v>
      </c>
      <c r="J71" s="172">
        <f t="shared" si="3"/>
        <v>5.5380614608078008E-5</v>
      </c>
      <c r="K71" s="119"/>
    </row>
    <row r="72" spans="1:11">
      <c r="A72" s="166" t="s">
        <v>3116</v>
      </c>
      <c r="B72" s="167" t="s">
        <v>3117</v>
      </c>
      <c r="C72" s="168">
        <v>135.422</v>
      </c>
      <c r="D72" s="179">
        <v>113.02</v>
      </c>
      <c r="E72" s="169" t="str">
        <f t="shared" si="0"/>
        <v>Excl.</v>
      </c>
      <c r="F72" s="170" t="str">
        <f t="shared" si="4"/>
        <v>Excl.</v>
      </c>
      <c r="G72" s="219" t="s">
        <v>16</v>
      </c>
      <c r="H72" s="219">
        <v>7.4450000000000003</v>
      </c>
      <c r="I72" s="172" t="str">
        <f t="shared" si="2"/>
        <v/>
      </c>
      <c r="J72" s="172" t="str">
        <f t="shared" si="3"/>
        <v/>
      </c>
      <c r="K72" s="119"/>
    </row>
    <row r="73" spans="1:11">
      <c r="A73" s="166" t="s">
        <v>3118</v>
      </c>
      <c r="B73" s="167" t="s">
        <v>3119</v>
      </c>
      <c r="C73" s="168">
        <v>78.650000000000006</v>
      </c>
      <c r="D73" s="179">
        <v>582.92999999999995</v>
      </c>
      <c r="E73" s="169">
        <f t="shared" si="0"/>
        <v>45847.444499999998</v>
      </c>
      <c r="F73" s="170">
        <f t="shared" si="4"/>
        <v>1.1124720870871819E-3</v>
      </c>
      <c r="G73" s="219">
        <v>1.0979019779390322</v>
      </c>
      <c r="H73" s="219">
        <v>12</v>
      </c>
      <c r="I73" s="172">
        <f t="shared" si="2"/>
        <v>1.2213853048149803E-5</v>
      </c>
      <c r="J73" s="172">
        <f t="shared" si="3"/>
        <v>1.3349665045046181E-4</v>
      </c>
      <c r="K73" s="119"/>
    </row>
    <row r="74" spans="1:11">
      <c r="A74" s="166" t="s">
        <v>978</v>
      </c>
      <c r="B74" s="167" t="s">
        <v>3120</v>
      </c>
      <c r="C74" s="168">
        <v>303.565</v>
      </c>
      <c r="D74" s="179">
        <v>67.91</v>
      </c>
      <c r="E74" s="169">
        <f t="shared" si="0"/>
        <v>20615.099149999998</v>
      </c>
      <c r="F74" s="170">
        <f t="shared" si="4"/>
        <v>5.0021811743312505E-4</v>
      </c>
      <c r="G74" s="219">
        <v>1.1780297452510677</v>
      </c>
      <c r="H74" s="219">
        <v>13.345000000000001</v>
      </c>
      <c r="I74" s="172">
        <f t="shared" si="2"/>
        <v>5.8927182144971301E-6</v>
      </c>
      <c r="J74" s="172">
        <f t="shared" si="3"/>
        <v>6.6754107771450541E-5</v>
      </c>
      <c r="K74" s="119"/>
    </row>
    <row r="75" spans="1:11">
      <c r="A75" s="166" t="s">
        <v>3121</v>
      </c>
      <c r="B75" s="167" t="s">
        <v>3122</v>
      </c>
      <c r="C75" s="168">
        <v>75.573999999999998</v>
      </c>
      <c r="D75" s="179">
        <v>399.6</v>
      </c>
      <c r="E75" s="169" t="str">
        <f t="shared" si="0"/>
        <v>Excl.</v>
      </c>
      <c r="F75" s="170" t="str">
        <f t="shared" si="4"/>
        <v>Excl.</v>
      </c>
      <c r="G75" s="219" t="s">
        <v>16</v>
      </c>
      <c r="H75" s="219">
        <v>20.81</v>
      </c>
      <c r="I75" s="172" t="str">
        <f t="shared" si="2"/>
        <v/>
      </c>
      <c r="J75" s="172" t="str">
        <f t="shared" si="3"/>
        <v/>
      </c>
      <c r="K75" s="119"/>
    </row>
    <row r="76" spans="1:11">
      <c r="A76" s="166" t="s">
        <v>3123</v>
      </c>
      <c r="B76" s="167" t="s">
        <v>3124</v>
      </c>
      <c r="C76" s="168">
        <v>158.1</v>
      </c>
      <c r="D76" s="179">
        <v>61.25</v>
      </c>
      <c r="E76" s="169" t="str">
        <f t="shared" si="0"/>
        <v>Excl.</v>
      </c>
      <c r="F76" s="170" t="str">
        <f t="shared" ref="F76:F139" si="5">IF(E76="Excl.","Excl.",E76/(SUM($E$12:$E$514)))</f>
        <v>Excl.</v>
      </c>
      <c r="G76" s="219" t="s">
        <v>16</v>
      </c>
      <c r="H76" s="219" t="s">
        <v>16</v>
      </c>
      <c r="I76" s="172" t="str">
        <f t="shared" ref="I76:I139" si="6">IFERROR(G76*F76/100, "")</f>
        <v/>
      </c>
      <c r="J76" s="172" t="str">
        <f t="shared" si="3"/>
        <v/>
      </c>
      <c r="K76" s="119"/>
    </row>
    <row r="77" spans="1:11">
      <c r="A77" s="166" t="s">
        <v>3125</v>
      </c>
      <c r="B77" s="167" t="s">
        <v>3126</v>
      </c>
      <c r="C77" s="168">
        <v>902.75199999999995</v>
      </c>
      <c r="D77" s="179">
        <v>80.489999999999995</v>
      </c>
      <c r="E77" s="169">
        <f t="shared" ref="E77:E140" si="7">IF(OR(H77="n/a", G77=0, G77="n/a"), "Excl.", IFERROR(D77*C77, "Excl."))</f>
        <v>72662.50847999999</v>
      </c>
      <c r="F77" s="170">
        <f t="shared" si="5"/>
        <v>1.7631301666494331E-3</v>
      </c>
      <c r="G77" s="219">
        <v>0.94421667287861855</v>
      </c>
      <c r="H77" s="219">
        <v>6.74</v>
      </c>
      <c r="I77" s="172">
        <f t="shared" si="6"/>
        <v>1.6647768998056522E-5</v>
      </c>
      <c r="J77" s="172">
        <f t="shared" ref="J77:J140" si="8">IFERROR(H77*F77/100, "")</f>
        <v>1.1883497323217181E-4</v>
      </c>
      <c r="K77" s="119"/>
    </row>
    <row r="78" spans="1:11">
      <c r="A78" s="166" t="s">
        <v>981</v>
      </c>
      <c r="B78" s="167" t="s">
        <v>982</v>
      </c>
      <c r="C78" s="168">
        <v>737.95699999999999</v>
      </c>
      <c r="D78" s="179">
        <v>71.86</v>
      </c>
      <c r="E78" s="169">
        <f t="shared" si="7"/>
        <v>53029.590019999996</v>
      </c>
      <c r="F78" s="170">
        <f t="shared" si="5"/>
        <v>1.2867443176015402E-3</v>
      </c>
      <c r="G78" s="219">
        <v>2.6161981630949063</v>
      </c>
      <c r="H78" s="219">
        <v>10.545</v>
      </c>
      <c r="I78" s="172">
        <f t="shared" si="6"/>
        <v>3.3663781200819581E-5</v>
      </c>
      <c r="J78" s="172">
        <f t="shared" si="8"/>
        <v>1.3568718829108241E-4</v>
      </c>
      <c r="K78" s="119"/>
    </row>
    <row r="79" spans="1:11">
      <c r="A79" s="166" t="s">
        <v>3127</v>
      </c>
      <c r="B79" s="167" t="s">
        <v>3128</v>
      </c>
      <c r="C79" s="168">
        <v>400.55500000000001</v>
      </c>
      <c r="D79" s="179">
        <v>103.94</v>
      </c>
      <c r="E79" s="169">
        <f t="shared" si="7"/>
        <v>41633.686699999998</v>
      </c>
      <c r="F79" s="170">
        <f t="shared" si="5"/>
        <v>1.0102267387287604E-3</v>
      </c>
      <c r="G79" s="219">
        <v>1.5008658841639408</v>
      </c>
      <c r="H79" s="219">
        <v>10</v>
      </c>
      <c r="I79" s="172">
        <f t="shared" si="6"/>
        <v>1.5162148474281955E-5</v>
      </c>
      <c r="J79" s="172">
        <f t="shared" si="8"/>
        <v>1.0102267387287603E-4</v>
      </c>
      <c r="K79" s="119"/>
    </row>
    <row r="80" spans="1:11">
      <c r="A80" s="166" t="s">
        <v>987</v>
      </c>
      <c r="B80" s="167" t="s">
        <v>988</v>
      </c>
      <c r="C80" s="168">
        <v>510.178</v>
      </c>
      <c r="D80" s="179">
        <v>37.97</v>
      </c>
      <c r="E80" s="169">
        <f t="shared" si="7"/>
        <v>19371.45866</v>
      </c>
      <c r="F80" s="170">
        <f t="shared" si="5"/>
        <v>4.7004161912259389E-4</v>
      </c>
      <c r="G80" s="219">
        <v>3.0550434553594941</v>
      </c>
      <c r="H80" s="219">
        <v>3.4950000000000001</v>
      </c>
      <c r="I80" s="172">
        <f t="shared" si="6"/>
        <v>1.4359975722470606E-5</v>
      </c>
      <c r="J80" s="172">
        <f t="shared" si="8"/>
        <v>1.6427954588334655E-5</v>
      </c>
      <c r="K80" s="119"/>
    </row>
    <row r="81" spans="1:11">
      <c r="A81" s="166" t="s">
        <v>3129</v>
      </c>
      <c r="B81" s="167" t="s">
        <v>991</v>
      </c>
      <c r="C81" s="168">
        <v>289.04199999999997</v>
      </c>
      <c r="D81" s="179">
        <v>241.1</v>
      </c>
      <c r="E81" s="169">
        <f t="shared" si="7"/>
        <v>69688.026199999993</v>
      </c>
      <c r="F81" s="170">
        <f t="shared" si="5"/>
        <v>1.690955402142429E-3</v>
      </c>
      <c r="G81" s="219">
        <v>1.5761094981335544</v>
      </c>
      <c r="H81" s="219">
        <v>8.3350000000000009</v>
      </c>
      <c r="I81" s="172">
        <f t="shared" si="6"/>
        <v>2.6651308702369263E-5</v>
      </c>
      <c r="J81" s="172">
        <f t="shared" si="8"/>
        <v>1.4094113276857148E-4</v>
      </c>
      <c r="K81" s="119"/>
    </row>
    <row r="82" spans="1:11">
      <c r="A82" s="166" t="s">
        <v>993</v>
      </c>
      <c r="B82" s="167" t="s">
        <v>994</v>
      </c>
      <c r="C82" s="168">
        <v>1325.193</v>
      </c>
      <c r="D82" s="179">
        <v>460.26</v>
      </c>
      <c r="E82" s="169" t="str">
        <f t="shared" si="7"/>
        <v>Excl.</v>
      </c>
      <c r="F82" s="170" t="str">
        <f t="shared" si="5"/>
        <v>Excl.</v>
      </c>
      <c r="G82" s="219" t="s">
        <v>16</v>
      </c>
      <c r="H82" s="219" t="s">
        <v>16</v>
      </c>
      <c r="I82" s="172" t="str">
        <f t="shared" si="6"/>
        <v/>
      </c>
      <c r="J82" s="172" t="str">
        <f t="shared" si="8"/>
        <v/>
      </c>
      <c r="K82" s="119"/>
    </row>
    <row r="83" spans="1:11">
      <c r="A83" s="166" t="s">
        <v>996</v>
      </c>
      <c r="B83" s="167" t="s">
        <v>997</v>
      </c>
      <c r="C83" s="168">
        <v>214.72499999999999</v>
      </c>
      <c r="D83" s="179">
        <v>103.3</v>
      </c>
      <c r="E83" s="169">
        <f t="shared" si="7"/>
        <v>22181.092499999999</v>
      </c>
      <c r="F83" s="170">
        <f t="shared" si="5"/>
        <v>5.382163943150383E-4</v>
      </c>
      <c r="G83" s="219">
        <v>3.6398838334946753</v>
      </c>
      <c r="H83" s="219">
        <v>4.17</v>
      </c>
      <c r="I83" s="172">
        <f t="shared" si="6"/>
        <v>1.9590451525891031E-5</v>
      </c>
      <c r="J83" s="172">
        <f t="shared" si="8"/>
        <v>2.2443623642937095E-5</v>
      </c>
      <c r="K83" s="119"/>
    </row>
    <row r="84" spans="1:11">
      <c r="A84" s="166" t="s">
        <v>1002</v>
      </c>
      <c r="B84" s="167" t="s">
        <v>1003</v>
      </c>
      <c r="C84" s="168">
        <v>1472.626</v>
      </c>
      <c r="D84" s="179">
        <v>83.8</v>
      </c>
      <c r="E84" s="169" t="str">
        <f t="shared" si="7"/>
        <v>Excl.</v>
      </c>
      <c r="F84" s="170" t="str">
        <f t="shared" si="5"/>
        <v>Excl.</v>
      </c>
      <c r="G84" s="219" t="s">
        <v>16</v>
      </c>
      <c r="H84" s="219">
        <v>12.58</v>
      </c>
      <c r="I84" s="172" t="str">
        <f t="shared" si="6"/>
        <v/>
      </c>
      <c r="J84" s="172" t="str">
        <f t="shared" si="8"/>
        <v/>
      </c>
      <c r="K84" s="119"/>
    </row>
    <row r="85" spans="1:11">
      <c r="A85" s="166" t="s">
        <v>1005</v>
      </c>
      <c r="B85" s="167" t="s">
        <v>1006</v>
      </c>
      <c r="C85" s="168">
        <v>2027.395</v>
      </c>
      <c r="D85" s="179">
        <v>51.74</v>
      </c>
      <c r="E85" s="169">
        <f t="shared" si="7"/>
        <v>104897.4173</v>
      </c>
      <c r="F85" s="170">
        <f t="shared" si="5"/>
        <v>2.54529887164782E-3</v>
      </c>
      <c r="G85" s="219">
        <v>4.6385775028991105</v>
      </c>
      <c r="H85" s="219">
        <v>-2.605</v>
      </c>
      <c r="I85" s="172">
        <f t="shared" si="6"/>
        <v>1.1806566084180069E-4</v>
      </c>
      <c r="J85" s="172">
        <f t="shared" si="8"/>
        <v>-6.6305035606425709E-5</v>
      </c>
      <c r="K85" s="119"/>
    </row>
    <row r="86" spans="1:11">
      <c r="A86" s="166" t="s">
        <v>1008</v>
      </c>
      <c r="B86" s="167" t="s">
        <v>1009</v>
      </c>
      <c r="C86" s="168">
        <v>303.53699999999998</v>
      </c>
      <c r="D86" s="179">
        <v>49.2</v>
      </c>
      <c r="E86" s="169">
        <f t="shared" si="7"/>
        <v>14934.020399999999</v>
      </c>
      <c r="F86" s="170">
        <f t="shared" si="5"/>
        <v>3.6236874321295159E-4</v>
      </c>
      <c r="G86" s="219">
        <v>1.770731707317073</v>
      </c>
      <c r="H86" s="219">
        <v>-2.38</v>
      </c>
      <c r="I86" s="172">
        <f t="shared" si="6"/>
        <v>6.4165782334781169E-6</v>
      </c>
      <c r="J86" s="172">
        <f t="shared" si="8"/>
        <v>-8.6243760884682471E-6</v>
      </c>
      <c r="K86" s="119"/>
    </row>
    <row r="87" spans="1:11">
      <c r="A87" s="166" t="s">
        <v>3130</v>
      </c>
      <c r="B87" s="167" t="s">
        <v>3131</v>
      </c>
      <c r="C87" s="168">
        <v>739.274</v>
      </c>
      <c r="D87" s="179">
        <v>23.95</v>
      </c>
      <c r="E87" s="169">
        <f t="shared" si="7"/>
        <v>17705.612300000001</v>
      </c>
      <c r="F87" s="170">
        <f t="shared" si="5"/>
        <v>4.2962044413484112E-4</v>
      </c>
      <c r="G87" s="219">
        <v>3.5073068893528179</v>
      </c>
      <c r="H87" s="219">
        <v>10.06</v>
      </c>
      <c r="I87" s="172">
        <f t="shared" si="6"/>
        <v>1.5068107435209457E-5</v>
      </c>
      <c r="J87" s="172">
        <f t="shared" si="8"/>
        <v>4.3219816679965015E-5</v>
      </c>
      <c r="K87" s="119"/>
    </row>
    <row r="88" spans="1:11">
      <c r="A88" s="166" t="s">
        <v>3132</v>
      </c>
      <c r="B88" s="167" t="s">
        <v>3133</v>
      </c>
      <c r="C88" s="168">
        <v>246.42699999999999</v>
      </c>
      <c r="D88" s="179">
        <v>230.5</v>
      </c>
      <c r="E88" s="169">
        <f t="shared" si="7"/>
        <v>56801.423499999997</v>
      </c>
      <c r="F88" s="170">
        <f t="shared" si="5"/>
        <v>1.3782665280410097E-3</v>
      </c>
      <c r="G88" s="219">
        <v>0.26030368763557482</v>
      </c>
      <c r="H88" s="219">
        <v>14.97</v>
      </c>
      <c r="I88" s="172">
        <f t="shared" si="6"/>
        <v>3.5876785979375525E-6</v>
      </c>
      <c r="J88" s="172">
        <f t="shared" si="8"/>
        <v>2.0632649924773915E-4</v>
      </c>
      <c r="K88" s="119"/>
    </row>
    <row r="89" spans="1:11">
      <c r="A89" s="166" t="s">
        <v>1020</v>
      </c>
      <c r="B89" s="167" t="s">
        <v>1021</v>
      </c>
      <c r="C89" s="168">
        <v>1154.165</v>
      </c>
      <c r="D89" s="179">
        <v>18.48</v>
      </c>
      <c r="E89" s="169" t="str">
        <f t="shared" si="7"/>
        <v>Excl.</v>
      </c>
      <c r="F89" s="170" t="str">
        <f t="shared" si="5"/>
        <v>Excl.</v>
      </c>
      <c r="G89" s="219" t="s">
        <v>16</v>
      </c>
      <c r="H89" s="219" t="s">
        <v>16</v>
      </c>
      <c r="I89" s="172" t="str">
        <f t="shared" si="6"/>
        <v/>
      </c>
      <c r="J89" s="172" t="str">
        <f t="shared" si="8"/>
        <v/>
      </c>
      <c r="K89" s="119"/>
    </row>
    <row r="90" spans="1:11">
      <c r="A90" s="166" t="s">
        <v>1023</v>
      </c>
      <c r="B90" s="167" t="s">
        <v>1024</v>
      </c>
      <c r="C90" s="168">
        <v>94.861000000000004</v>
      </c>
      <c r="D90" s="179">
        <v>103.3</v>
      </c>
      <c r="E90" s="169" t="str">
        <f t="shared" si="7"/>
        <v>Excl.</v>
      </c>
      <c r="F90" s="170" t="str">
        <f t="shared" si="5"/>
        <v>Excl.</v>
      </c>
      <c r="G90" s="219" t="s">
        <v>16</v>
      </c>
      <c r="H90" s="219">
        <v>17.09</v>
      </c>
      <c r="I90" s="172" t="str">
        <f t="shared" si="6"/>
        <v/>
      </c>
      <c r="J90" s="172" t="str">
        <f t="shared" si="8"/>
        <v/>
      </c>
      <c r="K90" s="119"/>
    </row>
    <row r="91" spans="1:11">
      <c r="A91" s="166" t="s">
        <v>3134</v>
      </c>
      <c r="B91" s="167" t="s">
        <v>3135</v>
      </c>
      <c r="C91" s="168">
        <v>116.45399999999999</v>
      </c>
      <c r="D91" s="179">
        <v>193.86</v>
      </c>
      <c r="E91" s="169" t="str">
        <f t="shared" si="7"/>
        <v>Excl.</v>
      </c>
      <c r="F91" s="170" t="str">
        <f t="shared" si="5"/>
        <v>Excl.</v>
      </c>
      <c r="G91" s="219" t="s">
        <v>16</v>
      </c>
      <c r="H91" s="219">
        <v>1.45</v>
      </c>
      <c r="I91" s="172" t="str">
        <f t="shared" si="6"/>
        <v/>
      </c>
      <c r="J91" s="172" t="str">
        <f t="shared" si="8"/>
        <v/>
      </c>
      <c r="K91" s="119"/>
    </row>
    <row r="92" spans="1:11">
      <c r="A92" s="166" t="s">
        <v>3136</v>
      </c>
      <c r="B92" s="167" t="s">
        <v>3137</v>
      </c>
      <c r="C92" s="168">
        <v>329.82400000000001</v>
      </c>
      <c r="D92" s="179">
        <v>45.34</v>
      </c>
      <c r="E92" s="169">
        <f t="shared" si="7"/>
        <v>14954.220160000003</v>
      </c>
      <c r="F92" s="170">
        <f t="shared" si="5"/>
        <v>3.6285888327224894E-4</v>
      </c>
      <c r="G92" s="219">
        <v>3.7494486104984555</v>
      </c>
      <c r="H92" s="219">
        <v>1.85</v>
      </c>
      <c r="I92" s="172">
        <f t="shared" si="6"/>
        <v>1.360520735692155E-5</v>
      </c>
      <c r="J92" s="172">
        <f t="shared" si="8"/>
        <v>6.7128893405366051E-6</v>
      </c>
      <c r="K92" s="119"/>
    </row>
    <row r="93" spans="1:11">
      <c r="A93" s="166" t="s">
        <v>1038</v>
      </c>
      <c r="B93" s="167" t="s">
        <v>1039</v>
      </c>
      <c r="C93" s="168">
        <v>123.86199999999999</v>
      </c>
      <c r="D93" s="179">
        <v>162.91</v>
      </c>
      <c r="E93" s="169">
        <f t="shared" si="7"/>
        <v>20178.35842</v>
      </c>
      <c r="F93" s="170">
        <f t="shared" si="5"/>
        <v>4.8962075749915809E-4</v>
      </c>
      <c r="G93" s="219">
        <v>2.9955189982198762</v>
      </c>
      <c r="H93" s="219">
        <v>11.324999999999999</v>
      </c>
      <c r="I93" s="172">
        <f t="shared" si="6"/>
        <v>1.466668281011535E-5</v>
      </c>
      <c r="J93" s="172">
        <f t="shared" si="8"/>
        <v>5.5449550786779653E-5</v>
      </c>
      <c r="K93" s="119"/>
    </row>
    <row r="94" spans="1:11">
      <c r="A94" s="166" t="s">
        <v>3138</v>
      </c>
      <c r="B94" s="167" t="s">
        <v>3139</v>
      </c>
      <c r="C94" s="168">
        <v>57.432000000000002</v>
      </c>
      <c r="D94" s="179">
        <v>166.57</v>
      </c>
      <c r="E94" s="169">
        <f t="shared" si="7"/>
        <v>9566.4482399999997</v>
      </c>
      <c r="F94" s="170">
        <f t="shared" si="5"/>
        <v>2.3212649593946935E-4</v>
      </c>
      <c r="G94" s="219">
        <v>0.90052230293570268</v>
      </c>
      <c r="H94" s="219">
        <v>9.41</v>
      </c>
      <c r="I94" s="172">
        <f t="shared" si="6"/>
        <v>2.0903508669580597E-6</v>
      </c>
      <c r="J94" s="172">
        <f t="shared" si="8"/>
        <v>2.1843103267904066E-5</v>
      </c>
      <c r="K94" s="119"/>
    </row>
    <row r="95" spans="1:11">
      <c r="A95" s="166" t="s">
        <v>1041</v>
      </c>
      <c r="B95" s="167" t="s">
        <v>1042</v>
      </c>
      <c r="C95" s="168">
        <v>298.63499999999999</v>
      </c>
      <c r="D95" s="179">
        <v>70.63</v>
      </c>
      <c r="E95" s="169">
        <f t="shared" si="7"/>
        <v>21092.590049999999</v>
      </c>
      <c r="F95" s="170">
        <f t="shared" si="5"/>
        <v>5.1180426588439017E-4</v>
      </c>
      <c r="G95" s="219">
        <v>2.9166076737930058</v>
      </c>
      <c r="H95" s="219">
        <v>7.28</v>
      </c>
      <c r="I95" s="172">
        <f t="shared" si="6"/>
        <v>1.4927322493584081E-5</v>
      </c>
      <c r="J95" s="172">
        <f t="shared" si="8"/>
        <v>3.7259350556383608E-5</v>
      </c>
      <c r="K95" s="119"/>
    </row>
    <row r="96" spans="1:11">
      <c r="A96" s="166" t="s">
        <v>1047</v>
      </c>
      <c r="B96" s="167" t="s">
        <v>1048</v>
      </c>
      <c r="C96" s="168">
        <v>817.08699999999999</v>
      </c>
      <c r="D96" s="179">
        <v>103.81</v>
      </c>
      <c r="E96" s="169">
        <f t="shared" si="7"/>
        <v>84821.801470000006</v>
      </c>
      <c r="F96" s="170">
        <f t="shared" si="5"/>
        <v>2.0581711268950987E-3</v>
      </c>
      <c r="G96" s="219">
        <v>1.9265966669877659</v>
      </c>
      <c r="H96" s="219">
        <v>8.7249999999999996</v>
      </c>
      <c r="I96" s="172">
        <f t="shared" si="6"/>
        <v>3.9652656331665515E-5</v>
      </c>
      <c r="J96" s="172">
        <f t="shared" si="8"/>
        <v>1.7957543082159738E-4</v>
      </c>
      <c r="K96" s="119"/>
    </row>
    <row r="97" spans="1:11">
      <c r="A97" s="166" t="s">
        <v>3140</v>
      </c>
      <c r="B97" s="167" t="s">
        <v>3141</v>
      </c>
      <c r="C97" s="168">
        <v>56.935000000000002</v>
      </c>
      <c r="D97" s="179">
        <v>199.03</v>
      </c>
      <c r="E97" s="169" t="str">
        <f t="shared" si="7"/>
        <v>Excl.</v>
      </c>
      <c r="F97" s="170" t="str">
        <f t="shared" si="5"/>
        <v>Excl.</v>
      </c>
      <c r="G97" s="219" t="s">
        <v>16</v>
      </c>
      <c r="H97" s="219">
        <v>5.29</v>
      </c>
      <c r="I97" s="172" t="str">
        <f t="shared" si="6"/>
        <v/>
      </c>
      <c r="J97" s="172" t="str">
        <f t="shared" si="8"/>
        <v/>
      </c>
      <c r="K97" s="119"/>
    </row>
    <row r="98" spans="1:11">
      <c r="A98" s="166" t="s">
        <v>3142</v>
      </c>
      <c r="B98" s="167" t="s">
        <v>1060</v>
      </c>
      <c r="C98" s="168">
        <v>479.05</v>
      </c>
      <c r="D98" s="179">
        <v>32.520000000000003</v>
      </c>
      <c r="E98" s="169">
        <f t="shared" si="7"/>
        <v>15578.706000000002</v>
      </c>
      <c r="F98" s="170">
        <f t="shared" si="5"/>
        <v>3.7801181215100447E-4</v>
      </c>
      <c r="G98" s="219">
        <v>4.3050430504305037</v>
      </c>
      <c r="H98" s="219">
        <v>1.81</v>
      </c>
      <c r="I98" s="172">
        <f t="shared" si="6"/>
        <v>1.6273571248813228E-5</v>
      </c>
      <c r="J98" s="172">
        <f t="shared" si="8"/>
        <v>6.8420137999331809E-6</v>
      </c>
      <c r="K98" s="119"/>
    </row>
    <row r="99" spans="1:11">
      <c r="A99" s="166" t="s">
        <v>3143</v>
      </c>
      <c r="B99" s="167" t="s">
        <v>3144</v>
      </c>
      <c r="C99" s="168">
        <v>440.00200000000001</v>
      </c>
      <c r="D99" s="179">
        <v>126.81</v>
      </c>
      <c r="E99" s="169" t="str">
        <f t="shared" si="7"/>
        <v>Excl.</v>
      </c>
      <c r="F99" s="170" t="str">
        <f t="shared" si="5"/>
        <v>Excl.</v>
      </c>
      <c r="G99" s="219" t="s">
        <v>16</v>
      </c>
      <c r="H99" s="219">
        <v>19.835000000000001</v>
      </c>
      <c r="I99" s="172" t="str">
        <f t="shared" si="6"/>
        <v/>
      </c>
      <c r="J99" s="172" t="str">
        <f t="shared" si="8"/>
        <v/>
      </c>
      <c r="K99" s="119"/>
    </row>
    <row r="100" spans="1:11">
      <c r="A100" s="166" t="s">
        <v>1062</v>
      </c>
      <c r="B100" s="167" t="s">
        <v>1063</v>
      </c>
      <c r="C100" s="168">
        <v>346.14699999999999</v>
      </c>
      <c r="D100" s="179">
        <v>104.13</v>
      </c>
      <c r="E100" s="169">
        <f t="shared" si="7"/>
        <v>36044.287109999997</v>
      </c>
      <c r="F100" s="170">
        <f t="shared" si="5"/>
        <v>8.7460192702411808E-4</v>
      </c>
      <c r="G100" s="219">
        <v>3.1883222894458849</v>
      </c>
      <c r="H100" s="219">
        <v>5.58</v>
      </c>
      <c r="I100" s="172">
        <f t="shared" si="6"/>
        <v>2.7885128183233188E-5</v>
      </c>
      <c r="J100" s="172">
        <f t="shared" si="8"/>
        <v>4.8802787527945794E-5</v>
      </c>
      <c r="K100" s="119"/>
    </row>
    <row r="101" spans="1:11">
      <c r="A101" s="166" t="s">
        <v>1068</v>
      </c>
      <c r="B101" s="167" t="s">
        <v>1069</v>
      </c>
      <c r="C101" s="168">
        <v>855.70100000000002</v>
      </c>
      <c r="D101" s="179">
        <v>45.15</v>
      </c>
      <c r="E101" s="169">
        <f t="shared" si="7"/>
        <v>38634.900150000001</v>
      </c>
      <c r="F101" s="170">
        <f t="shared" si="5"/>
        <v>9.3746223967347564E-4</v>
      </c>
      <c r="G101" s="219">
        <v>2.4806201550387601</v>
      </c>
      <c r="H101" s="219">
        <v>13.57</v>
      </c>
      <c r="I101" s="172">
        <f t="shared" si="6"/>
        <v>2.3254877263218003E-5</v>
      </c>
      <c r="J101" s="172">
        <f t="shared" si="8"/>
        <v>1.2721362592369066E-4</v>
      </c>
      <c r="K101" s="119"/>
    </row>
    <row r="102" spans="1:11">
      <c r="A102" s="166" t="s">
        <v>3922</v>
      </c>
      <c r="B102" s="167" t="s">
        <v>3923</v>
      </c>
      <c r="C102" s="168">
        <v>140.97300000000001</v>
      </c>
      <c r="D102" s="179">
        <v>156.78</v>
      </c>
      <c r="E102" s="169" t="str">
        <f t="shared" si="7"/>
        <v>Excl.</v>
      </c>
      <c r="F102" s="170" t="str">
        <f t="shared" si="5"/>
        <v>Excl.</v>
      </c>
      <c r="G102" s="219" t="s">
        <v>16</v>
      </c>
      <c r="H102" s="219" t="s">
        <v>16</v>
      </c>
      <c r="I102" s="172" t="str">
        <f t="shared" si="6"/>
        <v/>
      </c>
      <c r="J102" s="172" t="str">
        <f t="shared" si="8"/>
        <v/>
      </c>
      <c r="K102" s="119"/>
    </row>
    <row r="103" spans="1:11">
      <c r="A103" s="166" t="s">
        <v>1074</v>
      </c>
      <c r="B103" s="167" t="s">
        <v>1075</v>
      </c>
      <c r="C103" s="168">
        <v>137.048</v>
      </c>
      <c r="D103" s="179">
        <v>323.79000000000002</v>
      </c>
      <c r="E103" s="169">
        <f t="shared" si="7"/>
        <v>44374.771920000007</v>
      </c>
      <c r="F103" s="170">
        <f t="shared" si="5"/>
        <v>1.0767382058090517E-3</v>
      </c>
      <c r="G103" s="219">
        <v>2.2483708576546526</v>
      </c>
      <c r="H103" s="219">
        <v>8.2799999999999994</v>
      </c>
      <c r="I103" s="172">
        <f t="shared" si="6"/>
        <v>2.4209068032644295E-5</v>
      </c>
      <c r="J103" s="172">
        <f t="shared" si="8"/>
        <v>8.9153923440989466E-5</v>
      </c>
      <c r="K103" s="119"/>
    </row>
    <row r="104" spans="1:11">
      <c r="A104" s="166" t="s">
        <v>3145</v>
      </c>
      <c r="B104" s="167" t="s">
        <v>3146</v>
      </c>
      <c r="C104" s="168">
        <v>216.33799999999999</v>
      </c>
      <c r="D104" s="179">
        <v>41.74</v>
      </c>
      <c r="E104" s="169" t="str">
        <f t="shared" si="7"/>
        <v>Excl.</v>
      </c>
      <c r="F104" s="170" t="str">
        <f t="shared" si="5"/>
        <v>Excl.</v>
      </c>
      <c r="G104" s="219" t="s">
        <v>16</v>
      </c>
      <c r="H104" s="219">
        <v>-28.25</v>
      </c>
      <c r="I104" s="172" t="str">
        <f t="shared" si="6"/>
        <v/>
      </c>
      <c r="J104" s="172" t="str">
        <f t="shared" si="8"/>
        <v/>
      </c>
      <c r="K104" s="119"/>
    </row>
    <row r="105" spans="1:11">
      <c r="A105" s="166" t="s">
        <v>1077</v>
      </c>
      <c r="B105" s="167" t="s">
        <v>1078</v>
      </c>
      <c r="C105" s="168">
        <v>722.21299999999997</v>
      </c>
      <c r="D105" s="179">
        <v>278.02</v>
      </c>
      <c r="E105" s="169">
        <f t="shared" si="7"/>
        <v>200789.65825999997</v>
      </c>
      <c r="F105" s="170">
        <f t="shared" si="5"/>
        <v>4.8720903122533724E-3</v>
      </c>
      <c r="G105" s="219">
        <v>0.38846126177972812</v>
      </c>
      <c r="H105" s="219">
        <v>1.887</v>
      </c>
      <c r="I105" s="172">
        <f t="shared" si="6"/>
        <v>1.8926183502027346E-5</v>
      </c>
      <c r="J105" s="172">
        <f t="shared" si="8"/>
        <v>9.1936344192221147E-5</v>
      </c>
      <c r="K105" s="119"/>
    </row>
    <row r="106" spans="1:11">
      <c r="A106" s="166" t="s">
        <v>1080</v>
      </c>
      <c r="B106" s="167" t="s">
        <v>1081</v>
      </c>
      <c r="C106" s="168">
        <v>460.67500000000001</v>
      </c>
      <c r="D106" s="179">
        <v>155.86000000000001</v>
      </c>
      <c r="E106" s="169">
        <f t="shared" si="7"/>
        <v>71800.805500000002</v>
      </c>
      <c r="F106" s="170">
        <f t="shared" si="5"/>
        <v>1.7422212474487166E-3</v>
      </c>
      <c r="G106" s="219">
        <v>2.8743744385987426</v>
      </c>
      <c r="H106" s="219">
        <v>14.38</v>
      </c>
      <c r="I106" s="172">
        <f t="shared" si="6"/>
        <v>5.0077962200502057E-5</v>
      </c>
      <c r="J106" s="172">
        <f t="shared" si="8"/>
        <v>2.5053141538312548E-4</v>
      </c>
      <c r="K106" s="119"/>
    </row>
    <row r="107" spans="1:11">
      <c r="A107" s="166" t="s">
        <v>1083</v>
      </c>
      <c r="B107" s="167" t="s">
        <v>1084</v>
      </c>
      <c r="C107" s="168">
        <v>273.60000000000002</v>
      </c>
      <c r="D107" s="179">
        <v>417.33</v>
      </c>
      <c r="E107" s="169">
        <f t="shared" si="7"/>
        <v>114181.48800000001</v>
      </c>
      <c r="F107" s="170">
        <f t="shared" si="5"/>
        <v>2.7705735760709632E-3</v>
      </c>
      <c r="G107" s="219">
        <v>1.4089569405506435</v>
      </c>
      <c r="H107" s="219">
        <v>-9.99</v>
      </c>
      <c r="I107" s="172">
        <f t="shared" si="6"/>
        <v>3.9036188693114001E-5</v>
      </c>
      <c r="J107" s="172">
        <f t="shared" si="8"/>
        <v>-2.7678030024948924E-4</v>
      </c>
      <c r="K107" s="119"/>
    </row>
    <row r="108" spans="1:11">
      <c r="A108" s="166" t="s">
        <v>3147</v>
      </c>
      <c r="B108" s="167" t="s">
        <v>1087</v>
      </c>
      <c r="C108" s="168">
        <v>838.93799999999999</v>
      </c>
      <c r="D108" s="179">
        <v>57.79</v>
      </c>
      <c r="E108" s="169">
        <f t="shared" si="7"/>
        <v>48482.227019999998</v>
      </c>
      <c r="F108" s="170">
        <f t="shared" si="5"/>
        <v>1.1764041566062412E-3</v>
      </c>
      <c r="G108" s="219">
        <v>4.620176501124762</v>
      </c>
      <c r="H108" s="219">
        <v>21.635000000000002</v>
      </c>
      <c r="I108" s="172">
        <f t="shared" si="6"/>
        <v>5.4351948401776507E-5</v>
      </c>
      <c r="J108" s="172">
        <f t="shared" si="8"/>
        <v>2.5451503928176032E-4</v>
      </c>
      <c r="K108" s="119"/>
    </row>
    <row r="109" spans="1:11">
      <c r="A109" s="166" t="s">
        <v>1089</v>
      </c>
      <c r="B109" s="167" t="s">
        <v>1090</v>
      </c>
      <c r="C109" s="168">
        <v>137.458</v>
      </c>
      <c r="D109" s="179">
        <v>191.74</v>
      </c>
      <c r="E109" s="169">
        <f t="shared" si="7"/>
        <v>26356.196920000002</v>
      </c>
      <c r="F109" s="170">
        <f t="shared" si="5"/>
        <v>6.3952383202673714E-4</v>
      </c>
      <c r="G109" s="219">
        <v>1.0743715448002502</v>
      </c>
      <c r="H109" s="219">
        <v>7.72</v>
      </c>
      <c r="I109" s="172">
        <f t="shared" si="6"/>
        <v>6.8708620735114128E-6</v>
      </c>
      <c r="J109" s="172">
        <f t="shared" si="8"/>
        <v>4.9371239832464102E-5</v>
      </c>
      <c r="K109" s="119"/>
    </row>
    <row r="110" spans="1:11">
      <c r="A110" s="166" t="s">
        <v>3148</v>
      </c>
      <c r="B110" s="167" t="s">
        <v>2401</v>
      </c>
      <c r="C110" s="168">
        <v>256.5</v>
      </c>
      <c r="D110" s="179">
        <v>60.69</v>
      </c>
      <c r="E110" s="169">
        <f t="shared" si="7"/>
        <v>15566.984999999999</v>
      </c>
      <c r="F110" s="170">
        <f t="shared" si="5"/>
        <v>3.7772740621573467E-4</v>
      </c>
      <c r="G110" s="219">
        <v>3.1636183885318832</v>
      </c>
      <c r="H110" s="219">
        <v>7.335</v>
      </c>
      <c r="I110" s="172">
        <f t="shared" si="6"/>
        <v>1.1949853681565505E-5</v>
      </c>
      <c r="J110" s="172">
        <f t="shared" si="8"/>
        <v>2.7706305245924137E-5</v>
      </c>
      <c r="K110" s="119"/>
    </row>
    <row r="111" spans="1:11">
      <c r="A111" s="166" t="s">
        <v>3149</v>
      </c>
      <c r="B111" s="167" t="s">
        <v>3150</v>
      </c>
      <c r="C111" s="168">
        <v>154.303</v>
      </c>
      <c r="D111" s="179">
        <v>126.08</v>
      </c>
      <c r="E111" s="169">
        <f t="shared" si="7"/>
        <v>19454.522239999998</v>
      </c>
      <c r="F111" s="170">
        <f t="shared" si="5"/>
        <v>4.7205712762500411E-4</v>
      </c>
      <c r="G111" s="219">
        <v>1.4593908629441625</v>
      </c>
      <c r="H111" s="219">
        <v>-4.43</v>
      </c>
      <c r="I111" s="172">
        <f t="shared" si="6"/>
        <v>6.889158588435974E-6</v>
      </c>
      <c r="J111" s="172">
        <f t="shared" si="8"/>
        <v>-2.0912130753787682E-5</v>
      </c>
      <c r="K111" s="119"/>
    </row>
    <row r="112" spans="1:11">
      <c r="A112" s="166" t="s">
        <v>1095</v>
      </c>
      <c r="B112" s="167" t="s">
        <v>763</v>
      </c>
      <c r="C112" s="168">
        <v>771</v>
      </c>
      <c r="D112" s="179">
        <v>115.3</v>
      </c>
      <c r="E112" s="169">
        <f t="shared" si="7"/>
        <v>88896.3</v>
      </c>
      <c r="F112" s="170">
        <f t="shared" si="5"/>
        <v>2.1570373981330245E-3</v>
      </c>
      <c r="G112" s="219">
        <v>3.6253252385082391</v>
      </c>
      <c r="H112" s="219">
        <v>6.78</v>
      </c>
      <c r="I112" s="172">
        <f t="shared" si="6"/>
        <v>7.8199621198577984E-5</v>
      </c>
      <c r="J112" s="172">
        <f t="shared" si="8"/>
        <v>1.4624713559341907E-4</v>
      </c>
      <c r="K112" s="119"/>
    </row>
    <row r="113" spans="1:11">
      <c r="A113" s="166" t="s">
        <v>3151</v>
      </c>
      <c r="B113" s="167" t="s">
        <v>3152</v>
      </c>
      <c r="C113" s="168">
        <v>181.49700000000001</v>
      </c>
      <c r="D113" s="179">
        <v>72.23</v>
      </c>
      <c r="E113" s="169">
        <f t="shared" si="7"/>
        <v>13109.528310000002</v>
      </c>
      <c r="F113" s="170">
        <f t="shared" si="5"/>
        <v>3.1809808548335114E-4</v>
      </c>
      <c r="G113" s="219">
        <v>3.710369652498962</v>
      </c>
      <c r="H113" s="219">
        <v>3.79</v>
      </c>
      <c r="I113" s="172">
        <f t="shared" si="6"/>
        <v>1.1802614828954467E-5</v>
      </c>
      <c r="J113" s="172">
        <f t="shared" si="8"/>
        <v>1.2055917439819007E-5</v>
      </c>
      <c r="K113" s="119"/>
    </row>
    <row r="114" spans="1:11">
      <c r="A114" s="166" t="s">
        <v>1097</v>
      </c>
      <c r="B114" s="167" t="s">
        <v>1098</v>
      </c>
      <c r="C114" s="168">
        <v>398.1</v>
      </c>
      <c r="D114" s="179">
        <v>331.44</v>
      </c>
      <c r="E114" s="169">
        <f t="shared" si="7"/>
        <v>131946.264</v>
      </c>
      <c r="F114" s="170">
        <f t="shared" si="5"/>
        <v>3.2016296065408025E-3</v>
      </c>
      <c r="G114" s="219">
        <v>1.134443639874487</v>
      </c>
      <c r="H114" s="219">
        <v>14.6</v>
      </c>
      <c r="I114" s="172">
        <f t="shared" si="6"/>
        <v>3.6320683443740699E-5</v>
      </c>
      <c r="J114" s="172">
        <f t="shared" si="8"/>
        <v>4.6743792255495714E-4</v>
      </c>
      <c r="K114" s="119"/>
    </row>
    <row r="115" spans="1:11">
      <c r="A115" s="166" t="s">
        <v>1100</v>
      </c>
      <c r="B115" s="167" t="s">
        <v>1101</v>
      </c>
      <c r="C115" s="168">
        <v>284.53800000000001</v>
      </c>
      <c r="D115" s="179">
        <v>255.33</v>
      </c>
      <c r="E115" s="169">
        <f t="shared" si="7"/>
        <v>72651.087540000008</v>
      </c>
      <c r="F115" s="170">
        <f t="shared" si="5"/>
        <v>1.7628530415643418E-3</v>
      </c>
      <c r="G115" s="219">
        <v>0.89296204911291266</v>
      </c>
      <c r="H115" s="219">
        <v>15.757</v>
      </c>
      <c r="I115" s="172">
        <f t="shared" si="6"/>
        <v>1.5741608642802252E-5</v>
      </c>
      <c r="J115" s="172">
        <f t="shared" si="8"/>
        <v>2.7777275375929334E-4</v>
      </c>
      <c r="K115" s="119"/>
    </row>
    <row r="116" spans="1:11">
      <c r="A116" s="166" t="s">
        <v>3153</v>
      </c>
      <c r="B116" s="167" t="s">
        <v>3154</v>
      </c>
      <c r="C116" s="168">
        <v>123.337</v>
      </c>
      <c r="D116" s="179">
        <v>127.75</v>
      </c>
      <c r="E116" s="169">
        <f t="shared" si="7"/>
        <v>15756.301750000001</v>
      </c>
      <c r="F116" s="170">
        <f t="shared" si="5"/>
        <v>3.8232111045137784E-4</v>
      </c>
      <c r="G116" s="219">
        <v>0.21917808219178084</v>
      </c>
      <c r="H116" s="219">
        <v>9.4350000000000005</v>
      </c>
      <c r="I116" s="172">
        <f t="shared" si="6"/>
        <v>8.379640777016501E-7</v>
      </c>
      <c r="J116" s="172">
        <f t="shared" si="8"/>
        <v>3.6071996771087497E-5</v>
      </c>
      <c r="K116" s="119"/>
    </row>
    <row r="117" spans="1:11">
      <c r="A117" s="166" t="s">
        <v>3924</v>
      </c>
      <c r="B117" s="167" t="s">
        <v>3925</v>
      </c>
      <c r="C117" s="168">
        <v>333.87400000000002</v>
      </c>
      <c r="D117" s="179">
        <v>118.54</v>
      </c>
      <c r="E117" s="169">
        <f t="shared" si="7"/>
        <v>39577.423960000007</v>
      </c>
      <c r="F117" s="170">
        <f t="shared" si="5"/>
        <v>9.6033224783805438E-4</v>
      </c>
      <c r="G117" s="219">
        <v>1.5016028344862493</v>
      </c>
      <c r="H117" s="219">
        <v>9.83</v>
      </c>
      <c r="I117" s="172">
        <f t="shared" si="6"/>
        <v>1.4420376254021738E-5</v>
      </c>
      <c r="J117" s="172">
        <f t="shared" si="8"/>
        <v>9.4400659962480746E-5</v>
      </c>
      <c r="K117" s="119"/>
    </row>
    <row r="118" spans="1:11">
      <c r="A118" s="166" t="s">
        <v>1108</v>
      </c>
      <c r="B118" s="167" t="s">
        <v>1109</v>
      </c>
      <c r="C118" s="168">
        <v>572.70000000000005</v>
      </c>
      <c r="D118" s="179">
        <v>109.37</v>
      </c>
      <c r="E118" s="169">
        <f t="shared" si="7"/>
        <v>62636.199000000008</v>
      </c>
      <c r="F118" s="170">
        <f t="shared" si="5"/>
        <v>1.5198452997470351E-3</v>
      </c>
      <c r="G118" s="219">
        <v>1.9200877754411629</v>
      </c>
      <c r="H118" s="219">
        <v>15.1</v>
      </c>
      <c r="I118" s="172">
        <f t="shared" si="6"/>
        <v>2.918236380605992E-5</v>
      </c>
      <c r="J118" s="172">
        <f t="shared" si="8"/>
        <v>2.294966402618023E-4</v>
      </c>
      <c r="K118" s="119"/>
    </row>
    <row r="119" spans="1:11">
      <c r="A119" s="166" t="s">
        <v>1111</v>
      </c>
      <c r="B119" s="167" t="s">
        <v>1112</v>
      </c>
      <c r="C119" s="168">
        <v>568.6</v>
      </c>
      <c r="D119" s="179">
        <v>122.93</v>
      </c>
      <c r="E119" s="169">
        <f t="shared" si="7"/>
        <v>69897.998000000007</v>
      </c>
      <c r="F119" s="170">
        <f t="shared" si="5"/>
        <v>1.6960502938888047E-3</v>
      </c>
      <c r="G119" s="219">
        <v>2.9610347352151631</v>
      </c>
      <c r="H119" s="219">
        <v>3.28</v>
      </c>
      <c r="I119" s="172">
        <f t="shared" si="6"/>
        <v>5.0220638328766367E-5</v>
      </c>
      <c r="J119" s="172">
        <f t="shared" si="8"/>
        <v>5.5630449639552792E-5</v>
      </c>
      <c r="K119" s="119"/>
    </row>
    <row r="120" spans="1:11">
      <c r="A120" s="166" t="s">
        <v>954</v>
      </c>
      <c r="B120" s="167" t="s">
        <v>955</v>
      </c>
      <c r="C120" s="168">
        <v>217.24199999999999</v>
      </c>
      <c r="D120" s="179">
        <v>345.99</v>
      </c>
      <c r="E120" s="169">
        <f t="shared" si="7"/>
        <v>75163.559580000001</v>
      </c>
      <c r="F120" s="170">
        <f t="shared" si="5"/>
        <v>1.8238172903805869E-3</v>
      </c>
      <c r="G120" s="219">
        <v>0.78036937483742308</v>
      </c>
      <c r="H120" s="219">
        <v>11.095000000000001</v>
      </c>
      <c r="I120" s="172">
        <f t="shared" si="6"/>
        <v>1.4232511587119815E-5</v>
      </c>
      <c r="J120" s="172">
        <f t="shared" si="8"/>
        <v>2.0235252836772611E-4</v>
      </c>
      <c r="K120" s="119"/>
    </row>
    <row r="121" spans="1:11">
      <c r="A121" s="166" t="s">
        <v>1114</v>
      </c>
      <c r="B121" s="167" t="s">
        <v>1115</v>
      </c>
      <c r="C121" s="168">
        <v>213.83099999999999</v>
      </c>
      <c r="D121" s="179">
        <v>131.61000000000001</v>
      </c>
      <c r="E121" s="169">
        <f t="shared" si="7"/>
        <v>28142.297910000001</v>
      </c>
      <c r="F121" s="170">
        <f t="shared" si="5"/>
        <v>6.8286294324140437E-4</v>
      </c>
      <c r="G121" s="219">
        <v>3.4343894840817559</v>
      </c>
      <c r="H121" s="219">
        <v>7.165</v>
      </c>
      <c r="I121" s="172">
        <f t="shared" si="6"/>
        <v>2.3452173113373962E-5</v>
      </c>
      <c r="J121" s="172">
        <f t="shared" si="8"/>
        <v>4.8927129883246622E-5</v>
      </c>
      <c r="K121" s="119"/>
    </row>
    <row r="122" spans="1:11">
      <c r="A122" s="166" t="s">
        <v>1117</v>
      </c>
      <c r="B122" s="167" t="s">
        <v>535</v>
      </c>
      <c r="C122" s="168">
        <v>123.736</v>
      </c>
      <c r="D122" s="179">
        <v>293.86</v>
      </c>
      <c r="E122" s="169" t="str">
        <f t="shared" si="7"/>
        <v>Excl.</v>
      </c>
      <c r="F122" s="170" t="str">
        <f t="shared" si="5"/>
        <v>Excl.</v>
      </c>
      <c r="G122" s="219">
        <v>0.53086503777308924</v>
      </c>
      <c r="H122" s="219" t="s">
        <v>16</v>
      </c>
      <c r="I122" s="172" t="str">
        <f t="shared" si="6"/>
        <v/>
      </c>
      <c r="J122" s="172" t="str">
        <f t="shared" si="8"/>
        <v/>
      </c>
      <c r="K122" s="119"/>
    </row>
    <row r="123" spans="1:11">
      <c r="A123" s="166" t="s">
        <v>1119</v>
      </c>
      <c r="B123" s="167" t="s">
        <v>1120</v>
      </c>
      <c r="C123" s="168">
        <v>594.02099999999996</v>
      </c>
      <c r="D123" s="179">
        <v>36.64</v>
      </c>
      <c r="E123" s="169" t="str">
        <f t="shared" si="7"/>
        <v>Excl.</v>
      </c>
      <c r="F123" s="170" t="str">
        <f t="shared" si="5"/>
        <v>Excl.</v>
      </c>
      <c r="G123" s="219">
        <v>1.7194323144104802</v>
      </c>
      <c r="H123" s="219" t="s">
        <v>16</v>
      </c>
      <c r="I123" s="172" t="str">
        <f t="shared" si="6"/>
        <v/>
      </c>
      <c r="J123" s="172" t="str">
        <f t="shared" si="8"/>
        <v/>
      </c>
      <c r="K123" s="119"/>
    </row>
    <row r="124" spans="1:11">
      <c r="A124" s="166" t="s">
        <v>3155</v>
      </c>
      <c r="B124" s="167" t="s">
        <v>3156</v>
      </c>
      <c r="C124" s="168">
        <v>182.3</v>
      </c>
      <c r="D124" s="179">
        <v>236.97</v>
      </c>
      <c r="E124" s="169" t="str">
        <f t="shared" si="7"/>
        <v>Excl.</v>
      </c>
      <c r="F124" s="170" t="str">
        <f t="shared" si="5"/>
        <v>Excl.</v>
      </c>
      <c r="G124" s="219" t="s">
        <v>16</v>
      </c>
      <c r="H124" s="219">
        <v>9.9149999999999991</v>
      </c>
      <c r="I124" s="172" t="str">
        <f t="shared" si="6"/>
        <v/>
      </c>
      <c r="J124" s="172" t="str">
        <f t="shared" si="8"/>
        <v/>
      </c>
      <c r="K124" s="119"/>
    </row>
    <row r="125" spans="1:11">
      <c r="A125" s="166" t="s">
        <v>3157</v>
      </c>
      <c r="B125" s="167" t="s">
        <v>3158</v>
      </c>
      <c r="C125" s="168">
        <v>77.06</v>
      </c>
      <c r="D125" s="179">
        <v>506.76</v>
      </c>
      <c r="E125" s="169" t="str">
        <f t="shared" si="7"/>
        <v>Excl.</v>
      </c>
      <c r="F125" s="170" t="str">
        <f t="shared" si="5"/>
        <v>Excl.</v>
      </c>
      <c r="G125" s="219" t="s">
        <v>16</v>
      </c>
      <c r="H125" s="219">
        <v>7</v>
      </c>
      <c r="I125" s="172" t="str">
        <f t="shared" si="6"/>
        <v/>
      </c>
      <c r="J125" s="172" t="str">
        <f t="shared" si="8"/>
        <v/>
      </c>
      <c r="K125" s="119"/>
    </row>
    <row r="126" spans="1:11">
      <c r="A126" s="166" t="s">
        <v>1125</v>
      </c>
      <c r="B126" s="167" t="s">
        <v>1126</v>
      </c>
      <c r="C126" s="168">
        <v>244.32300000000001</v>
      </c>
      <c r="D126" s="179">
        <v>273.68</v>
      </c>
      <c r="E126" s="169">
        <f t="shared" si="7"/>
        <v>66866.318639999998</v>
      </c>
      <c r="F126" s="170">
        <f t="shared" si="5"/>
        <v>1.6224876623881911E-3</v>
      </c>
      <c r="G126" s="219">
        <v>2.0169541069862613</v>
      </c>
      <c r="H126" s="219">
        <v>12.33</v>
      </c>
      <c r="I126" s="172">
        <f t="shared" si="6"/>
        <v>3.2724831541884009E-5</v>
      </c>
      <c r="J126" s="172">
        <f t="shared" si="8"/>
        <v>2.0005272877246397E-4</v>
      </c>
      <c r="K126" s="119"/>
    </row>
    <row r="127" spans="1:11">
      <c r="A127" s="166" t="s">
        <v>1131</v>
      </c>
      <c r="B127" s="167" t="s">
        <v>1132</v>
      </c>
      <c r="C127" s="168">
        <v>124.824</v>
      </c>
      <c r="D127" s="179">
        <v>65.94</v>
      </c>
      <c r="E127" s="169">
        <f t="shared" si="7"/>
        <v>8230.8945599999988</v>
      </c>
      <c r="F127" s="170">
        <f t="shared" si="5"/>
        <v>1.9971975645791403E-4</v>
      </c>
      <c r="G127" s="219">
        <v>3.5183500151653018</v>
      </c>
      <c r="H127" s="219">
        <v>15.67</v>
      </c>
      <c r="I127" s="172">
        <f t="shared" si="6"/>
        <v>7.0268400816251216E-6</v>
      </c>
      <c r="J127" s="172">
        <f t="shared" si="8"/>
        <v>3.1296085836955131E-5</v>
      </c>
      <c r="K127" s="119"/>
    </row>
    <row r="128" spans="1:11">
      <c r="A128" s="166" t="s">
        <v>3159</v>
      </c>
      <c r="B128" s="167" t="s">
        <v>3160</v>
      </c>
      <c r="C128" s="168">
        <v>285.26100000000002</v>
      </c>
      <c r="D128" s="179">
        <v>103.6</v>
      </c>
      <c r="E128" s="169">
        <f t="shared" si="7"/>
        <v>29553.0396</v>
      </c>
      <c r="F128" s="170">
        <f t="shared" si="5"/>
        <v>7.1709409329416671E-4</v>
      </c>
      <c r="G128" s="219">
        <v>0.50193050193050193</v>
      </c>
      <c r="H128" s="219">
        <v>10.85</v>
      </c>
      <c r="I128" s="172">
        <f t="shared" si="6"/>
        <v>3.5993139817853925E-6</v>
      </c>
      <c r="J128" s="172">
        <f t="shared" si="8"/>
        <v>7.7804709122417093E-5</v>
      </c>
      <c r="K128" s="119"/>
    </row>
    <row r="129" spans="1:11">
      <c r="A129" s="166" t="s">
        <v>1134</v>
      </c>
      <c r="B129" s="167" t="s">
        <v>1135</v>
      </c>
      <c r="C129" s="168">
        <v>3904.3980000000001</v>
      </c>
      <c r="D129" s="179">
        <v>10.56</v>
      </c>
      <c r="E129" s="169">
        <f t="shared" si="7"/>
        <v>41230.442880000002</v>
      </c>
      <c r="F129" s="170">
        <f t="shared" si="5"/>
        <v>1.0004421695137761E-3</v>
      </c>
      <c r="G129" s="219">
        <v>5.6818181818181817</v>
      </c>
      <c r="H129" s="219">
        <v>1.34</v>
      </c>
      <c r="I129" s="172">
        <f t="shared" si="6"/>
        <v>5.6843305086010001E-5</v>
      </c>
      <c r="J129" s="172">
        <f t="shared" si="8"/>
        <v>1.34059250714846E-5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84.53</v>
      </c>
      <c r="E130" s="169">
        <f t="shared" si="7"/>
        <v>173709.15</v>
      </c>
      <c r="F130" s="170">
        <f t="shared" si="5"/>
        <v>4.2149913207624977E-3</v>
      </c>
      <c r="G130" s="219">
        <v>2.4370046137465988</v>
      </c>
      <c r="H130" s="219">
        <v>8.7799999999999994</v>
      </c>
      <c r="I130" s="172">
        <f t="shared" si="6"/>
        <v>1.0271953295600077E-4</v>
      </c>
      <c r="J130" s="172">
        <f t="shared" si="8"/>
        <v>3.7007623796294731E-4</v>
      </c>
      <c r="K130" s="119"/>
    </row>
    <row r="131" spans="1:11">
      <c r="A131" s="166" t="s">
        <v>1140</v>
      </c>
      <c r="B131" s="167" t="s">
        <v>1141</v>
      </c>
      <c r="C131" s="168">
        <v>522.99800000000005</v>
      </c>
      <c r="D131" s="179">
        <v>20.149999999999999</v>
      </c>
      <c r="E131" s="169">
        <f t="shared" si="7"/>
        <v>10538.4097</v>
      </c>
      <c r="F131" s="170">
        <f t="shared" si="5"/>
        <v>2.5571079830935398E-4</v>
      </c>
      <c r="G131" s="219">
        <v>6.1538461538461542</v>
      </c>
      <c r="H131" s="219">
        <v>3</v>
      </c>
      <c r="I131" s="172">
        <f t="shared" si="6"/>
        <v>1.5736049126729475E-5</v>
      </c>
      <c r="J131" s="172">
        <f t="shared" si="8"/>
        <v>7.6713239492806187E-6</v>
      </c>
      <c r="K131" s="119"/>
    </row>
    <row r="132" spans="1:11">
      <c r="A132" s="166" t="s">
        <v>2272</v>
      </c>
      <c r="B132" s="167" t="s">
        <v>2273</v>
      </c>
      <c r="C132" s="168">
        <v>192.214</v>
      </c>
      <c r="D132" s="179">
        <v>176.03</v>
      </c>
      <c r="E132" s="169">
        <f t="shared" si="7"/>
        <v>33835.430419999997</v>
      </c>
      <c r="F132" s="170">
        <f t="shared" si="5"/>
        <v>8.2100479770100417E-4</v>
      </c>
      <c r="G132" s="219">
        <v>1.7042549565414986</v>
      </c>
      <c r="H132" s="219">
        <v>9.5500000000000007</v>
      </c>
      <c r="I132" s="172">
        <f t="shared" si="6"/>
        <v>1.3992014958262869E-5</v>
      </c>
      <c r="J132" s="172">
        <f t="shared" si="8"/>
        <v>7.8405958180445908E-5</v>
      </c>
      <c r="K132" s="119"/>
    </row>
    <row r="133" spans="1:11">
      <c r="A133" s="166" t="s">
        <v>1143</v>
      </c>
      <c r="B133" s="167" t="s">
        <v>1144</v>
      </c>
      <c r="C133" s="168">
        <v>1436.856</v>
      </c>
      <c r="D133" s="179">
        <v>49.92</v>
      </c>
      <c r="E133" s="169">
        <f t="shared" si="7"/>
        <v>71727.851519999997</v>
      </c>
      <c r="F133" s="170">
        <f t="shared" si="5"/>
        <v>1.7404510448283301E-3</v>
      </c>
      <c r="G133" s="219">
        <v>1.2019230769230769</v>
      </c>
      <c r="H133" s="219">
        <v>17.59</v>
      </c>
      <c r="I133" s="172">
        <f t="shared" si="6"/>
        <v>2.0918882750340509E-5</v>
      </c>
      <c r="J133" s="172">
        <f t="shared" si="8"/>
        <v>3.0614533878530327E-4</v>
      </c>
      <c r="K133" s="119"/>
    </row>
    <row r="134" spans="1:11">
      <c r="A134" s="166" t="s">
        <v>3161</v>
      </c>
      <c r="B134" s="167" t="s">
        <v>3162</v>
      </c>
      <c r="C134" s="168">
        <v>400.72699999999998</v>
      </c>
      <c r="D134" s="179">
        <v>67.040000000000006</v>
      </c>
      <c r="E134" s="169" t="str">
        <f t="shared" si="7"/>
        <v>Excl.</v>
      </c>
      <c r="F134" s="170" t="str">
        <f t="shared" si="5"/>
        <v>Excl.</v>
      </c>
      <c r="G134" s="219" t="s">
        <v>16</v>
      </c>
      <c r="H134" s="219">
        <v>21.073</v>
      </c>
      <c r="I134" s="172" t="str">
        <f t="shared" si="6"/>
        <v/>
      </c>
      <c r="J134" s="172" t="str">
        <f t="shared" si="8"/>
        <v/>
      </c>
      <c r="K134" s="119"/>
    </row>
    <row r="135" spans="1:11">
      <c r="A135" s="166" t="s">
        <v>1152</v>
      </c>
      <c r="B135" s="167" t="s">
        <v>1153</v>
      </c>
      <c r="C135" s="168">
        <v>274.77800000000002</v>
      </c>
      <c r="D135" s="179">
        <v>302.2</v>
      </c>
      <c r="E135" s="169">
        <f t="shared" si="7"/>
        <v>83037.911600000007</v>
      </c>
      <c r="F135" s="170">
        <f t="shared" si="5"/>
        <v>2.0148856677281741E-3</v>
      </c>
      <c r="G135" s="219">
        <v>1.8795499669093316</v>
      </c>
      <c r="H135" s="219">
        <v>15.55</v>
      </c>
      <c r="I135" s="172">
        <f t="shared" si="6"/>
        <v>3.7870782901045766E-5</v>
      </c>
      <c r="J135" s="172">
        <f t="shared" si="8"/>
        <v>3.1331472133173108E-4</v>
      </c>
      <c r="K135" s="119"/>
    </row>
    <row r="136" spans="1:11">
      <c r="A136" s="166" t="s">
        <v>1155</v>
      </c>
      <c r="B136" s="167" t="s">
        <v>1156</v>
      </c>
      <c r="C136" s="168">
        <v>555.15899999999999</v>
      </c>
      <c r="D136" s="179">
        <v>73.849999999999994</v>
      </c>
      <c r="E136" s="169">
        <f t="shared" si="7"/>
        <v>40998.492149999998</v>
      </c>
      <c r="F136" s="170">
        <f t="shared" si="5"/>
        <v>9.9481396677491879E-4</v>
      </c>
      <c r="G136" s="219">
        <v>3.2498307379823967</v>
      </c>
      <c r="H136" s="219">
        <v>2.4500000000000002</v>
      </c>
      <c r="I136" s="172">
        <f t="shared" si="6"/>
        <v>3.2329770077993298E-5</v>
      </c>
      <c r="J136" s="172">
        <f t="shared" si="8"/>
        <v>2.4372942185985511E-5</v>
      </c>
      <c r="K136" s="119"/>
    </row>
    <row r="137" spans="1:11">
      <c r="A137" s="166" t="s">
        <v>1158</v>
      </c>
      <c r="B137" s="167" t="s">
        <v>1159</v>
      </c>
      <c r="C137" s="168">
        <v>139.31800000000001</v>
      </c>
      <c r="D137" s="179">
        <v>139.68</v>
      </c>
      <c r="E137" s="169" t="str">
        <f t="shared" si="7"/>
        <v>Excl.</v>
      </c>
      <c r="F137" s="170" t="str">
        <f t="shared" si="5"/>
        <v>Excl.</v>
      </c>
      <c r="G137" s="219">
        <v>2.86368843069874</v>
      </c>
      <c r="H137" s="219" t="s">
        <v>16</v>
      </c>
      <c r="I137" s="172" t="str">
        <f t="shared" si="6"/>
        <v/>
      </c>
      <c r="J137" s="172" t="str">
        <f t="shared" si="8"/>
        <v/>
      </c>
      <c r="K137" s="119"/>
    </row>
    <row r="138" spans="1:11">
      <c r="A138" s="166" t="s">
        <v>3163</v>
      </c>
      <c r="B138" s="167" t="s">
        <v>2380</v>
      </c>
      <c r="C138" s="168">
        <v>155.233</v>
      </c>
      <c r="D138" s="179">
        <v>138.71</v>
      </c>
      <c r="E138" s="169" t="str">
        <f t="shared" si="7"/>
        <v>Excl.</v>
      </c>
      <c r="F138" s="170" t="str">
        <f t="shared" si="5"/>
        <v>Excl.</v>
      </c>
      <c r="G138" s="219">
        <v>2.3213899502559294</v>
      </c>
      <c r="H138" s="219" t="s">
        <v>16</v>
      </c>
      <c r="I138" s="172" t="str">
        <f t="shared" si="6"/>
        <v/>
      </c>
      <c r="J138" s="172" t="str">
        <f t="shared" si="8"/>
        <v/>
      </c>
      <c r="K138" s="119"/>
    </row>
    <row r="139" spans="1:11">
      <c r="A139" s="166" t="s">
        <v>1161</v>
      </c>
      <c r="B139" s="167" t="s">
        <v>1162</v>
      </c>
      <c r="C139" s="168">
        <v>48.826000000000001</v>
      </c>
      <c r="D139" s="179">
        <v>1038.81</v>
      </c>
      <c r="E139" s="169" t="str">
        <f t="shared" si="7"/>
        <v>Excl.</v>
      </c>
      <c r="F139" s="170" t="str">
        <f t="shared" si="5"/>
        <v>Excl.</v>
      </c>
      <c r="G139" s="219">
        <v>0.78936475390109839</v>
      </c>
      <c r="H139" s="219" t="s">
        <v>16</v>
      </c>
      <c r="I139" s="172" t="str">
        <f t="shared" si="6"/>
        <v/>
      </c>
      <c r="J139" s="172" t="str">
        <f t="shared" si="8"/>
        <v/>
      </c>
      <c r="K139" s="119"/>
    </row>
    <row r="140" spans="1:11">
      <c r="A140" s="166" t="s">
        <v>1164</v>
      </c>
      <c r="B140" s="167" t="s">
        <v>1165</v>
      </c>
      <c r="C140" s="168">
        <v>882.82899999999995</v>
      </c>
      <c r="D140" s="179">
        <v>29.05</v>
      </c>
      <c r="E140" s="169">
        <f t="shared" si="7"/>
        <v>25646.18245</v>
      </c>
      <c r="F140" s="170">
        <f t="shared" ref="F140:F203" si="9">IF(E140="Excl.","Excl.",E140/(SUM($E$12:$E$514)))</f>
        <v>6.2229558107584719E-4</v>
      </c>
      <c r="G140" s="219">
        <v>2.3407917383820998</v>
      </c>
      <c r="H140" s="219">
        <v>8.1649999999999991</v>
      </c>
      <c r="I140" s="172">
        <f t="shared" ref="I140:I203" si="10">IFERROR(G140*F140/100, "")</f>
        <v>1.4566643550140313E-5</v>
      </c>
      <c r="J140" s="172">
        <f t="shared" si="8"/>
        <v>5.0810434194842911E-5</v>
      </c>
      <c r="K140" s="119"/>
    </row>
    <row r="141" spans="1:11">
      <c r="A141" s="166" t="s">
        <v>3164</v>
      </c>
      <c r="B141" s="167" t="s">
        <v>3167</v>
      </c>
      <c r="C141" s="168">
        <v>189.70500000000001</v>
      </c>
      <c r="D141" s="179">
        <v>237.87</v>
      </c>
      <c r="E141" s="169">
        <f t="shared" ref="E141:E204" si="11">IF(OR(H141="n/a", G141=0, G141="n/a"), "Excl.", IFERROR(D141*C141, "Excl."))</f>
        <v>45125.128350000006</v>
      </c>
      <c r="F141" s="170">
        <f t="shared" si="9"/>
        <v>1.0949453402054167E-3</v>
      </c>
      <c r="G141" s="219">
        <v>1.9506453104636987</v>
      </c>
      <c r="H141" s="219">
        <v>8.7650000000000006</v>
      </c>
      <c r="I141" s="172">
        <f t="shared" si="10"/>
        <v>2.1358499930857756E-5</v>
      </c>
      <c r="J141" s="172">
        <f t="shared" ref="J141:J204" si="12">IFERROR(H141*F141/100, "")</f>
        <v>9.5971959069004776E-5</v>
      </c>
      <c r="K141" s="119"/>
    </row>
    <row r="142" spans="1:11">
      <c r="A142" s="166" t="s">
        <v>3166</v>
      </c>
      <c r="B142" s="167" t="s">
        <v>3165</v>
      </c>
      <c r="C142" s="168">
        <v>699.29100000000005</v>
      </c>
      <c r="D142" s="179">
        <v>22.87</v>
      </c>
      <c r="E142" s="169">
        <f t="shared" si="11"/>
        <v>15992.785170000001</v>
      </c>
      <c r="F142" s="170">
        <f t="shared" si="9"/>
        <v>3.8805929731605503E-4</v>
      </c>
      <c r="G142" s="219">
        <v>5.2470485351989504</v>
      </c>
      <c r="H142" s="219">
        <v>5.33</v>
      </c>
      <c r="I142" s="172">
        <f t="shared" si="10"/>
        <v>2.0361659675525408E-5</v>
      </c>
      <c r="J142" s="172">
        <f t="shared" si="12"/>
        <v>2.0683560546945735E-5</v>
      </c>
      <c r="K142" s="119"/>
    </row>
    <row r="143" spans="1:11">
      <c r="A143" s="166" t="s">
        <v>3168</v>
      </c>
      <c r="B143" s="167" t="s">
        <v>3169</v>
      </c>
      <c r="C143" s="168">
        <v>70.114999999999995</v>
      </c>
      <c r="D143" s="179">
        <v>232.75</v>
      </c>
      <c r="E143" s="169" t="str">
        <f t="shared" si="11"/>
        <v>Excl.</v>
      </c>
      <c r="F143" s="170" t="str">
        <f t="shared" si="9"/>
        <v>Excl.</v>
      </c>
      <c r="G143" s="219" t="s">
        <v>16</v>
      </c>
      <c r="H143" s="219">
        <v>20.805</v>
      </c>
      <c r="I143" s="172" t="str">
        <f t="shared" si="10"/>
        <v/>
      </c>
      <c r="J143" s="172" t="str">
        <f t="shared" si="12"/>
        <v/>
      </c>
      <c r="K143" s="119"/>
    </row>
    <row r="144" spans="1:11">
      <c r="A144" s="166" t="s">
        <v>3170</v>
      </c>
      <c r="B144" s="167" t="s">
        <v>3171</v>
      </c>
      <c r="C144" s="168">
        <v>181.464</v>
      </c>
      <c r="D144" s="179">
        <v>60.57</v>
      </c>
      <c r="E144" s="169" t="str">
        <f t="shared" si="11"/>
        <v>Excl.</v>
      </c>
      <c r="F144" s="170" t="str">
        <f t="shared" si="9"/>
        <v>Excl.</v>
      </c>
      <c r="G144" s="219" t="s">
        <v>16</v>
      </c>
      <c r="H144" s="219" t="s">
        <v>16</v>
      </c>
      <c r="I144" s="172" t="str">
        <f t="shared" si="10"/>
        <v/>
      </c>
      <c r="J144" s="172" t="str">
        <f t="shared" si="12"/>
        <v/>
      </c>
      <c r="K144" s="119"/>
    </row>
    <row r="145" spans="1:11">
      <c r="A145" s="166" t="s">
        <v>3172</v>
      </c>
      <c r="B145" s="167" t="s">
        <v>3173</v>
      </c>
      <c r="C145" s="168">
        <v>350.34199999999998</v>
      </c>
      <c r="D145" s="179">
        <v>78.930000000000007</v>
      </c>
      <c r="E145" s="169">
        <f t="shared" si="11"/>
        <v>27652.494060000001</v>
      </c>
      <c r="F145" s="170">
        <f t="shared" si="9"/>
        <v>6.7097802539668478E-4</v>
      </c>
      <c r="G145" s="219">
        <v>0.4054225262891169</v>
      </c>
      <c r="H145" s="219">
        <v>10.49</v>
      </c>
      <c r="I145" s="172">
        <f t="shared" si="10"/>
        <v>2.7202960614080717E-6</v>
      </c>
      <c r="J145" s="172">
        <f t="shared" si="12"/>
        <v>7.0385594864112231E-5</v>
      </c>
      <c r="K145" s="119"/>
    </row>
    <row r="146" spans="1:11">
      <c r="A146" s="166" t="s">
        <v>1185</v>
      </c>
      <c r="B146" s="167" t="s">
        <v>1186</v>
      </c>
      <c r="C146" s="168">
        <v>147.67400000000001</v>
      </c>
      <c r="D146" s="179">
        <v>191.78</v>
      </c>
      <c r="E146" s="169">
        <f t="shared" si="11"/>
        <v>28320.919720000002</v>
      </c>
      <c r="F146" s="170">
        <f t="shared" si="9"/>
        <v>6.871971385261599E-4</v>
      </c>
      <c r="G146" s="219">
        <v>2.8574408176035044</v>
      </c>
      <c r="H146" s="219">
        <v>2.21</v>
      </c>
      <c r="I146" s="172">
        <f t="shared" si="10"/>
        <v>1.9636251533649791E-5</v>
      </c>
      <c r="J146" s="172">
        <f t="shared" si="12"/>
        <v>1.5187056761428134E-5</v>
      </c>
      <c r="K146" s="119"/>
    </row>
    <row r="147" spans="1:11">
      <c r="A147" s="166" t="s">
        <v>3174</v>
      </c>
      <c r="B147" s="167" t="s">
        <v>3175</v>
      </c>
      <c r="C147" s="168">
        <v>395.22699999999998</v>
      </c>
      <c r="D147" s="179">
        <v>49.88</v>
      </c>
      <c r="E147" s="169">
        <f t="shared" si="11"/>
        <v>19713.922760000001</v>
      </c>
      <c r="F147" s="170">
        <f t="shared" si="9"/>
        <v>4.7835138984666197E-4</v>
      </c>
      <c r="G147" s="219">
        <v>2.0048115477145148</v>
      </c>
      <c r="H147" s="219">
        <v>64</v>
      </c>
      <c r="I147" s="172">
        <f t="shared" si="10"/>
        <v>9.590043902298756E-6</v>
      </c>
      <c r="J147" s="172">
        <f t="shared" si="12"/>
        <v>3.0614488950186366E-4</v>
      </c>
      <c r="K147" s="119"/>
    </row>
    <row r="148" spans="1:11">
      <c r="A148" s="166" t="s">
        <v>1188</v>
      </c>
      <c r="B148" s="167" t="s">
        <v>1189</v>
      </c>
      <c r="C148" s="168">
        <v>548.36400000000003</v>
      </c>
      <c r="D148" s="179">
        <v>31.7</v>
      </c>
      <c r="E148" s="169">
        <f t="shared" si="11"/>
        <v>17383.138800000001</v>
      </c>
      <c r="F148" s="170">
        <f t="shared" si="9"/>
        <v>4.2179573827636499E-4</v>
      </c>
      <c r="G148" s="219">
        <v>3.5646687697160879</v>
      </c>
      <c r="H148" s="219">
        <v>6.23</v>
      </c>
      <c r="I148" s="172">
        <f t="shared" si="10"/>
        <v>1.5035620954330992E-5</v>
      </c>
      <c r="J148" s="172">
        <f t="shared" si="12"/>
        <v>2.6277874494617541E-5</v>
      </c>
      <c r="K148" s="119"/>
    </row>
    <row r="149" spans="1:11">
      <c r="A149" s="166" t="s">
        <v>3176</v>
      </c>
      <c r="B149" s="167" t="s">
        <v>3177</v>
      </c>
      <c r="C149" s="168">
        <v>219.1</v>
      </c>
      <c r="D149" s="179">
        <v>281.37</v>
      </c>
      <c r="E149" s="169">
        <f t="shared" si="11"/>
        <v>61648.167000000001</v>
      </c>
      <c r="F149" s="170">
        <f t="shared" si="9"/>
        <v>1.4958710513862802E-3</v>
      </c>
      <c r="G149" s="219">
        <v>0.85296939972278485</v>
      </c>
      <c r="H149" s="219">
        <v>12.775</v>
      </c>
      <c r="I149" s="172">
        <f t="shared" si="10"/>
        <v>1.2759322327636464E-5</v>
      </c>
      <c r="J149" s="172">
        <f t="shared" si="12"/>
        <v>1.9109752681459731E-4</v>
      </c>
      <c r="K149" s="119"/>
    </row>
    <row r="150" spans="1:11">
      <c r="A150" s="166" t="s">
        <v>1194</v>
      </c>
      <c r="B150" s="167" t="s">
        <v>1195</v>
      </c>
      <c r="C150" s="168">
        <v>1335.798</v>
      </c>
      <c r="D150" s="179">
        <v>73.67</v>
      </c>
      <c r="E150" s="169">
        <f t="shared" si="11"/>
        <v>98408.238660000003</v>
      </c>
      <c r="F150" s="170">
        <f t="shared" si="9"/>
        <v>2.3878412383194813E-3</v>
      </c>
      <c r="G150" s="219">
        <v>2.5519207275688882</v>
      </c>
      <c r="H150" s="219">
        <v>6.93</v>
      </c>
      <c r="I150" s="172">
        <f t="shared" si="10"/>
        <v>6.0935815502112452E-5</v>
      </c>
      <c r="J150" s="172">
        <f t="shared" si="12"/>
        <v>1.6547739781554003E-4</v>
      </c>
      <c r="K150" s="119"/>
    </row>
    <row r="151" spans="1:11">
      <c r="A151" s="166" t="s">
        <v>1197</v>
      </c>
      <c r="B151" s="167" t="s">
        <v>1198</v>
      </c>
      <c r="C151" s="168">
        <v>651.721</v>
      </c>
      <c r="D151" s="179">
        <v>29.42</v>
      </c>
      <c r="E151" s="169">
        <f t="shared" si="11"/>
        <v>19173.631820000002</v>
      </c>
      <c r="F151" s="170">
        <f t="shared" si="9"/>
        <v>4.6524142055151194E-4</v>
      </c>
      <c r="G151" s="219">
        <v>2.8552005438477224</v>
      </c>
      <c r="H151" s="219">
        <v>7.62</v>
      </c>
      <c r="I151" s="172">
        <f t="shared" si="10"/>
        <v>1.3283575569791638E-5</v>
      </c>
      <c r="J151" s="172">
        <f t="shared" si="12"/>
        <v>3.5451396246025205E-5</v>
      </c>
      <c r="K151" s="119"/>
    </row>
    <row r="152" spans="1:11">
      <c r="A152" s="166" t="s">
        <v>1200</v>
      </c>
      <c r="B152" s="167" t="s">
        <v>1201</v>
      </c>
      <c r="C152" s="168">
        <v>120.402</v>
      </c>
      <c r="D152" s="179">
        <v>316.74</v>
      </c>
      <c r="E152" s="169">
        <f t="shared" si="11"/>
        <v>38136.129480000003</v>
      </c>
      <c r="F152" s="170">
        <f t="shared" si="9"/>
        <v>9.2535974510078972E-4</v>
      </c>
      <c r="G152" s="219">
        <v>1.1176359158931617</v>
      </c>
      <c r="H152" s="219">
        <v>-1.3</v>
      </c>
      <c r="I152" s="172">
        <f t="shared" si="10"/>
        <v>1.0342152862463839E-5</v>
      </c>
      <c r="J152" s="172">
        <f t="shared" si="12"/>
        <v>-1.2029676686310267E-5</v>
      </c>
      <c r="K152" s="119"/>
    </row>
    <row r="153" spans="1:11">
      <c r="A153" s="166" t="s">
        <v>3178</v>
      </c>
      <c r="B153" s="167" t="s">
        <v>3179</v>
      </c>
      <c r="C153" s="168">
        <v>101.556</v>
      </c>
      <c r="D153" s="179">
        <v>294.52999999999997</v>
      </c>
      <c r="E153" s="169">
        <f t="shared" si="11"/>
        <v>29911.288679999998</v>
      </c>
      <c r="F153" s="170">
        <f t="shared" si="9"/>
        <v>7.2578688099631796E-4</v>
      </c>
      <c r="G153" s="219">
        <v>1.195124435541371</v>
      </c>
      <c r="H153" s="219">
        <v>11.69</v>
      </c>
      <c r="I153" s="172">
        <f t="shared" si="10"/>
        <v>8.6740563647405679E-6</v>
      </c>
      <c r="J153" s="172">
        <f t="shared" si="12"/>
        <v>8.484448638846957E-5</v>
      </c>
      <c r="K153" s="119"/>
    </row>
    <row r="154" spans="1:11">
      <c r="A154" s="166" t="s">
        <v>1203</v>
      </c>
      <c r="B154" s="167" t="s">
        <v>1204</v>
      </c>
      <c r="C154" s="168">
        <v>296.89999999999998</v>
      </c>
      <c r="D154" s="179">
        <v>262.07</v>
      </c>
      <c r="E154" s="169">
        <f t="shared" si="11"/>
        <v>77808.582999999999</v>
      </c>
      <c r="F154" s="170">
        <f t="shared" si="9"/>
        <v>1.8879978517299086E-3</v>
      </c>
      <c r="G154" s="219">
        <v>2.2894646468500786</v>
      </c>
      <c r="H154" s="219">
        <v>6.9</v>
      </c>
      <c r="I154" s="172">
        <f t="shared" si="10"/>
        <v>4.3225043348645217E-5</v>
      </c>
      <c r="J154" s="172">
        <f t="shared" si="12"/>
        <v>1.302718517693637E-4</v>
      </c>
      <c r="K154" s="119"/>
    </row>
    <row r="155" spans="1:11">
      <c r="A155" s="166" t="s">
        <v>3180</v>
      </c>
      <c r="B155" s="167" t="s">
        <v>3181</v>
      </c>
      <c r="C155" s="168">
        <v>133.57599999999999</v>
      </c>
      <c r="D155" s="179">
        <v>226.3</v>
      </c>
      <c r="E155" s="169">
        <f t="shared" si="11"/>
        <v>30228.248800000001</v>
      </c>
      <c r="F155" s="170">
        <f t="shared" si="9"/>
        <v>7.3347780663165639E-4</v>
      </c>
      <c r="G155" s="219">
        <v>1.095890410958904</v>
      </c>
      <c r="H155" s="219">
        <v>7.02</v>
      </c>
      <c r="I155" s="172">
        <f t="shared" si="10"/>
        <v>8.0381129493880152E-6</v>
      </c>
      <c r="J155" s="172">
        <f t="shared" si="12"/>
        <v>5.149014202554227E-5</v>
      </c>
      <c r="K155" s="119"/>
    </row>
    <row r="156" spans="1:11">
      <c r="A156" s="166" t="s">
        <v>3182</v>
      </c>
      <c r="B156" s="167" t="s">
        <v>3183</v>
      </c>
      <c r="C156" s="168">
        <v>225.67</v>
      </c>
      <c r="D156" s="179">
        <v>388.73</v>
      </c>
      <c r="E156" s="169">
        <f t="shared" si="11"/>
        <v>87724.699099999998</v>
      </c>
      <c r="F156" s="170">
        <f t="shared" si="9"/>
        <v>2.1286089150917018E-3</v>
      </c>
      <c r="G156" s="219">
        <v>0.86435315000128621</v>
      </c>
      <c r="H156" s="219">
        <v>15.56</v>
      </c>
      <c r="I156" s="172">
        <f t="shared" si="10"/>
        <v>1.8398698208803327E-5</v>
      </c>
      <c r="J156" s="172">
        <f t="shared" si="12"/>
        <v>3.312115471882688E-4</v>
      </c>
      <c r="K156" s="119"/>
    </row>
    <row r="157" spans="1:11">
      <c r="A157" s="166" t="s">
        <v>1209</v>
      </c>
      <c r="B157" s="167" t="s">
        <v>1210</v>
      </c>
      <c r="C157" s="168">
        <v>375.59100000000001</v>
      </c>
      <c r="D157" s="179">
        <v>31.63</v>
      </c>
      <c r="E157" s="169">
        <f t="shared" si="11"/>
        <v>11879.94333</v>
      </c>
      <c r="F157" s="170">
        <f t="shared" si="9"/>
        <v>2.8826263917070764E-4</v>
      </c>
      <c r="G157" s="219">
        <v>4.1732532405943727</v>
      </c>
      <c r="H157" s="219">
        <v>2.12</v>
      </c>
      <c r="I157" s="172">
        <f t="shared" si="10"/>
        <v>1.202992993061442E-5</v>
      </c>
      <c r="J157" s="172">
        <f t="shared" si="12"/>
        <v>6.1111679504190027E-6</v>
      </c>
      <c r="K157" s="119"/>
    </row>
    <row r="158" spans="1:11">
      <c r="A158" s="166" t="s">
        <v>1212</v>
      </c>
      <c r="B158" s="167" t="s">
        <v>1213</v>
      </c>
      <c r="C158" s="168">
        <v>255.65899999999999</v>
      </c>
      <c r="D158" s="179">
        <v>104.93</v>
      </c>
      <c r="E158" s="169">
        <f t="shared" si="11"/>
        <v>26826.298870000002</v>
      </c>
      <c r="F158" s="170">
        <f t="shared" si="9"/>
        <v>6.5093069020964538E-4</v>
      </c>
      <c r="G158" s="219">
        <v>1.5248260745258744</v>
      </c>
      <c r="H158" s="219">
        <v>2.12</v>
      </c>
      <c r="I158" s="172">
        <f t="shared" si="10"/>
        <v>9.9255608914079167E-6</v>
      </c>
      <c r="J158" s="172">
        <f t="shared" si="12"/>
        <v>1.3799730632444483E-5</v>
      </c>
      <c r="K158" s="119"/>
    </row>
    <row r="159" spans="1:11">
      <c r="A159" s="166" t="s">
        <v>3184</v>
      </c>
      <c r="B159" s="167" t="s">
        <v>3185</v>
      </c>
      <c r="C159" s="168">
        <v>60.152999999999999</v>
      </c>
      <c r="D159" s="179">
        <v>158.88</v>
      </c>
      <c r="E159" s="169" t="str">
        <f t="shared" si="11"/>
        <v>Excl.</v>
      </c>
      <c r="F159" s="170" t="str">
        <f t="shared" si="9"/>
        <v>Excl.</v>
      </c>
      <c r="G159" s="219" t="s">
        <v>16</v>
      </c>
      <c r="H159" s="219">
        <v>7</v>
      </c>
      <c r="I159" s="172" t="str">
        <f t="shared" si="10"/>
        <v/>
      </c>
      <c r="J159" s="172" t="str">
        <f t="shared" si="12"/>
        <v/>
      </c>
      <c r="K159" s="119"/>
    </row>
    <row r="160" spans="1:11">
      <c r="A160" s="166" t="s">
        <v>3186</v>
      </c>
      <c r="B160" s="167" t="s">
        <v>3187</v>
      </c>
      <c r="C160" s="168">
        <v>254.733</v>
      </c>
      <c r="D160" s="179">
        <v>240.01</v>
      </c>
      <c r="E160" s="169">
        <f t="shared" si="11"/>
        <v>61138.467329999999</v>
      </c>
      <c r="F160" s="170">
        <f t="shared" si="9"/>
        <v>1.4835033684792744E-3</v>
      </c>
      <c r="G160" s="219">
        <v>1.689929586267239</v>
      </c>
      <c r="H160" s="219">
        <v>5.89</v>
      </c>
      <c r="I160" s="172">
        <f t="shared" si="10"/>
        <v>2.5070162337202355E-5</v>
      </c>
      <c r="J160" s="172">
        <f t="shared" si="12"/>
        <v>8.7378348403429251E-5</v>
      </c>
      <c r="K160" s="119"/>
    </row>
    <row r="161" spans="1:11">
      <c r="A161" s="166" t="s">
        <v>3188</v>
      </c>
      <c r="B161" s="167" t="s">
        <v>700</v>
      </c>
      <c r="C161" s="168">
        <v>344.685</v>
      </c>
      <c r="D161" s="179">
        <v>80.709999999999994</v>
      </c>
      <c r="E161" s="169">
        <f t="shared" si="11"/>
        <v>27819.526349999996</v>
      </c>
      <c r="F161" s="170">
        <f t="shared" si="9"/>
        <v>6.7503100506204538E-4</v>
      </c>
      <c r="G161" s="219">
        <v>2.8249287572791477</v>
      </c>
      <c r="H161" s="219">
        <v>9.2899999999999991</v>
      </c>
      <c r="I161" s="172">
        <f t="shared" si="10"/>
        <v>1.9069144982548177E-5</v>
      </c>
      <c r="J161" s="172">
        <f t="shared" si="12"/>
        <v>6.2710380370264001E-5</v>
      </c>
      <c r="K161" s="119"/>
    </row>
    <row r="162" spans="1:11">
      <c r="A162" s="166" t="s">
        <v>3189</v>
      </c>
      <c r="B162" s="167" t="s">
        <v>3190</v>
      </c>
      <c r="C162" s="168">
        <v>116.709</v>
      </c>
      <c r="D162" s="179">
        <v>215.03</v>
      </c>
      <c r="E162" s="169" t="str">
        <f t="shared" si="11"/>
        <v>Excl.</v>
      </c>
      <c r="F162" s="170" t="str">
        <f t="shared" si="9"/>
        <v>Excl.</v>
      </c>
      <c r="G162" s="219">
        <v>1.6369808863879458</v>
      </c>
      <c r="H162" s="219" t="s">
        <v>16</v>
      </c>
      <c r="I162" s="172" t="str">
        <f t="shared" si="10"/>
        <v/>
      </c>
      <c r="J162" s="172" t="str">
        <f t="shared" si="12"/>
        <v/>
      </c>
      <c r="K162" s="119"/>
    </row>
    <row r="163" spans="1:11">
      <c r="A163" s="166" t="s">
        <v>1229</v>
      </c>
      <c r="B163" s="167" t="s">
        <v>1230</v>
      </c>
      <c r="C163" s="168">
        <v>336.80399999999997</v>
      </c>
      <c r="D163" s="179">
        <v>142.28</v>
      </c>
      <c r="E163" s="169">
        <f t="shared" si="11"/>
        <v>47920.473119999995</v>
      </c>
      <c r="F163" s="170">
        <f t="shared" si="9"/>
        <v>1.1627733961488648E-3</v>
      </c>
      <c r="G163" s="219">
        <v>3.4298566207478212</v>
      </c>
      <c r="H163" s="219">
        <v>8.36</v>
      </c>
      <c r="I163" s="172">
        <f t="shared" si="10"/>
        <v>3.9881460312106127E-5</v>
      </c>
      <c r="J163" s="172">
        <f t="shared" si="12"/>
        <v>9.7207855918045091E-5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23.22</v>
      </c>
      <c r="E164" s="169">
        <f t="shared" si="11"/>
        <v>15652.97352</v>
      </c>
      <c r="F164" s="170">
        <f t="shared" si="9"/>
        <v>3.7981388735668331E-4</v>
      </c>
      <c r="G164" s="219">
        <v>4.1343669250646</v>
      </c>
      <c r="H164" s="219">
        <v>3.63</v>
      </c>
      <c r="I164" s="172">
        <f t="shared" si="10"/>
        <v>1.5702899735676831E-5</v>
      </c>
      <c r="J164" s="172">
        <f t="shared" si="12"/>
        <v>1.3787244111047603E-5</v>
      </c>
      <c r="K164" s="119"/>
    </row>
    <row r="165" spans="1:11">
      <c r="A165" s="166" t="s">
        <v>1238</v>
      </c>
      <c r="B165" s="167" t="s">
        <v>1239</v>
      </c>
      <c r="C165" s="168">
        <v>2771.0630000000001</v>
      </c>
      <c r="D165" s="179">
        <v>170.4</v>
      </c>
      <c r="E165" s="169">
        <f t="shared" si="11"/>
        <v>472189.13520000002</v>
      </c>
      <c r="F165" s="170">
        <f t="shared" si="9"/>
        <v>1.1457502996395698E-2</v>
      </c>
      <c r="G165" s="219">
        <v>0.93896713615023475</v>
      </c>
      <c r="H165" s="219">
        <v>11.95</v>
      </c>
      <c r="I165" s="172">
        <f t="shared" si="10"/>
        <v>1.0758218775958402E-4</v>
      </c>
      <c r="J165" s="172">
        <f t="shared" si="12"/>
        <v>1.3691716080692859E-3</v>
      </c>
      <c r="K165" s="119"/>
    </row>
    <row r="166" spans="1:11">
      <c r="A166" s="166" t="s">
        <v>1241</v>
      </c>
      <c r="B166" s="167" t="s">
        <v>1242</v>
      </c>
      <c r="C166" s="168">
        <v>723.48599999999999</v>
      </c>
      <c r="D166" s="179">
        <v>57.3</v>
      </c>
      <c r="E166" s="169">
        <f t="shared" si="11"/>
        <v>41455.747799999997</v>
      </c>
      <c r="F166" s="170">
        <f t="shared" si="9"/>
        <v>1.005909114014541E-3</v>
      </c>
      <c r="G166" s="219">
        <v>2.2338568935427574</v>
      </c>
      <c r="H166" s="219">
        <v>3.105</v>
      </c>
      <c r="I166" s="172">
        <f t="shared" si="10"/>
        <v>2.2470570086188702E-5</v>
      </c>
      <c r="J166" s="172">
        <f t="shared" si="12"/>
        <v>3.1233477990151499E-5</v>
      </c>
      <c r="K166" s="119"/>
    </row>
    <row r="167" spans="1:11">
      <c r="A167" s="166" t="s">
        <v>1249</v>
      </c>
      <c r="B167" s="167" t="s">
        <v>1250</v>
      </c>
      <c r="C167" s="168">
        <v>241.703</v>
      </c>
      <c r="D167" s="179">
        <v>187.48</v>
      </c>
      <c r="E167" s="169">
        <f t="shared" si="11"/>
        <v>45314.478439999999</v>
      </c>
      <c r="F167" s="170">
        <f t="shared" si="9"/>
        <v>1.0995398534244128E-3</v>
      </c>
      <c r="G167" s="219">
        <v>1.0667804565820356</v>
      </c>
      <c r="H167" s="219">
        <v>9.07</v>
      </c>
      <c r="I167" s="172">
        <f t="shared" si="10"/>
        <v>1.1729676268662395E-5</v>
      </c>
      <c r="J167" s="172">
        <f t="shared" si="12"/>
        <v>9.9728264705594241E-5</v>
      </c>
      <c r="K167" s="119"/>
    </row>
    <row r="168" spans="1:11">
      <c r="A168" s="166" t="s">
        <v>1255</v>
      </c>
      <c r="B168" s="167" t="s">
        <v>1256</v>
      </c>
      <c r="C168" s="168">
        <v>950.42600000000004</v>
      </c>
      <c r="D168" s="179">
        <v>885.94</v>
      </c>
      <c r="E168" s="169">
        <f t="shared" si="11"/>
        <v>842020.41044000012</v>
      </c>
      <c r="F168" s="170">
        <f t="shared" si="9"/>
        <v>2.0431328585221196E-2</v>
      </c>
      <c r="G168" s="219">
        <v>0.58694719732713274</v>
      </c>
      <c r="H168" s="219">
        <v>33</v>
      </c>
      <c r="I168" s="172">
        <f t="shared" si="10"/>
        <v>1.1992111050765314E-4</v>
      </c>
      <c r="J168" s="172">
        <f t="shared" si="12"/>
        <v>6.7423384331229954E-3</v>
      </c>
      <c r="K168" s="119"/>
    </row>
    <row r="169" spans="1:11">
      <c r="A169" s="166" t="s">
        <v>3191</v>
      </c>
      <c r="B169" s="167" t="s">
        <v>3192</v>
      </c>
      <c r="C169" s="168">
        <v>219.11199999999999</v>
      </c>
      <c r="D169" s="179">
        <v>31.92</v>
      </c>
      <c r="E169" s="169">
        <f t="shared" si="11"/>
        <v>6994.0550400000002</v>
      </c>
      <c r="F169" s="170">
        <f t="shared" si="9"/>
        <v>1.6970828128820621E-4</v>
      </c>
      <c r="G169" s="219">
        <v>2.5062656641604009</v>
      </c>
      <c r="H169" s="219">
        <v>14.74</v>
      </c>
      <c r="I169" s="172">
        <f t="shared" si="10"/>
        <v>4.2533403831630624E-6</v>
      </c>
      <c r="J169" s="172">
        <f t="shared" si="12"/>
        <v>2.5015000661881594E-5</v>
      </c>
      <c r="K169" s="119"/>
    </row>
    <row r="170" spans="1:11">
      <c r="A170" s="166" t="s">
        <v>3193</v>
      </c>
      <c r="B170" s="167" t="s">
        <v>3194</v>
      </c>
      <c r="C170" s="168">
        <v>142.74100000000001</v>
      </c>
      <c r="D170" s="179">
        <v>324.08</v>
      </c>
      <c r="E170" s="169" t="str">
        <f t="shared" si="11"/>
        <v>Excl.</v>
      </c>
      <c r="F170" s="170" t="str">
        <f t="shared" si="9"/>
        <v>Excl.</v>
      </c>
      <c r="G170" s="219" t="s">
        <v>16</v>
      </c>
      <c r="H170" s="219">
        <v>7.07</v>
      </c>
      <c r="I170" s="172" t="str">
        <f t="shared" si="10"/>
        <v/>
      </c>
      <c r="J170" s="172" t="str">
        <f t="shared" si="12"/>
        <v/>
      </c>
      <c r="K170" s="119"/>
    </row>
    <row r="171" spans="1:11">
      <c r="A171" s="166" t="s">
        <v>1263</v>
      </c>
      <c r="B171" s="167" t="s">
        <v>133</v>
      </c>
      <c r="C171" s="168">
        <v>219.517</v>
      </c>
      <c r="D171" s="179">
        <v>79.05</v>
      </c>
      <c r="E171" s="169" t="str">
        <f t="shared" si="11"/>
        <v>Excl.</v>
      </c>
      <c r="F171" s="170" t="str">
        <f t="shared" si="9"/>
        <v>Excl.</v>
      </c>
      <c r="G171" s="219">
        <v>0.31625553447185328</v>
      </c>
      <c r="H171" s="219" t="s">
        <v>16</v>
      </c>
      <c r="I171" s="172" t="str">
        <f t="shared" si="10"/>
        <v/>
      </c>
      <c r="J171" s="172" t="str">
        <f t="shared" si="12"/>
        <v/>
      </c>
      <c r="K171" s="119"/>
    </row>
    <row r="172" spans="1:11">
      <c r="A172" s="166" t="s">
        <v>1265</v>
      </c>
      <c r="B172" s="167" t="s">
        <v>1266</v>
      </c>
      <c r="C172" s="168">
        <v>567.29399999999998</v>
      </c>
      <c r="D172" s="179">
        <v>270.85000000000002</v>
      </c>
      <c r="E172" s="169">
        <f t="shared" si="11"/>
        <v>153651.57990000001</v>
      </c>
      <c r="F172" s="170">
        <f t="shared" si="9"/>
        <v>3.7283014492900664E-3</v>
      </c>
      <c r="G172" s="219">
        <v>1.698357024183127</v>
      </c>
      <c r="H172" s="219">
        <v>-0.185</v>
      </c>
      <c r="I172" s="172">
        <f t="shared" si="10"/>
        <v>6.3319869546739173E-5</v>
      </c>
      <c r="J172" s="172">
        <f t="shared" si="12"/>
        <v>-6.897357681186622E-6</v>
      </c>
      <c r="K172" s="119"/>
    </row>
    <row r="173" spans="1:11">
      <c r="A173" s="166" t="s">
        <v>3195</v>
      </c>
      <c r="B173" s="167" t="s">
        <v>3196</v>
      </c>
      <c r="C173" s="168">
        <v>53.680999999999997</v>
      </c>
      <c r="D173" s="179">
        <v>428.35</v>
      </c>
      <c r="E173" s="169" t="str">
        <f t="shared" si="11"/>
        <v>Excl.</v>
      </c>
      <c r="F173" s="170" t="str">
        <f t="shared" si="9"/>
        <v>Excl.</v>
      </c>
      <c r="G173" s="219">
        <v>1.1392552818956461</v>
      </c>
      <c r="H173" s="219" t="s">
        <v>16</v>
      </c>
      <c r="I173" s="172" t="str">
        <f t="shared" si="10"/>
        <v/>
      </c>
      <c r="J173" s="172" t="str">
        <f t="shared" si="12"/>
        <v/>
      </c>
      <c r="K173" s="119"/>
    </row>
    <row r="174" spans="1:11">
      <c r="A174" s="166" t="s">
        <v>3197</v>
      </c>
      <c r="B174" s="167" t="s">
        <v>3198</v>
      </c>
      <c r="C174" s="168">
        <v>75.703000000000003</v>
      </c>
      <c r="D174" s="179">
        <v>214.5</v>
      </c>
      <c r="E174" s="169" t="str">
        <f t="shared" si="11"/>
        <v>Excl.</v>
      </c>
      <c r="F174" s="170" t="str">
        <f t="shared" si="9"/>
        <v>Excl.</v>
      </c>
      <c r="G174" s="219">
        <v>1.2867132867132864</v>
      </c>
      <c r="H174" s="219" t="s">
        <v>16</v>
      </c>
      <c r="I174" s="172" t="str">
        <f t="shared" si="10"/>
        <v/>
      </c>
      <c r="J174" s="172" t="str">
        <f t="shared" si="12"/>
        <v/>
      </c>
      <c r="K174" s="119"/>
    </row>
    <row r="175" spans="1:11">
      <c r="A175" s="166" t="s">
        <v>1271</v>
      </c>
      <c r="B175" s="167" t="s">
        <v>1272</v>
      </c>
      <c r="C175" s="168">
        <v>491.75599999999997</v>
      </c>
      <c r="D175" s="179">
        <v>223.09</v>
      </c>
      <c r="E175" s="169">
        <f t="shared" si="11"/>
        <v>109705.84603999999</v>
      </c>
      <c r="F175" s="170">
        <f t="shared" si="9"/>
        <v>2.6619737008413595E-3</v>
      </c>
      <c r="G175" s="219">
        <v>1.4612936483033752</v>
      </c>
      <c r="H175" s="219">
        <v>9.1</v>
      </c>
      <c r="I175" s="172">
        <f t="shared" si="10"/>
        <v>3.8899252609901077E-5</v>
      </c>
      <c r="J175" s="172">
        <f t="shared" si="12"/>
        <v>2.4223960677656372E-4</v>
      </c>
      <c r="K175" s="119"/>
    </row>
    <row r="176" spans="1:11">
      <c r="A176" s="166" t="s">
        <v>1274</v>
      </c>
      <c r="B176" s="167" t="s">
        <v>1275</v>
      </c>
      <c r="C176" s="168">
        <v>218.249</v>
      </c>
      <c r="D176" s="179">
        <v>83.94</v>
      </c>
      <c r="E176" s="169">
        <f t="shared" si="11"/>
        <v>18319.821059999998</v>
      </c>
      <c r="F176" s="170">
        <f t="shared" si="9"/>
        <v>4.445240032883819E-4</v>
      </c>
      <c r="G176" s="219">
        <v>1.3819394805813676</v>
      </c>
      <c r="H176" s="219">
        <v>7.76</v>
      </c>
      <c r="I176" s="172">
        <f t="shared" si="10"/>
        <v>6.1430527021029664E-6</v>
      </c>
      <c r="J176" s="172">
        <f t="shared" si="12"/>
        <v>3.4495062655178437E-5</v>
      </c>
      <c r="K176" s="119"/>
    </row>
    <row r="177" spans="1:11">
      <c r="A177" s="166" t="s">
        <v>3199</v>
      </c>
      <c r="B177" s="167" t="s">
        <v>3200</v>
      </c>
      <c r="C177" s="168">
        <v>320.2</v>
      </c>
      <c r="D177" s="179">
        <v>516.62</v>
      </c>
      <c r="E177" s="169">
        <f t="shared" si="11"/>
        <v>165421.72399999999</v>
      </c>
      <c r="F177" s="170">
        <f t="shared" si="9"/>
        <v>4.013899848831045E-3</v>
      </c>
      <c r="G177" s="219">
        <v>0.70457976849521886</v>
      </c>
      <c r="H177" s="219">
        <v>14</v>
      </c>
      <c r="I177" s="172">
        <f t="shared" si="10"/>
        <v>2.8281126262523717E-5</v>
      </c>
      <c r="J177" s="172">
        <f t="shared" si="12"/>
        <v>5.6194597883634629E-4</v>
      </c>
      <c r="K177" s="119"/>
    </row>
    <row r="178" spans="1:11">
      <c r="A178" s="166" t="s">
        <v>1283</v>
      </c>
      <c r="B178" s="167" t="s">
        <v>1284</v>
      </c>
      <c r="C178" s="168">
        <v>1282.49</v>
      </c>
      <c r="D178" s="179">
        <v>90.03</v>
      </c>
      <c r="E178" s="169">
        <f t="shared" si="11"/>
        <v>115462.5747</v>
      </c>
      <c r="F178" s="170">
        <f t="shared" si="9"/>
        <v>2.8016586934734963E-3</v>
      </c>
      <c r="G178" s="219">
        <v>3.1100744196378982</v>
      </c>
      <c r="H178" s="219">
        <v>5.66</v>
      </c>
      <c r="I178" s="172">
        <f t="shared" si="10"/>
        <v>8.7133670351280569E-5</v>
      </c>
      <c r="J178" s="172">
        <f t="shared" si="12"/>
        <v>1.5857388205059989E-4</v>
      </c>
      <c r="K178" s="119"/>
    </row>
    <row r="179" spans="1:11">
      <c r="A179" s="166" t="s">
        <v>3201</v>
      </c>
      <c r="B179" s="167" t="s">
        <v>3202</v>
      </c>
      <c r="C179" s="168">
        <v>1193.52</v>
      </c>
      <c r="D179" s="179">
        <v>11.61</v>
      </c>
      <c r="E179" s="169">
        <f t="shared" si="11"/>
        <v>13856.767199999998</v>
      </c>
      <c r="F179" s="170">
        <f t="shared" si="9"/>
        <v>3.3622957387003765E-4</v>
      </c>
      <c r="G179" s="219">
        <v>4.1343669250646</v>
      </c>
      <c r="H179" s="219">
        <v>-3.41</v>
      </c>
      <c r="I179" s="172">
        <f t="shared" si="10"/>
        <v>1.3900964294368484E-5</v>
      </c>
      <c r="J179" s="172">
        <f t="shared" si="12"/>
        <v>-1.1465428468968284E-5</v>
      </c>
      <c r="K179" s="119"/>
    </row>
    <row r="180" spans="1:11">
      <c r="A180" s="166" t="s">
        <v>1286</v>
      </c>
      <c r="B180" s="167" t="s">
        <v>1287</v>
      </c>
      <c r="C180" s="168">
        <v>1257.979</v>
      </c>
      <c r="D180" s="179">
        <v>62.88</v>
      </c>
      <c r="E180" s="169">
        <f t="shared" si="11"/>
        <v>79101.719519999999</v>
      </c>
      <c r="F180" s="170">
        <f t="shared" si="9"/>
        <v>1.9193753537691564E-3</v>
      </c>
      <c r="G180" s="219">
        <v>4.2302798982188294</v>
      </c>
      <c r="H180" s="219">
        <v>1.82</v>
      </c>
      <c r="I180" s="172">
        <f t="shared" si="10"/>
        <v>8.1194949761863173E-5</v>
      </c>
      <c r="J180" s="172">
        <f t="shared" si="12"/>
        <v>3.4932631438598651E-5</v>
      </c>
      <c r="K180" s="119"/>
    </row>
    <row r="181" spans="1:11">
      <c r="A181" s="166" t="s">
        <v>3203</v>
      </c>
      <c r="B181" s="167" t="s">
        <v>833</v>
      </c>
      <c r="C181" s="168">
        <v>417.495</v>
      </c>
      <c r="D181" s="179">
        <v>89.11</v>
      </c>
      <c r="E181" s="169">
        <f t="shared" si="11"/>
        <v>37202.979449999999</v>
      </c>
      <c r="F181" s="170">
        <f t="shared" si="9"/>
        <v>9.027171884051909E-4</v>
      </c>
      <c r="G181" s="219">
        <v>1.7057569296375266</v>
      </c>
      <c r="H181" s="219">
        <v>2.4950000000000001</v>
      </c>
      <c r="I181" s="172">
        <f t="shared" si="10"/>
        <v>1.5398160996250593E-5</v>
      </c>
      <c r="J181" s="172">
        <f t="shared" si="12"/>
        <v>2.2522793850709516E-5</v>
      </c>
      <c r="K181" s="119"/>
    </row>
    <row r="182" spans="1:11">
      <c r="A182" s="166" t="s">
        <v>1289</v>
      </c>
      <c r="B182" s="167" t="s">
        <v>1290</v>
      </c>
      <c r="C182" s="168">
        <v>1108.8409999999999</v>
      </c>
      <c r="D182" s="179">
        <v>103.71</v>
      </c>
      <c r="E182" s="169">
        <f t="shared" si="11"/>
        <v>114997.90010999999</v>
      </c>
      <c r="F182" s="170">
        <f t="shared" si="9"/>
        <v>2.7903835282687335E-3</v>
      </c>
      <c r="G182" s="219">
        <v>0.44354449908398424</v>
      </c>
      <c r="H182" s="219">
        <v>53.55</v>
      </c>
      <c r="I182" s="172">
        <f t="shared" si="10"/>
        <v>1.2376592642981559E-5</v>
      </c>
      <c r="J182" s="172">
        <f t="shared" si="12"/>
        <v>1.4942503793879066E-3</v>
      </c>
      <c r="K182" s="119"/>
    </row>
    <row r="183" spans="1:11">
      <c r="A183" s="166" t="s">
        <v>1292</v>
      </c>
      <c r="B183" s="167" t="s">
        <v>1293</v>
      </c>
      <c r="C183" s="168">
        <v>166.84100000000001</v>
      </c>
      <c r="D183" s="179">
        <v>449.63</v>
      </c>
      <c r="E183" s="169">
        <f t="shared" si="11"/>
        <v>75016.718829999998</v>
      </c>
      <c r="F183" s="170">
        <f t="shared" si="9"/>
        <v>1.8202542513191197E-3</v>
      </c>
      <c r="G183" s="219">
        <v>0.87182794742343717</v>
      </c>
      <c r="H183" s="219">
        <v>9.36</v>
      </c>
      <c r="I183" s="172">
        <f t="shared" si="10"/>
        <v>1.5869485277163336E-5</v>
      </c>
      <c r="J183" s="172">
        <f t="shared" si="12"/>
        <v>1.703757979234696E-4</v>
      </c>
      <c r="K183" s="119"/>
    </row>
    <row r="184" spans="1:11">
      <c r="A184" s="166" t="s">
        <v>3204</v>
      </c>
      <c r="B184" s="167" t="s">
        <v>3205</v>
      </c>
      <c r="C184" s="168">
        <v>104.634</v>
      </c>
      <c r="D184" s="179">
        <v>204.87</v>
      </c>
      <c r="E184" s="169">
        <f t="shared" si="11"/>
        <v>21436.367580000002</v>
      </c>
      <c r="F184" s="170">
        <f t="shared" si="9"/>
        <v>5.201459065246396E-4</v>
      </c>
      <c r="G184" s="219">
        <v>1.2300483233269879</v>
      </c>
      <c r="H184" s="219">
        <v>13.78</v>
      </c>
      <c r="I184" s="172">
        <f t="shared" si="10"/>
        <v>6.3980460020602912E-6</v>
      </c>
      <c r="J184" s="172">
        <f t="shared" si="12"/>
        <v>7.1676105919095336E-5</v>
      </c>
      <c r="K184" s="119"/>
    </row>
    <row r="185" spans="1:11">
      <c r="A185" s="166" t="s">
        <v>3206</v>
      </c>
      <c r="B185" s="167" t="s">
        <v>1311</v>
      </c>
      <c r="C185" s="168">
        <v>1152.4880000000001</v>
      </c>
      <c r="D185" s="179">
        <v>53.45</v>
      </c>
      <c r="E185" s="169">
        <f t="shared" si="11"/>
        <v>61600.483600000007</v>
      </c>
      <c r="F185" s="170">
        <f t="shared" si="9"/>
        <v>1.4947140304858589E-3</v>
      </c>
      <c r="G185" s="219">
        <v>1.8709073900841908</v>
      </c>
      <c r="H185" s="219">
        <v>40.36</v>
      </c>
      <c r="I185" s="172">
        <f t="shared" si="10"/>
        <v>2.79647152569852E-5</v>
      </c>
      <c r="J185" s="172">
        <f t="shared" si="12"/>
        <v>6.0326658270409264E-4</v>
      </c>
      <c r="K185" s="119"/>
    </row>
    <row r="186" spans="1:11">
      <c r="A186" s="166" t="s">
        <v>1316</v>
      </c>
      <c r="B186" s="167" t="s">
        <v>1317</v>
      </c>
      <c r="C186" s="168">
        <v>1201.462</v>
      </c>
      <c r="D186" s="179">
        <v>88.4</v>
      </c>
      <c r="E186" s="169">
        <f t="shared" si="11"/>
        <v>106209.2408</v>
      </c>
      <c r="F186" s="170">
        <f t="shared" si="9"/>
        <v>2.5771298066726719E-3</v>
      </c>
      <c r="G186" s="219">
        <v>1.6742081447963801</v>
      </c>
      <c r="H186" s="219">
        <v>4.53</v>
      </c>
      <c r="I186" s="172">
        <f t="shared" si="10"/>
        <v>4.3146517125289072E-5</v>
      </c>
      <c r="J186" s="172">
        <f t="shared" si="12"/>
        <v>1.1674398024227204E-4</v>
      </c>
      <c r="K186" s="119"/>
    </row>
    <row r="187" spans="1:11">
      <c r="A187" s="166" t="s">
        <v>1319</v>
      </c>
      <c r="B187" s="167" t="s">
        <v>1320</v>
      </c>
      <c r="C187" s="168">
        <v>448.51</v>
      </c>
      <c r="D187" s="179">
        <v>34.65</v>
      </c>
      <c r="E187" s="169">
        <f t="shared" si="11"/>
        <v>15540.871499999999</v>
      </c>
      <c r="F187" s="170">
        <f t="shared" si="9"/>
        <v>3.7709377133896091E-4</v>
      </c>
      <c r="G187" s="219">
        <v>3.0591630591630592</v>
      </c>
      <c r="H187" s="219">
        <v>7.9</v>
      </c>
      <c r="I187" s="172">
        <f t="shared" si="10"/>
        <v>1.1535913351206307E-5</v>
      </c>
      <c r="J187" s="172">
        <f t="shared" si="12"/>
        <v>2.9790407935777912E-5</v>
      </c>
      <c r="K187" s="119"/>
    </row>
    <row r="188" spans="1:11">
      <c r="A188" s="166" t="s">
        <v>1325</v>
      </c>
      <c r="B188" s="167" t="s">
        <v>1326</v>
      </c>
      <c r="C188" s="168">
        <v>226.096</v>
      </c>
      <c r="D188" s="179">
        <v>248.5</v>
      </c>
      <c r="E188" s="169">
        <f t="shared" si="11"/>
        <v>56184.856</v>
      </c>
      <c r="F188" s="170">
        <f t="shared" si="9"/>
        <v>1.3633057348924381E-3</v>
      </c>
      <c r="G188" s="219">
        <v>2.1730382293762576</v>
      </c>
      <c r="H188" s="219">
        <v>9.92</v>
      </c>
      <c r="I188" s="172">
        <f t="shared" si="10"/>
        <v>2.9625154802491614E-5</v>
      </c>
      <c r="J188" s="172">
        <f t="shared" si="12"/>
        <v>1.3523992890132988E-4</v>
      </c>
      <c r="K188" s="119"/>
    </row>
    <row r="189" spans="1:11">
      <c r="A189" s="166" t="s">
        <v>1848</v>
      </c>
      <c r="B189" s="167" t="s">
        <v>1849</v>
      </c>
      <c r="C189" s="168">
        <v>231.584</v>
      </c>
      <c r="D189" s="179">
        <v>85.9</v>
      </c>
      <c r="E189" s="169">
        <f t="shared" si="11"/>
        <v>19893.065600000002</v>
      </c>
      <c r="F189" s="170">
        <f t="shared" si="9"/>
        <v>4.8269822774078981E-4</v>
      </c>
      <c r="G189" s="219">
        <v>3.3527357392316643</v>
      </c>
      <c r="H189" s="219">
        <v>13</v>
      </c>
      <c r="I189" s="172">
        <f t="shared" si="10"/>
        <v>1.6183595994103313E-5</v>
      </c>
      <c r="J189" s="172">
        <f t="shared" si="12"/>
        <v>6.2750769606302671E-5</v>
      </c>
      <c r="K189" s="119"/>
    </row>
    <row r="190" spans="1:11">
      <c r="A190" s="166" t="s">
        <v>1328</v>
      </c>
      <c r="B190" s="167" t="s">
        <v>764</v>
      </c>
      <c r="C190" s="168">
        <v>357.38499999999999</v>
      </c>
      <c r="D190" s="179">
        <v>68.05</v>
      </c>
      <c r="E190" s="169">
        <f t="shared" si="11"/>
        <v>24320.04925</v>
      </c>
      <c r="F190" s="170">
        <f t="shared" si="9"/>
        <v>5.9011742622231756E-4</v>
      </c>
      <c r="G190" s="219">
        <v>4.2027920646583397</v>
      </c>
      <c r="H190" s="219">
        <v>5.46</v>
      </c>
      <c r="I190" s="172">
        <f t="shared" si="10"/>
        <v>2.4801408361437593E-5</v>
      </c>
      <c r="J190" s="172">
        <f t="shared" si="12"/>
        <v>3.2220411471738538E-5</v>
      </c>
      <c r="K190" s="119"/>
    </row>
    <row r="191" spans="1:11">
      <c r="A191" s="166" t="s">
        <v>1330</v>
      </c>
      <c r="B191" s="167" t="s">
        <v>1331</v>
      </c>
      <c r="C191" s="168">
        <v>146.245</v>
      </c>
      <c r="D191" s="179">
        <v>528.07000000000005</v>
      </c>
      <c r="E191" s="169">
        <f t="shared" si="11"/>
        <v>77227.597150000016</v>
      </c>
      <c r="F191" s="170">
        <f t="shared" si="9"/>
        <v>1.8739004347818908E-3</v>
      </c>
      <c r="G191" s="219">
        <v>1.5603991895013918</v>
      </c>
      <c r="H191" s="219">
        <v>8.68</v>
      </c>
      <c r="I191" s="172">
        <f t="shared" si="10"/>
        <v>2.9240327196399679E-5</v>
      </c>
      <c r="J191" s="172">
        <f t="shared" si="12"/>
        <v>1.6265455773906812E-4</v>
      </c>
      <c r="K191" s="119"/>
    </row>
    <row r="192" spans="1:11">
      <c r="A192" s="166" t="s">
        <v>1333</v>
      </c>
      <c r="B192" s="167" t="s">
        <v>1334</v>
      </c>
      <c r="C192" s="168">
        <v>3403.77</v>
      </c>
      <c r="D192" s="179">
        <v>56.49</v>
      </c>
      <c r="E192" s="169">
        <f t="shared" si="11"/>
        <v>192278.96730000002</v>
      </c>
      <c r="F192" s="170">
        <f t="shared" si="9"/>
        <v>4.6655813947318048E-3</v>
      </c>
      <c r="G192" s="219">
        <v>2.8323597096831299</v>
      </c>
      <c r="H192" s="219">
        <v>7.95</v>
      </c>
      <c r="I192" s="172">
        <f t="shared" si="10"/>
        <v>1.3214604764685587E-4</v>
      </c>
      <c r="J192" s="172">
        <f t="shared" si="12"/>
        <v>3.7091372088117849E-4</v>
      </c>
      <c r="K192" s="119"/>
    </row>
    <row r="193" spans="1:11">
      <c r="A193" s="166" t="s">
        <v>1336</v>
      </c>
      <c r="B193" s="167" t="s">
        <v>1337</v>
      </c>
      <c r="C193" s="168">
        <v>237.33799999999999</v>
      </c>
      <c r="D193" s="179">
        <v>150.34</v>
      </c>
      <c r="E193" s="169">
        <f t="shared" si="11"/>
        <v>35681.394919999999</v>
      </c>
      <c r="F193" s="170">
        <f t="shared" si="9"/>
        <v>8.6579647589375165E-4</v>
      </c>
      <c r="G193" s="219">
        <v>1.4367433816682187</v>
      </c>
      <c r="H193" s="219">
        <v>-1.63</v>
      </c>
      <c r="I193" s="172">
        <f t="shared" si="10"/>
        <v>1.2439273566120153E-5</v>
      </c>
      <c r="J193" s="172">
        <f t="shared" si="12"/>
        <v>-1.411248255706815E-5</v>
      </c>
      <c r="K193" s="119"/>
    </row>
    <row r="194" spans="1:11">
      <c r="A194" s="166" t="s">
        <v>1342</v>
      </c>
      <c r="B194" s="167" t="s">
        <v>1343</v>
      </c>
      <c r="C194" s="168">
        <v>916.197</v>
      </c>
      <c r="D194" s="179">
        <v>51.54</v>
      </c>
      <c r="E194" s="169">
        <f t="shared" si="11"/>
        <v>47220.793380000003</v>
      </c>
      <c r="F194" s="170">
        <f t="shared" si="9"/>
        <v>1.1457959137801275E-3</v>
      </c>
      <c r="G194" s="219">
        <v>1.7074117190531626</v>
      </c>
      <c r="H194" s="219">
        <v>24</v>
      </c>
      <c r="I194" s="172">
        <f t="shared" si="10"/>
        <v>1.9563453708314166E-5</v>
      </c>
      <c r="J194" s="172">
        <f t="shared" si="12"/>
        <v>2.749910193072306E-4</v>
      </c>
      <c r="K194" s="119"/>
    </row>
    <row r="195" spans="1:11">
      <c r="A195" s="166" t="s">
        <v>1345</v>
      </c>
      <c r="B195" s="167" t="s">
        <v>1346</v>
      </c>
      <c r="C195" s="168">
        <v>195.649</v>
      </c>
      <c r="D195" s="179">
        <v>103.39</v>
      </c>
      <c r="E195" s="169">
        <f t="shared" si="11"/>
        <v>20228.150109999999</v>
      </c>
      <c r="F195" s="170">
        <f t="shared" si="9"/>
        <v>4.9082893531360305E-4</v>
      </c>
      <c r="G195" s="219">
        <v>2.7081922816519972</v>
      </c>
      <c r="H195" s="219">
        <v>5.45</v>
      </c>
      <c r="I195" s="172">
        <f t="shared" si="10"/>
        <v>1.3292591342277673E-5</v>
      </c>
      <c r="J195" s="172">
        <f t="shared" si="12"/>
        <v>2.675017697459137E-5</v>
      </c>
      <c r="K195" s="119"/>
    </row>
    <row r="196" spans="1:11">
      <c r="A196" s="166" t="s">
        <v>1348</v>
      </c>
      <c r="B196" s="167" t="s">
        <v>1349</v>
      </c>
      <c r="C196" s="168">
        <v>584.07399999999996</v>
      </c>
      <c r="D196" s="179">
        <v>91.13</v>
      </c>
      <c r="E196" s="169">
        <f t="shared" si="11"/>
        <v>53226.663619999992</v>
      </c>
      <c r="F196" s="170">
        <f t="shared" si="9"/>
        <v>1.2915262390694156E-3</v>
      </c>
      <c r="G196" s="219">
        <v>4.3454405793920774</v>
      </c>
      <c r="H196" s="219">
        <v>2.95</v>
      </c>
      <c r="I196" s="172">
        <f t="shared" si="10"/>
        <v>5.6122505286018724E-5</v>
      </c>
      <c r="J196" s="172">
        <f t="shared" si="12"/>
        <v>3.8100024052547759E-5</v>
      </c>
      <c r="K196" s="119"/>
    </row>
    <row r="197" spans="1:11">
      <c r="A197" s="166" t="s">
        <v>3207</v>
      </c>
      <c r="B197" s="167" t="s">
        <v>3208</v>
      </c>
      <c r="C197" s="168">
        <v>205.94300000000001</v>
      </c>
      <c r="D197" s="179">
        <v>122.46</v>
      </c>
      <c r="E197" s="169">
        <f t="shared" si="11"/>
        <v>25219.779780000001</v>
      </c>
      <c r="F197" s="170">
        <f t="shared" si="9"/>
        <v>6.1194907052530942E-4</v>
      </c>
      <c r="G197" s="219">
        <v>1.4698677119059285</v>
      </c>
      <c r="H197" s="219">
        <v>13.7</v>
      </c>
      <c r="I197" s="172">
        <f t="shared" si="10"/>
        <v>8.9948418009599618E-6</v>
      </c>
      <c r="J197" s="172">
        <f t="shared" si="12"/>
        <v>8.3837022661967386E-5</v>
      </c>
      <c r="K197" s="119"/>
    </row>
    <row r="198" spans="1:11">
      <c r="A198" s="166" t="s">
        <v>1354</v>
      </c>
      <c r="B198" s="167" t="s">
        <v>1355</v>
      </c>
      <c r="C198" s="168">
        <v>2137.4609999999998</v>
      </c>
      <c r="D198" s="179">
        <v>19.77</v>
      </c>
      <c r="E198" s="169">
        <f t="shared" si="11"/>
        <v>42257.603969999996</v>
      </c>
      <c r="F198" s="170">
        <f t="shared" si="9"/>
        <v>1.0253658714567935E-3</v>
      </c>
      <c r="G198" s="219">
        <v>0.20232675771370764</v>
      </c>
      <c r="H198" s="219">
        <v>9.8369999999999997</v>
      </c>
      <c r="I198" s="172">
        <f t="shared" si="10"/>
        <v>2.0745895224214335E-6</v>
      </c>
      <c r="J198" s="172">
        <f t="shared" si="12"/>
        <v>1.0086524077520478E-4</v>
      </c>
      <c r="K198" s="119"/>
    </row>
    <row r="199" spans="1:11">
      <c r="A199" s="166" t="s">
        <v>1357</v>
      </c>
      <c r="B199" s="167" t="s">
        <v>1358</v>
      </c>
      <c r="C199" s="168">
        <v>128.66999999999999</v>
      </c>
      <c r="D199" s="179">
        <v>631.82000000000005</v>
      </c>
      <c r="E199" s="169">
        <f t="shared" si="11"/>
        <v>81296.279399999999</v>
      </c>
      <c r="F199" s="170">
        <f t="shared" si="9"/>
        <v>1.9726255760349012E-3</v>
      </c>
      <c r="G199" s="219">
        <v>1.0319394764331613</v>
      </c>
      <c r="H199" s="219">
        <v>13.44</v>
      </c>
      <c r="I199" s="172">
        <f t="shared" si="10"/>
        <v>2.0356302041321194E-5</v>
      </c>
      <c r="J199" s="172">
        <f t="shared" si="12"/>
        <v>2.6512087741909071E-4</v>
      </c>
      <c r="K199" s="119"/>
    </row>
    <row r="200" spans="1:11">
      <c r="A200" s="166" t="s">
        <v>3209</v>
      </c>
      <c r="B200" s="167" t="s">
        <v>3210</v>
      </c>
      <c r="C200" s="168">
        <v>484.31400000000002</v>
      </c>
      <c r="D200" s="179">
        <v>50.58</v>
      </c>
      <c r="E200" s="169">
        <f t="shared" si="11"/>
        <v>24496.60212</v>
      </c>
      <c r="F200" s="170">
        <f t="shared" si="9"/>
        <v>5.9440141940693512E-4</v>
      </c>
      <c r="G200" s="219">
        <v>1.1862396204033214</v>
      </c>
      <c r="H200" s="219">
        <v>14</v>
      </c>
      <c r="I200" s="172">
        <f t="shared" si="10"/>
        <v>7.051025141244781E-6</v>
      </c>
      <c r="J200" s="172">
        <f t="shared" si="12"/>
        <v>8.3216198716970922E-5</v>
      </c>
      <c r="K200" s="119"/>
    </row>
    <row r="201" spans="1:11">
      <c r="A201" s="166" t="s">
        <v>1360</v>
      </c>
      <c r="B201" s="167" t="s">
        <v>31</v>
      </c>
      <c r="C201" s="168">
        <v>737.77300000000002</v>
      </c>
      <c r="D201" s="179">
        <v>33.08</v>
      </c>
      <c r="E201" s="169">
        <f t="shared" si="11"/>
        <v>24405.530839999999</v>
      </c>
      <c r="F201" s="170">
        <f t="shared" si="9"/>
        <v>5.9219160688542586E-4</v>
      </c>
      <c r="G201" s="219">
        <v>3.1136638452237002</v>
      </c>
      <c r="H201" s="219">
        <v>7.0069999999999997</v>
      </c>
      <c r="I201" s="172">
        <f t="shared" si="10"/>
        <v>1.843885595804077E-5</v>
      </c>
      <c r="J201" s="172">
        <f t="shared" si="12"/>
        <v>4.1494865894461784E-5</v>
      </c>
      <c r="K201" s="119"/>
    </row>
    <row r="202" spans="1:11">
      <c r="A202" s="166" t="s">
        <v>1368</v>
      </c>
      <c r="B202" s="167" t="s">
        <v>1369</v>
      </c>
      <c r="C202" s="168">
        <v>1161.25</v>
      </c>
      <c r="D202" s="179">
        <v>105.28</v>
      </c>
      <c r="E202" s="169">
        <f t="shared" si="11"/>
        <v>122256.4</v>
      </c>
      <c r="F202" s="170">
        <f t="shared" si="9"/>
        <v>2.9665084706687484E-3</v>
      </c>
      <c r="G202" s="219">
        <v>2.9635258358662613</v>
      </c>
      <c r="H202" s="219">
        <v>13</v>
      </c>
      <c r="I202" s="172">
        <f t="shared" si="10"/>
        <v>8.7913244951429471E-5</v>
      </c>
      <c r="J202" s="172">
        <f t="shared" si="12"/>
        <v>3.8564610118693726E-4</v>
      </c>
      <c r="K202" s="119"/>
    </row>
    <row r="203" spans="1:11">
      <c r="A203" s="166" t="s">
        <v>1371</v>
      </c>
      <c r="B203" s="167" t="s">
        <v>1372</v>
      </c>
      <c r="C203" s="168">
        <v>207.524</v>
      </c>
      <c r="D203" s="179">
        <v>143.53</v>
      </c>
      <c r="E203" s="169">
        <f t="shared" si="11"/>
        <v>29785.919720000002</v>
      </c>
      <c r="F203" s="170">
        <f t="shared" si="9"/>
        <v>7.227448473539163E-4</v>
      </c>
      <c r="G203" s="219">
        <v>0.55737476485752113</v>
      </c>
      <c r="H203" s="219">
        <v>8.9849999999999994</v>
      </c>
      <c r="I203" s="172">
        <f t="shared" si="10"/>
        <v>4.0283973934587416E-6</v>
      </c>
      <c r="J203" s="172">
        <f t="shared" si="12"/>
        <v>6.4938624534749377E-5</v>
      </c>
      <c r="K203" s="119"/>
    </row>
    <row r="204" spans="1:11">
      <c r="A204" s="166" t="s">
        <v>1374</v>
      </c>
      <c r="B204" s="167" t="s">
        <v>767</v>
      </c>
      <c r="C204" s="168">
        <v>113.61199999999999</v>
      </c>
      <c r="D204" s="179">
        <v>88.59</v>
      </c>
      <c r="E204" s="169">
        <f t="shared" si="11"/>
        <v>10064.88708</v>
      </c>
      <c r="F204" s="170">
        <f t="shared" ref="F204:F267" si="13">IF(E204="Excl.","Excl.",E204/(SUM($E$12:$E$514)))</f>
        <v>2.4422093877412101E-4</v>
      </c>
      <c r="G204" s="219">
        <v>3.9733604244271357</v>
      </c>
      <c r="H204" s="219">
        <v>8.2200000000000006</v>
      </c>
      <c r="I204" s="172">
        <f t="shared" ref="I204:I267" si="14">IFERROR(G204*F204/100, "")</f>
        <v>9.7037781294153501E-6</v>
      </c>
      <c r="J204" s="172">
        <f t="shared" si="12"/>
        <v>2.0074961167232747E-5</v>
      </c>
      <c r="K204" s="119"/>
    </row>
    <row r="205" spans="1:11">
      <c r="A205" s="166" t="s">
        <v>1382</v>
      </c>
      <c r="B205" s="167" t="s">
        <v>1383</v>
      </c>
      <c r="C205" s="168">
        <v>397.49599999999998</v>
      </c>
      <c r="D205" s="179">
        <v>184.85</v>
      </c>
      <c r="E205" s="169">
        <f t="shared" ref="E205:E268" si="15">IF(OR(H205="n/a", G205=0, G205="n/a"), "Excl.", IFERROR(D205*C205, "Excl."))</f>
        <v>73477.135599999994</v>
      </c>
      <c r="F205" s="170">
        <f t="shared" si="13"/>
        <v>1.7828968066937703E-3</v>
      </c>
      <c r="G205" s="219">
        <v>3.4622667027319447</v>
      </c>
      <c r="H205" s="219">
        <v>18.035</v>
      </c>
      <c r="I205" s="172">
        <f t="shared" si="14"/>
        <v>6.172864248222953E-5</v>
      </c>
      <c r="J205" s="172">
        <f t="shared" ref="J205:J268" si="16">IFERROR(H205*F205/100, "")</f>
        <v>3.2154543908722146E-4</v>
      </c>
      <c r="K205" s="119"/>
    </row>
    <row r="206" spans="1:11">
      <c r="A206" s="166" t="s">
        <v>1385</v>
      </c>
      <c r="B206" s="167" t="s">
        <v>1386</v>
      </c>
      <c r="C206" s="168">
        <v>233.3</v>
      </c>
      <c r="D206" s="179">
        <v>132.46</v>
      </c>
      <c r="E206" s="169">
        <f t="shared" si="15"/>
        <v>30902.918000000005</v>
      </c>
      <c r="F206" s="170">
        <f t="shared" si="13"/>
        <v>7.4984841705940763E-4</v>
      </c>
      <c r="G206" s="219">
        <v>2.0534500981428354</v>
      </c>
      <c r="H206" s="219">
        <v>8.33</v>
      </c>
      <c r="I206" s="172">
        <f t="shared" si="14"/>
        <v>1.5397763056028904E-5</v>
      </c>
      <c r="J206" s="172">
        <f t="shared" si="16"/>
        <v>6.2462373141048658E-5</v>
      </c>
      <c r="K206" s="119"/>
    </row>
    <row r="207" spans="1:11">
      <c r="A207" s="166" t="s">
        <v>1394</v>
      </c>
      <c r="B207" s="167" t="s">
        <v>1395</v>
      </c>
      <c r="C207" s="168">
        <v>585.66700000000003</v>
      </c>
      <c r="D207" s="179">
        <v>253.76</v>
      </c>
      <c r="E207" s="169">
        <f t="shared" si="15"/>
        <v>148618.85792000001</v>
      </c>
      <c r="F207" s="170">
        <f t="shared" si="13"/>
        <v>3.6061842236545104E-3</v>
      </c>
      <c r="G207" s="219">
        <v>0.15762925598991176</v>
      </c>
      <c r="H207" s="219">
        <v>39.61</v>
      </c>
      <c r="I207" s="172">
        <f t="shared" si="14"/>
        <v>5.6844013613721807E-6</v>
      </c>
      <c r="J207" s="172">
        <f t="shared" si="16"/>
        <v>1.4284095709895517E-3</v>
      </c>
      <c r="K207" s="119"/>
    </row>
    <row r="208" spans="1:11">
      <c r="A208" s="166" t="s">
        <v>3211</v>
      </c>
      <c r="B208" s="167" t="s">
        <v>3212</v>
      </c>
      <c r="C208" s="168">
        <v>247.10599999999999</v>
      </c>
      <c r="D208" s="179">
        <v>111.86</v>
      </c>
      <c r="E208" s="169" t="str">
        <f t="shared" si="15"/>
        <v>Excl.</v>
      </c>
      <c r="F208" s="170" t="str">
        <f t="shared" si="13"/>
        <v>Excl.</v>
      </c>
      <c r="G208" s="219">
        <v>0.32183086000357591</v>
      </c>
      <c r="H208" s="219" t="s">
        <v>16</v>
      </c>
      <c r="I208" s="172" t="str">
        <f t="shared" si="14"/>
        <v/>
      </c>
      <c r="J208" s="172" t="str">
        <f t="shared" si="16"/>
        <v/>
      </c>
      <c r="K208" s="119"/>
    </row>
    <row r="209" spans="1:11">
      <c r="A209" s="166" t="s">
        <v>1397</v>
      </c>
      <c r="B209" s="167" t="s">
        <v>1398</v>
      </c>
      <c r="C209" s="168">
        <v>498.16199999999998</v>
      </c>
      <c r="D209" s="179">
        <v>89.21</v>
      </c>
      <c r="E209" s="169">
        <f t="shared" si="15"/>
        <v>44441.032019999991</v>
      </c>
      <c r="F209" s="170">
        <f t="shared" si="13"/>
        <v>1.0783459837897327E-3</v>
      </c>
      <c r="G209" s="219">
        <v>2.6902813585920859</v>
      </c>
      <c r="H209" s="219">
        <v>7.47</v>
      </c>
      <c r="I209" s="172">
        <f t="shared" si="14"/>
        <v>2.9010540983021616E-5</v>
      </c>
      <c r="J209" s="172">
        <f t="shared" si="16"/>
        <v>8.0552444989093029E-5</v>
      </c>
      <c r="K209" s="119"/>
    </row>
    <row r="210" spans="1:11">
      <c r="A210" s="166" t="s">
        <v>3213</v>
      </c>
      <c r="B210" s="167" t="s">
        <v>3214</v>
      </c>
      <c r="C210" s="168">
        <v>199.15600000000001</v>
      </c>
      <c r="D210" s="179">
        <v>110.34</v>
      </c>
      <c r="E210" s="169" t="str">
        <f t="shared" si="15"/>
        <v>Excl.</v>
      </c>
      <c r="F210" s="170" t="str">
        <f t="shared" si="13"/>
        <v>Excl.</v>
      </c>
      <c r="G210" s="219" t="s">
        <v>16</v>
      </c>
      <c r="H210" s="219">
        <v>12.43</v>
      </c>
      <c r="I210" s="172" t="str">
        <f t="shared" si="14"/>
        <v/>
      </c>
      <c r="J210" s="172" t="str">
        <f t="shared" si="16"/>
        <v/>
      </c>
      <c r="K210" s="119"/>
    </row>
    <row r="211" spans="1:11">
      <c r="A211" s="166" t="s">
        <v>1412</v>
      </c>
      <c r="B211" s="167" t="s">
        <v>1413</v>
      </c>
      <c r="C211" s="168">
        <v>383.92500000000001</v>
      </c>
      <c r="D211" s="179">
        <v>87.09</v>
      </c>
      <c r="E211" s="169">
        <f t="shared" si="15"/>
        <v>33436.028250000003</v>
      </c>
      <c r="F211" s="170">
        <f t="shared" si="13"/>
        <v>8.1131344476971826E-4</v>
      </c>
      <c r="G211" s="219">
        <v>3.5825008611780915</v>
      </c>
      <c r="H211" s="219">
        <v>7.3550000000000004</v>
      </c>
      <c r="I211" s="172">
        <f t="shared" si="14"/>
        <v>2.9065311145728798E-5</v>
      </c>
      <c r="J211" s="172">
        <f t="shared" si="16"/>
        <v>5.967210386281278E-5</v>
      </c>
      <c r="K211" s="119"/>
    </row>
    <row r="212" spans="1:11">
      <c r="A212" s="166" t="s">
        <v>3215</v>
      </c>
      <c r="B212" s="167" t="s">
        <v>1416</v>
      </c>
      <c r="C212" s="168">
        <v>1419.8409999999999</v>
      </c>
      <c r="D212" s="179">
        <v>41.95</v>
      </c>
      <c r="E212" s="169">
        <f t="shared" si="15"/>
        <v>59562.329949999999</v>
      </c>
      <c r="F212" s="170">
        <f t="shared" si="13"/>
        <v>1.4452589502835182E-3</v>
      </c>
      <c r="G212" s="219">
        <v>2.6221692491060788</v>
      </c>
      <c r="H212" s="219">
        <v>12.22</v>
      </c>
      <c r="I212" s="172">
        <f t="shared" si="14"/>
        <v>3.7897135764287724E-5</v>
      </c>
      <c r="J212" s="172">
        <f t="shared" si="16"/>
        <v>1.7661064372464591E-4</v>
      </c>
      <c r="K212" s="119"/>
    </row>
    <row r="213" spans="1:11">
      <c r="A213" s="166" t="s">
        <v>1418</v>
      </c>
      <c r="B213" s="167" t="s">
        <v>1419</v>
      </c>
      <c r="C213" s="168">
        <v>1778.4449999999999</v>
      </c>
      <c r="D213" s="179">
        <v>64.81</v>
      </c>
      <c r="E213" s="169">
        <f t="shared" si="15"/>
        <v>115261.02045</v>
      </c>
      <c r="F213" s="170">
        <f t="shared" si="13"/>
        <v>2.7967680506120651E-3</v>
      </c>
      <c r="G213" s="219">
        <v>1.5429717636167257</v>
      </c>
      <c r="H213" s="219">
        <v>14.035</v>
      </c>
      <c r="I213" s="172">
        <f t="shared" si="14"/>
        <v>4.3153341314798105E-5</v>
      </c>
      <c r="J213" s="172">
        <f t="shared" si="16"/>
        <v>3.9252639590340341E-4</v>
      </c>
      <c r="K213" s="119"/>
    </row>
    <row r="214" spans="1:11">
      <c r="A214" s="166" t="s">
        <v>1421</v>
      </c>
      <c r="B214" s="167" t="s">
        <v>1422</v>
      </c>
      <c r="C214" s="168">
        <v>252.25800000000001</v>
      </c>
      <c r="D214" s="179">
        <v>381.67</v>
      </c>
      <c r="E214" s="169">
        <f t="shared" si="15"/>
        <v>96279.310860000012</v>
      </c>
      <c r="F214" s="170">
        <f t="shared" si="13"/>
        <v>2.3361835553503923E-3</v>
      </c>
      <c r="G214" s="219">
        <v>0.7493384337254696</v>
      </c>
      <c r="H214" s="219">
        <v>9.875</v>
      </c>
      <c r="I214" s="172">
        <f t="shared" si="14"/>
        <v>1.7505921262614619E-5</v>
      </c>
      <c r="J214" s="172">
        <f t="shared" si="16"/>
        <v>2.3069812609085124E-4</v>
      </c>
      <c r="K214" s="119"/>
    </row>
    <row r="215" spans="1:11">
      <c r="A215" s="166" t="s">
        <v>3216</v>
      </c>
      <c r="B215" s="167" t="s">
        <v>3218</v>
      </c>
      <c r="C215" s="168">
        <v>72.542000000000002</v>
      </c>
      <c r="D215" s="179">
        <v>300.16000000000003</v>
      </c>
      <c r="E215" s="169">
        <f t="shared" si="15"/>
        <v>21774.206720000002</v>
      </c>
      <c r="F215" s="170">
        <f t="shared" si="13"/>
        <v>5.2834345422384757E-4</v>
      </c>
      <c r="G215" s="219">
        <v>0.26652452025586354</v>
      </c>
      <c r="H215" s="219">
        <v>2.89</v>
      </c>
      <c r="I215" s="172">
        <f t="shared" si="14"/>
        <v>1.4081648566733676E-6</v>
      </c>
      <c r="J215" s="172">
        <f t="shared" si="16"/>
        <v>1.5269125827069195E-5</v>
      </c>
      <c r="K215" s="119"/>
    </row>
    <row r="216" spans="1:11">
      <c r="A216" s="166" t="s">
        <v>3217</v>
      </c>
      <c r="B216" s="167" t="s">
        <v>1425</v>
      </c>
      <c r="C216" s="168">
        <v>106.40600000000001</v>
      </c>
      <c r="D216" s="179">
        <v>121.1</v>
      </c>
      <c r="E216" s="169">
        <f t="shared" si="15"/>
        <v>12885.766600000001</v>
      </c>
      <c r="F216" s="170">
        <f t="shared" si="13"/>
        <v>3.1266858642950754E-4</v>
      </c>
      <c r="G216" s="219">
        <v>3.5672997522708507</v>
      </c>
      <c r="H216" s="219">
        <v>6.0650000000000004</v>
      </c>
      <c r="I216" s="172">
        <f t="shared" si="14"/>
        <v>1.1153825709128594E-5</v>
      </c>
      <c r="J216" s="172">
        <f t="shared" si="16"/>
        <v>1.8963349766949634E-5</v>
      </c>
      <c r="K216" s="119"/>
    </row>
    <row r="217" spans="1:11">
      <c r="A217" s="166" t="s">
        <v>1427</v>
      </c>
      <c r="B217" s="167" t="s">
        <v>1428</v>
      </c>
      <c r="C217" s="168">
        <v>52.683</v>
      </c>
      <c r="D217" s="179">
        <v>289.70999999999998</v>
      </c>
      <c r="E217" s="169">
        <f t="shared" si="15"/>
        <v>15262.791929999999</v>
      </c>
      <c r="F217" s="170">
        <f t="shared" si="13"/>
        <v>3.7034626855035499E-4</v>
      </c>
      <c r="G217" s="219">
        <v>2.5680853267060164</v>
      </c>
      <c r="H217" s="219">
        <v>3.83</v>
      </c>
      <c r="I217" s="172">
        <f t="shared" si="14"/>
        <v>9.510808180644925E-6</v>
      </c>
      <c r="J217" s="172">
        <f t="shared" si="16"/>
        <v>1.4184262085478598E-5</v>
      </c>
      <c r="K217" s="119"/>
    </row>
    <row r="218" spans="1:11">
      <c r="A218" s="166" t="s">
        <v>1430</v>
      </c>
      <c r="B218" s="167" t="s">
        <v>1431</v>
      </c>
      <c r="C218" s="168">
        <v>231.536</v>
      </c>
      <c r="D218" s="179">
        <v>171.71</v>
      </c>
      <c r="E218" s="169">
        <f t="shared" si="15"/>
        <v>39757.046560000003</v>
      </c>
      <c r="F218" s="170">
        <f t="shared" si="13"/>
        <v>9.6469072693954549E-4</v>
      </c>
      <c r="G218" s="219">
        <v>0.65226253567060744</v>
      </c>
      <c r="H218" s="219">
        <v>7.02</v>
      </c>
      <c r="I218" s="172">
        <f t="shared" si="14"/>
        <v>6.2923161969150952E-6</v>
      </c>
      <c r="J218" s="172">
        <f t="shared" si="16"/>
        <v>6.7721289031156089E-5</v>
      </c>
      <c r="K218" s="119"/>
    </row>
    <row r="219" spans="1:11">
      <c r="A219" s="166" t="s">
        <v>3219</v>
      </c>
      <c r="B219" s="167" t="s">
        <v>3220</v>
      </c>
      <c r="C219" s="168">
        <v>2100.9369999999999</v>
      </c>
      <c r="D219" s="179">
        <v>75.16</v>
      </c>
      <c r="E219" s="169" t="str">
        <f t="shared" si="15"/>
        <v>Excl.</v>
      </c>
      <c r="F219" s="170" t="str">
        <f t="shared" si="13"/>
        <v>Excl.</v>
      </c>
      <c r="G219" s="219" t="s">
        <v>16</v>
      </c>
      <c r="H219" s="219">
        <v>60.585000000000001</v>
      </c>
      <c r="I219" s="172" t="str">
        <f t="shared" si="14"/>
        <v/>
      </c>
      <c r="J219" s="172" t="str">
        <f t="shared" si="16"/>
        <v/>
      </c>
      <c r="K219" s="119"/>
    </row>
    <row r="220" spans="1:11">
      <c r="A220" s="166" t="s">
        <v>1433</v>
      </c>
      <c r="B220" s="167" t="s">
        <v>768</v>
      </c>
      <c r="C220" s="168">
        <v>1094.633</v>
      </c>
      <c r="D220" s="179">
        <v>90.18</v>
      </c>
      <c r="E220" s="169">
        <f t="shared" si="15"/>
        <v>98714.00394000001</v>
      </c>
      <c r="F220" s="170">
        <f t="shared" si="13"/>
        <v>2.3952605251065652E-3</v>
      </c>
      <c r="G220" s="219">
        <v>3.1936127744510974</v>
      </c>
      <c r="H220" s="219">
        <v>7.2249999999999996</v>
      </c>
      <c r="I220" s="172">
        <f t="shared" si="14"/>
        <v>7.6495346111187703E-5</v>
      </c>
      <c r="J220" s="172">
        <f t="shared" si="16"/>
        <v>1.7305757293894933E-4</v>
      </c>
      <c r="K220" s="119"/>
    </row>
    <row r="221" spans="1:11">
      <c r="A221" s="166" t="s">
        <v>3221</v>
      </c>
      <c r="B221" s="167" t="s">
        <v>3222</v>
      </c>
      <c r="C221" s="168">
        <v>1339.143</v>
      </c>
      <c r="D221" s="179">
        <v>42.77</v>
      </c>
      <c r="E221" s="169">
        <f t="shared" si="15"/>
        <v>57275.146110000009</v>
      </c>
      <c r="F221" s="170">
        <f t="shared" si="13"/>
        <v>1.3897612402631295E-3</v>
      </c>
      <c r="G221" s="219">
        <v>4.86322188449848</v>
      </c>
      <c r="H221" s="219">
        <v>10.904999999999999</v>
      </c>
      <c r="I221" s="172">
        <f t="shared" si="14"/>
        <v>6.758717277875402E-5</v>
      </c>
      <c r="J221" s="172">
        <f t="shared" si="16"/>
        <v>1.5155346325069425E-4</v>
      </c>
      <c r="K221" s="119"/>
    </row>
    <row r="222" spans="1:11">
      <c r="A222" s="166" t="s">
        <v>1438</v>
      </c>
      <c r="B222" s="167" t="s">
        <v>1439</v>
      </c>
      <c r="C222" s="168">
        <v>599.15700000000004</v>
      </c>
      <c r="D222" s="179">
        <v>29.63</v>
      </c>
      <c r="E222" s="169" t="str">
        <f t="shared" si="15"/>
        <v>Excl.</v>
      </c>
      <c r="F222" s="170" t="str">
        <f t="shared" si="13"/>
        <v>Excl.</v>
      </c>
      <c r="G222" s="219">
        <v>2.4299696253796825</v>
      </c>
      <c r="H222" s="219" t="s">
        <v>16</v>
      </c>
      <c r="I222" s="172" t="str">
        <f t="shared" si="14"/>
        <v/>
      </c>
      <c r="J222" s="172" t="str">
        <f t="shared" si="16"/>
        <v/>
      </c>
      <c r="K222" s="119"/>
    </row>
    <row r="223" spans="1:11">
      <c r="A223" s="166" t="s">
        <v>3223</v>
      </c>
      <c r="B223" s="167" t="s">
        <v>3224</v>
      </c>
      <c r="C223" s="168">
        <v>380.55099999999999</v>
      </c>
      <c r="D223" s="179">
        <v>56.73</v>
      </c>
      <c r="E223" s="169">
        <f t="shared" si="15"/>
        <v>21588.658229999997</v>
      </c>
      <c r="F223" s="170">
        <f t="shared" si="13"/>
        <v>5.2384118548941066E-4</v>
      </c>
      <c r="G223" s="219">
        <v>0.56407544509078089</v>
      </c>
      <c r="H223" s="219">
        <v>13.265000000000001</v>
      </c>
      <c r="I223" s="172">
        <f t="shared" si="14"/>
        <v>2.9548594986182164E-6</v>
      </c>
      <c r="J223" s="172">
        <f t="shared" si="16"/>
        <v>6.9487533255170334E-5</v>
      </c>
      <c r="K223" s="119"/>
    </row>
    <row r="224" spans="1:11">
      <c r="A224" s="166" t="s">
        <v>1444</v>
      </c>
      <c r="B224" s="167" t="s">
        <v>1445</v>
      </c>
      <c r="C224" s="168">
        <v>153.959</v>
      </c>
      <c r="D224" s="179">
        <v>110.13</v>
      </c>
      <c r="E224" s="169" t="str">
        <f t="shared" si="15"/>
        <v>Excl.</v>
      </c>
      <c r="F224" s="170" t="str">
        <f t="shared" si="13"/>
        <v>Excl.</v>
      </c>
      <c r="G224" s="219">
        <v>2.9782983746481433</v>
      </c>
      <c r="H224" s="219" t="s">
        <v>16</v>
      </c>
      <c r="I224" s="172" t="str">
        <f t="shared" si="14"/>
        <v/>
      </c>
      <c r="J224" s="172" t="str">
        <f t="shared" si="16"/>
        <v/>
      </c>
      <c r="K224" s="119"/>
    </row>
    <row r="225" spans="1:11">
      <c r="A225" s="166" t="s">
        <v>1447</v>
      </c>
      <c r="B225" s="167" t="s">
        <v>1448</v>
      </c>
      <c r="C225" s="168">
        <v>175.703</v>
      </c>
      <c r="D225" s="179">
        <v>363.87</v>
      </c>
      <c r="E225" s="169">
        <f t="shared" si="15"/>
        <v>63933.050609999998</v>
      </c>
      <c r="F225" s="170">
        <f t="shared" si="13"/>
        <v>1.5513129471361729E-3</v>
      </c>
      <c r="G225" s="219">
        <v>3.2978811113859341</v>
      </c>
      <c r="H225" s="219">
        <v>2.48</v>
      </c>
      <c r="I225" s="172">
        <f t="shared" si="14"/>
        <v>5.116045666208831E-5</v>
      </c>
      <c r="J225" s="172">
        <f t="shared" si="16"/>
        <v>3.8472561088977086E-5</v>
      </c>
      <c r="K225" s="119"/>
    </row>
    <row r="226" spans="1:11">
      <c r="A226" s="166" t="s">
        <v>3225</v>
      </c>
      <c r="B226" s="167" t="s">
        <v>3226</v>
      </c>
      <c r="C226" s="168">
        <v>314.15300000000002</v>
      </c>
      <c r="D226" s="179">
        <v>383.82</v>
      </c>
      <c r="E226" s="169" t="str">
        <f t="shared" si="15"/>
        <v>Excl.</v>
      </c>
      <c r="F226" s="170" t="str">
        <f t="shared" si="13"/>
        <v>Excl.</v>
      </c>
      <c r="G226" s="219" t="s">
        <v>16</v>
      </c>
      <c r="H226" s="219">
        <v>18.600000000000001</v>
      </c>
      <c r="I226" s="172" t="str">
        <f t="shared" si="14"/>
        <v/>
      </c>
      <c r="J226" s="172" t="str">
        <f t="shared" si="16"/>
        <v/>
      </c>
      <c r="K226" s="119"/>
    </row>
    <row r="227" spans="1:11">
      <c r="A227" s="166" t="s">
        <v>1453</v>
      </c>
      <c r="B227" s="167" t="s">
        <v>1454</v>
      </c>
      <c r="C227" s="168">
        <v>491.52100000000002</v>
      </c>
      <c r="D227" s="179">
        <v>78.06</v>
      </c>
      <c r="E227" s="169">
        <f t="shared" si="15"/>
        <v>38368.129260000002</v>
      </c>
      <c r="F227" s="170">
        <f t="shared" si="13"/>
        <v>9.309891380206147E-4</v>
      </c>
      <c r="G227" s="219">
        <v>2.6133743274404306</v>
      </c>
      <c r="H227" s="219">
        <v>7</v>
      </c>
      <c r="I227" s="172">
        <f t="shared" si="14"/>
        <v>2.4330231124289702E-5</v>
      </c>
      <c r="J227" s="172">
        <f t="shared" si="16"/>
        <v>6.516923966144302E-5</v>
      </c>
      <c r="K227" s="119"/>
    </row>
    <row r="228" spans="1:11">
      <c r="A228" s="166" t="s">
        <v>3227</v>
      </c>
      <c r="B228" s="167" t="s">
        <v>3228</v>
      </c>
      <c r="C228" s="168">
        <v>687.79700000000003</v>
      </c>
      <c r="D228" s="179">
        <v>58.79</v>
      </c>
      <c r="E228" s="169">
        <f t="shared" si="15"/>
        <v>40435.585630000001</v>
      </c>
      <c r="F228" s="170">
        <f t="shared" si="13"/>
        <v>9.8115523839935196E-4</v>
      </c>
      <c r="G228" s="219">
        <v>1.1566592957986055</v>
      </c>
      <c r="H228" s="219">
        <v>9.8450000000000006</v>
      </c>
      <c r="I228" s="172">
        <f t="shared" si="14"/>
        <v>1.1348623271161074E-5</v>
      </c>
      <c r="J228" s="172">
        <f t="shared" si="16"/>
        <v>9.6594733220416203E-5</v>
      </c>
      <c r="K228" s="119"/>
    </row>
    <row r="229" spans="1:11">
      <c r="A229" s="166" t="s">
        <v>1462</v>
      </c>
      <c r="B229" s="167" t="s">
        <v>1463</v>
      </c>
      <c r="C229" s="168">
        <v>913.04600000000005</v>
      </c>
      <c r="D229" s="179">
        <v>206.57</v>
      </c>
      <c r="E229" s="169">
        <f t="shared" si="15"/>
        <v>188607.91222</v>
      </c>
      <c r="F229" s="170">
        <f t="shared" si="13"/>
        <v>4.5765045366604759E-3</v>
      </c>
      <c r="G229" s="219">
        <v>2.6334898581594617</v>
      </c>
      <c r="H229" s="219">
        <v>-2.86</v>
      </c>
      <c r="I229" s="172">
        <f t="shared" si="14"/>
        <v>1.205217828311613E-4</v>
      </c>
      <c r="J229" s="172">
        <f t="shared" si="16"/>
        <v>-1.308880297484896E-4</v>
      </c>
      <c r="K229" s="119"/>
    </row>
    <row r="230" spans="1:11">
      <c r="A230" s="166" t="s">
        <v>1465</v>
      </c>
      <c r="B230" s="167" t="s">
        <v>1466</v>
      </c>
      <c r="C230" s="168">
        <v>187.363</v>
      </c>
      <c r="D230" s="179">
        <v>88.58</v>
      </c>
      <c r="E230" s="169">
        <f t="shared" si="15"/>
        <v>16596.614539999999</v>
      </c>
      <c r="F230" s="170">
        <f t="shared" si="13"/>
        <v>4.0271100422827858E-4</v>
      </c>
      <c r="G230" s="219">
        <v>9.0313840596071351E-2</v>
      </c>
      <c r="H230" s="219">
        <v>10.050000000000001</v>
      </c>
      <c r="I230" s="172">
        <f t="shared" si="14"/>
        <v>3.6370377442156569E-7</v>
      </c>
      <c r="J230" s="172">
        <f t="shared" si="16"/>
        <v>4.0472455924942E-5</v>
      </c>
      <c r="K230" s="119"/>
    </row>
    <row r="231" spans="1:11">
      <c r="A231" s="166" t="s">
        <v>1468</v>
      </c>
      <c r="B231" s="167" t="s">
        <v>1469</v>
      </c>
      <c r="C231" s="168">
        <v>381.99599999999998</v>
      </c>
      <c r="D231" s="179">
        <v>618.57000000000005</v>
      </c>
      <c r="E231" s="169">
        <f t="shared" si="15"/>
        <v>236291.26572</v>
      </c>
      <c r="F231" s="170">
        <f t="shared" si="13"/>
        <v>5.7335243087758194E-3</v>
      </c>
      <c r="G231" s="219">
        <v>0.25219457781657695</v>
      </c>
      <c r="H231" s="219">
        <v>8.7349999999999994</v>
      </c>
      <c r="I231" s="172">
        <f t="shared" si="14"/>
        <v>1.4459637424527989E-5</v>
      </c>
      <c r="J231" s="172">
        <f t="shared" si="16"/>
        <v>5.0082334837156777E-4</v>
      </c>
      <c r="K231" s="119"/>
    </row>
    <row r="232" spans="1:11">
      <c r="A232" s="166" t="s">
        <v>1474</v>
      </c>
      <c r="B232" s="167" t="s">
        <v>1475</v>
      </c>
      <c r="C232" s="168">
        <v>1127.873</v>
      </c>
      <c r="D232" s="179">
        <v>117.54</v>
      </c>
      <c r="E232" s="169">
        <f t="shared" si="15"/>
        <v>132570.19242000001</v>
      </c>
      <c r="F232" s="170">
        <f t="shared" si="13"/>
        <v>3.2167690098196572E-3</v>
      </c>
      <c r="G232" s="219">
        <v>1.2761613067891782</v>
      </c>
      <c r="H232" s="219">
        <v>8.1999999999999993</v>
      </c>
      <c r="I232" s="172">
        <f t="shared" si="14"/>
        <v>4.105116143210384E-5</v>
      </c>
      <c r="J232" s="172">
        <f t="shared" si="16"/>
        <v>2.6377505880521184E-4</v>
      </c>
      <c r="K232" s="119"/>
    </row>
    <row r="233" spans="1:11">
      <c r="A233" s="166" t="s">
        <v>3229</v>
      </c>
      <c r="B233" s="167" t="s">
        <v>3231</v>
      </c>
      <c r="C233" s="168">
        <v>89.82</v>
      </c>
      <c r="D233" s="179">
        <v>105.91</v>
      </c>
      <c r="E233" s="169">
        <f t="shared" si="15"/>
        <v>9512.8361999999997</v>
      </c>
      <c r="F233" s="170">
        <f t="shared" si="13"/>
        <v>2.3082561867832121E-4</v>
      </c>
      <c r="G233" s="219">
        <v>0.90642998772542727</v>
      </c>
      <c r="H233" s="219">
        <v>6</v>
      </c>
      <c r="I233" s="172">
        <f t="shared" si="14"/>
        <v>2.0922726270530482E-6</v>
      </c>
      <c r="J233" s="172">
        <f t="shared" si="16"/>
        <v>1.3849537120699272E-5</v>
      </c>
      <c r="K233" s="119"/>
    </row>
    <row r="234" spans="1:11">
      <c r="A234" s="166" t="s">
        <v>3230</v>
      </c>
      <c r="B234" s="167" t="s">
        <v>1219</v>
      </c>
      <c r="C234" s="168">
        <v>668.01400000000001</v>
      </c>
      <c r="D234" s="179">
        <v>77.61</v>
      </c>
      <c r="E234" s="169">
        <f t="shared" si="15"/>
        <v>51844.56654</v>
      </c>
      <c r="F234" s="170">
        <f t="shared" si="13"/>
        <v>1.257990140385776E-3</v>
      </c>
      <c r="G234" s="219">
        <v>1.9069707511918568</v>
      </c>
      <c r="H234" s="219">
        <v>9.26</v>
      </c>
      <c r="I234" s="172">
        <f t="shared" si="14"/>
        <v>2.3989504030034127E-5</v>
      </c>
      <c r="J234" s="172">
        <f t="shared" si="16"/>
        <v>1.1648988699972286E-4</v>
      </c>
      <c r="K234" s="119"/>
    </row>
    <row r="235" spans="1:11">
      <c r="A235" s="166" t="s">
        <v>3232</v>
      </c>
      <c r="B235" s="167" t="s">
        <v>3233</v>
      </c>
      <c r="C235" s="168">
        <v>47.115000000000002</v>
      </c>
      <c r="D235" s="179">
        <v>389.12</v>
      </c>
      <c r="E235" s="169" t="str">
        <f t="shared" si="15"/>
        <v>Excl.</v>
      </c>
      <c r="F235" s="170" t="str">
        <f t="shared" si="13"/>
        <v>Excl.</v>
      </c>
      <c r="G235" s="219" t="s">
        <v>16</v>
      </c>
      <c r="H235" s="219">
        <v>1.64</v>
      </c>
      <c r="I235" s="172" t="str">
        <f t="shared" si="14"/>
        <v/>
      </c>
      <c r="J235" s="172" t="str">
        <f t="shared" si="16"/>
        <v/>
      </c>
      <c r="K235" s="119"/>
    </row>
    <row r="236" spans="1:11">
      <c r="A236" s="166" t="s">
        <v>1486</v>
      </c>
      <c r="B236" s="167" t="s">
        <v>1487</v>
      </c>
      <c r="C236" s="168">
        <v>609.19799999999998</v>
      </c>
      <c r="D236" s="179">
        <v>246.48</v>
      </c>
      <c r="E236" s="169">
        <f t="shared" si="15"/>
        <v>150155.12303999998</v>
      </c>
      <c r="F236" s="170">
        <f t="shared" si="13"/>
        <v>3.6434611555097984E-3</v>
      </c>
      <c r="G236" s="219">
        <v>2.1746186303148329</v>
      </c>
      <c r="H236" s="219">
        <v>10.27</v>
      </c>
      <c r="I236" s="172">
        <f t="shared" si="14"/>
        <v>7.9231385076000154E-5</v>
      </c>
      <c r="J236" s="172">
        <f t="shared" si="16"/>
        <v>3.7418346067085627E-4</v>
      </c>
      <c r="K236" s="119"/>
    </row>
    <row r="237" spans="1:11">
      <c r="A237" s="166" t="s">
        <v>3234</v>
      </c>
      <c r="B237" s="167" t="s">
        <v>3235</v>
      </c>
      <c r="C237" s="168">
        <v>173.54300000000001</v>
      </c>
      <c r="D237" s="179">
        <v>158.93</v>
      </c>
      <c r="E237" s="169" t="str">
        <f t="shared" si="15"/>
        <v>Excl.</v>
      </c>
      <c r="F237" s="170" t="str">
        <f t="shared" si="13"/>
        <v>Excl.</v>
      </c>
      <c r="G237" s="219" t="s">
        <v>16</v>
      </c>
      <c r="H237" s="219">
        <v>-1.19</v>
      </c>
      <c r="I237" s="172" t="str">
        <f t="shared" si="14"/>
        <v/>
      </c>
      <c r="J237" s="172" t="str">
        <f t="shared" si="16"/>
        <v/>
      </c>
      <c r="K237" s="119"/>
    </row>
    <row r="238" spans="1:11">
      <c r="A238" s="166" t="s">
        <v>1489</v>
      </c>
      <c r="B238" s="167" t="s">
        <v>1490</v>
      </c>
      <c r="C238" s="168">
        <v>923.41800000000001</v>
      </c>
      <c r="D238" s="179">
        <v>584.67999999999995</v>
      </c>
      <c r="E238" s="169">
        <f t="shared" si="15"/>
        <v>539904.03623999993</v>
      </c>
      <c r="F238" s="170">
        <f t="shared" si="13"/>
        <v>1.3100581211733757E-2</v>
      </c>
      <c r="G238" s="219">
        <v>1.436683313949511</v>
      </c>
      <c r="H238" s="219">
        <v>10.44</v>
      </c>
      <c r="I238" s="172">
        <f t="shared" si="14"/>
        <v>1.8821386429938354E-4</v>
      </c>
      <c r="J238" s="172">
        <f t="shared" si="16"/>
        <v>1.3677006785050043E-3</v>
      </c>
      <c r="K238" s="119"/>
    </row>
    <row r="239" spans="1:11">
      <c r="A239" s="166" t="s">
        <v>3236</v>
      </c>
      <c r="B239" s="167" t="s">
        <v>3237</v>
      </c>
      <c r="C239" s="168">
        <v>720.077</v>
      </c>
      <c r="D239" s="179">
        <v>153.13</v>
      </c>
      <c r="E239" s="169">
        <f t="shared" si="15"/>
        <v>110265.39100999999</v>
      </c>
      <c r="F239" s="170">
        <f t="shared" si="13"/>
        <v>2.6755508623905713E-3</v>
      </c>
      <c r="G239" s="219">
        <v>2.1419708744204269</v>
      </c>
      <c r="H239" s="219">
        <v>22.74</v>
      </c>
      <c r="I239" s="172">
        <f t="shared" si="14"/>
        <v>5.7309520202710596E-5</v>
      </c>
      <c r="J239" s="172">
        <f t="shared" si="16"/>
        <v>6.084202661076159E-4</v>
      </c>
      <c r="K239" s="119"/>
    </row>
    <row r="240" spans="1:11">
      <c r="A240" s="166" t="s">
        <v>1495</v>
      </c>
      <c r="B240" s="167" t="s">
        <v>1496</v>
      </c>
      <c r="C240" s="168">
        <v>559.38300000000004</v>
      </c>
      <c r="D240" s="179">
        <v>26.63</v>
      </c>
      <c r="E240" s="169">
        <f t="shared" si="15"/>
        <v>14896.369290000001</v>
      </c>
      <c r="F240" s="170">
        <f t="shared" si="13"/>
        <v>3.6145515229464321E-4</v>
      </c>
      <c r="G240" s="219">
        <v>1.6522718738265114</v>
      </c>
      <c r="H240" s="219">
        <v>-5</v>
      </c>
      <c r="I240" s="172">
        <f t="shared" si="14"/>
        <v>5.9722218178611716E-6</v>
      </c>
      <c r="J240" s="172">
        <f t="shared" si="16"/>
        <v>-1.8072757614732159E-5</v>
      </c>
      <c r="K240" s="119"/>
    </row>
    <row r="241" spans="1:11">
      <c r="A241" s="166" t="s">
        <v>1501</v>
      </c>
      <c r="B241" s="167" t="s">
        <v>1502</v>
      </c>
      <c r="C241" s="168">
        <v>413.154</v>
      </c>
      <c r="D241" s="179">
        <v>64.13</v>
      </c>
      <c r="E241" s="169">
        <f t="shared" si="15"/>
        <v>26495.566019999998</v>
      </c>
      <c r="F241" s="170">
        <f t="shared" si="13"/>
        <v>6.4290557413348548E-4</v>
      </c>
      <c r="G241" s="219">
        <v>2.8067986901606115</v>
      </c>
      <c r="H241" s="219">
        <v>8.2200000000000006</v>
      </c>
      <c r="I241" s="172">
        <f t="shared" si="14"/>
        <v>1.8045065233748227E-5</v>
      </c>
      <c r="J241" s="172">
        <f t="shared" si="16"/>
        <v>5.284683819377251E-5</v>
      </c>
      <c r="K241" s="119"/>
    </row>
    <row r="242" spans="1:11">
      <c r="A242" s="166" t="s">
        <v>3238</v>
      </c>
      <c r="B242" s="167" t="s">
        <v>1302</v>
      </c>
      <c r="C242" s="168">
        <v>83.962999999999994</v>
      </c>
      <c r="D242" s="179">
        <v>223.48</v>
      </c>
      <c r="E242" s="169">
        <f t="shared" si="15"/>
        <v>18764.051239999997</v>
      </c>
      <c r="F242" s="170">
        <f t="shared" si="13"/>
        <v>4.5530309208779605E-4</v>
      </c>
      <c r="G242" s="219">
        <v>1.2887059244675139</v>
      </c>
      <c r="H242" s="219">
        <v>8.4499999999999993</v>
      </c>
      <c r="I242" s="172">
        <f t="shared" si="14"/>
        <v>5.8675179220192079E-6</v>
      </c>
      <c r="J242" s="172">
        <f t="shared" si="16"/>
        <v>3.8473111281418761E-5</v>
      </c>
      <c r="K242" s="119"/>
    </row>
    <row r="243" spans="1:11">
      <c r="A243" s="166" t="s">
        <v>1513</v>
      </c>
      <c r="B243" s="167" t="s">
        <v>1514</v>
      </c>
      <c r="C243" s="168">
        <v>132.06</v>
      </c>
      <c r="D243" s="179">
        <v>250.43</v>
      </c>
      <c r="E243" s="169">
        <f t="shared" si="15"/>
        <v>33071.785799999998</v>
      </c>
      <c r="F243" s="170">
        <f t="shared" si="13"/>
        <v>8.0247523005619694E-4</v>
      </c>
      <c r="G243" s="219">
        <v>0.73473625364373285</v>
      </c>
      <c r="H243" s="219">
        <v>19</v>
      </c>
      <c r="I243" s="172">
        <f t="shared" si="14"/>
        <v>5.8960764417338276E-6</v>
      </c>
      <c r="J243" s="172">
        <f t="shared" si="16"/>
        <v>1.5247029371067742E-4</v>
      </c>
      <c r="K243" s="119"/>
    </row>
    <row r="244" spans="1:11">
      <c r="A244" s="166" t="s">
        <v>1516</v>
      </c>
      <c r="B244" s="167" t="s">
        <v>1517</v>
      </c>
      <c r="C244" s="168">
        <v>727.31500000000005</v>
      </c>
      <c r="D244" s="179">
        <v>33.86</v>
      </c>
      <c r="E244" s="169">
        <f t="shared" si="15"/>
        <v>24626.885900000001</v>
      </c>
      <c r="F244" s="170">
        <f t="shared" si="13"/>
        <v>5.9756270942496891E-4</v>
      </c>
      <c r="G244" s="219">
        <v>2.3626698168930895</v>
      </c>
      <c r="H244" s="219">
        <v>-11.5</v>
      </c>
      <c r="I244" s="172">
        <f t="shared" si="14"/>
        <v>1.4118433772592297E-5</v>
      </c>
      <c r="J244" s="172">
        <f t="shared" si="16"/>
        <v>-6.871971158387142E-5</v>
      </c>
      <c r="K244" s="119"/>
    </row>
    <row r="245" spans="1:11">
      <c r="A245" s="166" t="s">
        <v>1522</v>
      </c>
      <c r="B245" s="167" t="s">
        <v>1523</v>
      </c>
      <c r="C245" s="168">
        <v>1218.931</v>
      </c>
      <c r="D245" s="179">
        <v>45.65</v>
      </c>
      <c r="E245" s="169">
        <f t="shared" si="15"/>
        <v>55644.200149999997</v>
      </c>
      <c r="F245" s="170">
        <f t="shared" si="13"/>
        <v>1.3501869111847088E-3</v>
      </c>
      <c r="G245" s="219">
        <v>4.1621029572836798</v>
      </c>
      <c r="H245" s="219">
        <v>4.2750000000000004</v>
      </c>
      <c r="I245" s="172">
        <f t="shared" si="14"/>
        <v>5.6196169359275941E-5</v>
      </c>
      <c r="J245" s="172">
        <f t="shared" si="16"/>
        <v>5.7720490453146313E-5</v>
      </c>
      <c r="K245" s="119"/>
    </row>
    <row r="246" spans="1:11">
      <c r="A246" s="166" t="s">
        <v>3239</v>
      </c>
      <c r="B246" s="167" t="s">
        <v>3240</v>
      </c>
      <c r="C246" s="168">
        <v>315.12099999999998</v>
      </c>
      <c r="D246" s="179">
        <v>260.02</v>
      </c>
      <c r="E246" s="169">
        <f t="shared" si="15"/>
        <v>81937.762419999985</v>
      </c>
      <c r="F246" s="170">
        <f t="shared" si="13"/>
        <v>1.988190935497638E-3</v>
      </c>
      <c r="G246" s="219">
        <v>0.54226597954003541</v>
      </c>
      <c r="H246" s="219">
        <v>24.215</v>
      </c>
      <c r="I246" s="172">
        <f t="shared" si="14"/>
        <v>1.0781283051502461E-5</v>
      </c>
      <c r="J246" s="172">
        <f t="shared" si="16"/>
        <v>4.8144043503075309E-4</v>
      </c>
      <c r="K246" s="119"/>
    </row>
    <row r="247" spans="1:11">
      <c r="A247" s="166" t="s">
        <v>1525</v>
      </c>
      <c r="B247" s="167" t="s">
        <v>1526</v>
      </c>
      <c r="C247" s="168">
        <v>316.07900000000001</v>
      </c>
      <c r="D247" s="179">
        <v>96.18</v>
      </c>
      <c r="E247" s="169">
        <f t="shared" si="15"/>
        <v>30400.478220000005</v>
      </c>
      <c r="F247" s="170">
        <f t="shared" si="13"/>
        <v>7.3765689282533119E-4</v>
      </c>
      <c r="G247" s="219">
        <v>3.4726554377209395</v>
      </c>
      <c r="H247" s="219">
        <v>7.8170000000000002</v>
      </c>
      <c r="I247" s="172">
        <f t="shared" si="14"/>
        <v>2.5616282200422186E-5</v>
      </c>
      <c r="J247" s="172">
        <f t="shared" si="16"/>
        <v>5.7662639312156136E-5</v>
      </c>
      <c r="K247" s="119"/>
    </row>
    <row r="248" spans="1:11">
      <c r="A248" s="166" t="s">
        <v>3241</v>
      </c>
      <c r="B248" s="167" t="s">
        <v>1532</v>
      </c>
      <c r="C248" s="168">
        <v>440.2</v>
      </c>
      <c r="D248" s="179">
        <v>517.78</v>
      </c>
      <c r="E248" s="169" t="str">
        <f t="shared" si="15"/>
        <v>Excl.</v>
      </c>
      <c r="F248" s="170" t="str">
        <f t="shared" si="13"/>
        <v>Excl.</v>
      </c>
      <c r="G248" s="219" t="s">
        <v>16</v>
      </c>
      <c r="H248" s="219">
        <v>16.343</v>
      </c>
      <c r="I248" s="172" t="str">
        <f t="shared" si="14"/>
        <v/>
      </c>
      <c r="J248" s="172" t="str">
        <f t="shared" si="16"/>
        <v/>
      </c>
      <c r="K248" s="119"/>
    </row>
    <row r="249" spans="1:11">
      <c r="A249" s="166" t="s">
        <v>3242</v>
      </c>
      <c r="B249" s="167" t="s">
        <v>3914</v>
      </c>
      <c r="C249" s="168">
        <v>343.56099999999998</v>
      </c>
      <c r="D249" s="179">
        <v>118.54</v>
      </c>
      <c r="E249" s="169" t="str">
        <f t="shared" si="15"/>
        <v>Excl.</v>
      </c>
      <c r="F249" s="170" t="str">
        <f t="shared" si="13"/>
        <v>Excl.</v>
      </c>
      <c r="G249" s="219">
        <v>0.74067825206681281</v>
      </c>
      <c r="H249" s="219" t="s">
        <v>16</v>
      </c>
      <c r="I249" s="172" t="str">
        <f t="shared" si="14"/>
        <v/>
      </c>
      <c r="J249" s="172" t="str">
        <f t="shared" si="16"/>
        <v/>
      </c>
      <c r="K249" s="119"/>
    </row>
    <row r="250" spans="1:11">
      <c r="A250" s="166" t="s">
        <v>3243</v>
      </c>
      <c r="B250" s="167" t="s">
        <v>1535</v>
      </c>
      <c r="C250" s="168">
        <v>710.92399999999998</v>
      </c>
      <c r="D250" s="179">
        <v>20.059999999999999</v>
      </c>
      <c r="E250" s="169" t="str">
        <f t="shared" si="15"/>
        <v>Excl.</v>
      </c>
      <c r="F250" s="170" t="str">
        <f t="shared" si="13"/>
        <v>Excl.</v>
      </c>
      <c r="G250" s="219">
        <v>3.4396809571286142</v>
      </c>
      <c r="H250" s="219" t="s">
        <v>16</v>
      </c>
      <c r="I250" s="172" t="str">
        <f t="shared" si="14"/>
        <v/>
      </c>
      <c r="J250" s="172" t="str">
        <f t="shared" si="16"/>
        <v/>
      </c>
      <c r="K250" s="119"/>
    </row>
    <row r="251" spans="1:11">
      <c r="A251" s="166" t="s">
        <v>1627</v>
      </c>
      <c r="B251" s="167" t="s">
        <v>1628</v>
      </c>
      <c r="C251" s="168">
        <v>141.12799999999999</v>
      </c>
      <c r="D251" s="179">
        <v>131.4</v>
      </c>
      <c r="E251" s="169">
        <f t="shared" si="15"/>
        <v>18544.2192</v>
      </c>
      <c r="F251" s="170">
        <f t="shared" si="13"/>
        <v>4.4996894509193827E-4</v>
      </c>
      <c r="G251" s="219">
        <v>1.1111111111111109</v>
      </c>
      <c r="H251" s="219">
        <v>4.3899999999999997</v>
      </c>
      <c r="I251" s="172">
        <f t="shared" si="14"/>
        <v>4.99965494546598E-6</v>
      </c>
      <c r="J251" s="172">
        <f t="shared" si="16"/>
        <v>1.975363668953609E-5</v>
      </c>
      <c r="K251" s="119"/>
    </row>
    <row r="252" spans="1:11">
      <c r="A252" s="166" t="s">
        <v>1537</v>
      </c>
      <c r="B252" s="167" t="s">
        <v>1538</v>
      </c>
      <c r="C252" s="168">
        <v>537.32899999999995</v>
      </c>
      <c r="D252" s="179">
        <v>322.20999999999998</v>
      </c>
      <c r="E252" s="169">
        <f t="shared" si="15"/>
        <v>173132.77708999996</v>
      </c>
      <c r="F252" s="170">
        <f t="shared" si="13"/>
        <v>4.2010058351782745E-3</v>
      </c>
      <c r="G252" s="219">
        <v>2.79320939759784</v>
      </c>
      <c r="H252" s="219">
        <v>3.52</v>
      </c>
      <c r="I252" s="172">
        <f t="shared" si="14"/>
        <v>1.173428897818332E-4</v>
      </c>
      <c r="J252" s="172">
        <f t="shared" si="16"/>
        <v>1.4787540539827526E-4</v>
      </c>
      <c r="K252" s="119"/>
    </row>
    <row r="253" spans="1:11">
      <c r="A253" s="166" t="s">
        <v>1540</v>
      </c>
      <c r="B253" s="167" t="s">
        <v>1541</v>
      </c>
      <c r="C253" s="168">
        <v>15204.137000000001</v>
      </c>
      <c r="D253" s="179">
        <v>233</v>
      </c>
      <c r="E253" s="169">
        <f t="shared" si="15"/>
        <v>3542563.9210000001</v>
      </c>
      <c r="F253" s="170">
        <f t="shared" si="13"/>
        <v>8.595906537025462E-2</v>
      </c>
      <c r="G253" s="219">
        <v>0.42918454935622319</v>
      </c>
      <c r="H253" s="219">
        <v>8.0350000000000001</v>
      </c>
      <c r="I253" s="172">
        <f t="shared" si="14"/>
        <v>3.689230273401486E-4</v>
      </c>
      <c r="J253" s="172">
        <f t="shared" si="16"/>
        <v>6.9068109024999595E-3</v>
      </c>
      <c r="K253" s="119"/>
    </row>
    <row r="254" spans="1:11">
      <c r="A254" s="166" t="s">
        <v>1543</v>
      </c>
      <c r="B254" s="167" t="s">
        <v>1544</v>
      </c>
      <c r="C254" s="168">
        <v>215</v>
      </c>
      <c r="D254" s="179">
        <v>275.48</v>
      </c>
      <c r="E254" s="169" t="str">
        <f t="shared" si="15"/>
        <v>Excl.</v>
      </c>
      <c r="F254" s="170" t="str">
        <f t="shared" si="13"/>
        <v>Excl.</v>
      </c>
      <c r="G254" s="219" t="s">
        <v>16</v>
      </c>
      <c r="H254" s="219">
        <v>10.23</v>
      </c>
      <c r="I254" s="172" t="str">
        <f t="shared" si="14"/>
        <v/>
      </c>
      <c r="J254" s="172" t="str">
        <f t="shared" si="16"/>
        <v/>
      </c>
      <c r="K254" s="119"/>
    </row>
    <row r="255" spans="1:11">
      <c r="A255" s="166" t="s">
        <v>1546</v>
      </c>
      <c r="B255" s="167" t="s">
        <v>1547</v>
      </c>
      <c r="C255" s="168">
        <v>403.25799999999998</v>
      </c>
      <c r="D255" s="179">
        <v>205.88</v>
      </c>
      <c r="E255" s="169">
        <f t="shared" si="15"/>
        <v>83022.757039999997</v>
      </c>
      <c r="F255" s="170">
        <f t="shared" si="13"/>
        <v>2.0145179476692711E-3</v>
      </c>
      <c r="G255" s="219">
        <v>0.75772294540509044</v>
      </c>
      <c r="H255" s="219">
        <v>12</v>
      </c>
      <c r="I255" s="172">
        <f t="shared" si="14"/>
        <v>1.5264464728793779E-5</v>
      </c>
      <c r="J255" s="172">
        <f t="shared" si="16"/>
        <v>2.4174215372031252E-4</v>
      </c>
      <c r="K255" s="119"/>
    </row>
    <row r="256" spans="1:11">
      <c r="A256" s="166" t="s">
        <v>1549</v>
      </c>
      <c r="B256" s="167" t="s">
        <v>1550</v>
      </c>
      <c r="C256" s="168">
        <v>3863.0569999999998</v>
      </c>
      <c r="D256" s="179">
        <v>41.77</v>
      </c>
      <c r="E256" s="169">
        <f t="shared" si="15"/>
        <v>161359.89089000001</v>
      </c>
      <c r="F256" s="170">
        <f t="shared" si="13"/>
        <v>3.9153408995469367E-3</v>
      </c>
      <c r="G256" s="219">
        <v>2.9686377783097915</v>
      </c>
      <c r="H256" s="219">
        <v>8.16</v>
      </c>
      <c r="I256" s="172">
        <f t="shared" si="14"/>
        <v>1.1623228909356478E-4</v>
      </c>
      <c r="J256" s="172">
        <f t="shared" si="16"/>
        <v>3.1949181740303006E-4</v>
      </c>
      <c r="K256" s="119"/>
    </row>
    <row r="257" spans="1:11">
      <c r="A257" s="166" t="s">
        <v>3244</v>
      </c>
      <c r="B257" s="167" t="s">
        <v>1553</v>
      </c>
      <c r="C257" s="168">
        <v>192.59100000000001</v>
      </c>
      <c r="D257" s="179">
        <v>57.52</v>
      </c>
      <c r="E257" s="169">
        <f t="shared" si="15"/>
        <v>11077.834320000002</v>
      </c>
      <c r="F257" s="170">
        <f t="shared" si="13"/>
        <v>2.6879974665493982E-4</v>
      </c>
      <c r="G257" s="219">
        <v>3.0598052851182196</v>
      </c>
      <c r="H257" s="219">
        <v>5.29</v>
      </c>
      <c r="I257" s="172">
        <f t="shared" si="14"/>
        <v>8.2247488545322338E-6</v>
      </c>
      <c r="J257" s="172">
        <f t="shared" si="16"/>
        <v>1.4219506598046316E-5</v>
      </c>
      <c r="K257" s="119"/>
    </row>
    <row r="258" spans="1:11">
      <c r="A258" s="166" t="s">
        <v>3245</v>
      </c>
      <c r="B258" s="167" t="s">
        <v>1556</v>
      </c>
      <c r="C258" s="168">
        <v>133.976</v>
      </c>
      <c r="D258" s="179">
        <v>774.41</v>
      </c>
      <c r="E258" s="169">
        <f t="shared" si="15"/>
        <v>103752.35415999999</v>
      </c>
      <c r="F258" s="170">
        <f t="shared" si="13"/>
        <v>2.5175143180026891E-3</v>
      </c>
      <c r="G258" s="219">
        <v>0.74895727069640117</v>
      </c>
      <c r="H258" s="219">
        <v>14.097</v>
      </c>
      <c r="I258" s="172">
        <f t="shared" si="14"/>
        <v>1.8855106525504057E-5</v>
      </c>
      <c r="J258" s="172">
        <f t="shared" si="16"/>
        <v>3.5489399340883908E-4</v>
      </c>
      <c r="K258" s="119"/>
    </row>
    <row r="259" spans="1:11">
      <c r="A259" s="166" t="s">
        <v>1558</v>
      </c>
      <c r="B259" s="167" t="s">
        <v>1559</v>
      </c>
      <c r="C259" s="168">
        <v>281.52300000000002</v>
      </c>
      <c r="D259" s="179">
        <v>248.6</v>
      </c>
      <c r="E259" s="169">
        <f t="shared" si="15"/>
        <v>69986.617800000007</v>
      </c>
      <c r="F259" s="170">
        <f t="shared" si="13"/>
        <v>1.6982006221118587E-3</v>
      </c>
      <c r="G259" s="219">
        <v>1.0136765888978279</v>
      </c>
      <c r="H259" s="219">
        <v>4.25</v>
      </c>
      <c r="I259" s="172">
        <f t="shared" si="14"/>
        <v>1.7214262138865182E-5</v>
      </c>
      <c r="J259" s="172">
        <f t="shared" si="16"/>
        <v>7.2173526439754001E-5</v>
      </c>
      <c r="K259" s="119"/>
    </row>
    <row r="260" spans="1:11">
      <c r="A260" s="166" t="s">
        <v>1636</v>
      </c>
      <c r="B260" s="167" t="s">
        <v>3246</v>
      </c>
      <c r="C260" s="168">
        <v>575.72500000000002</v>
      </c>
      <c r="D260" s="179">
        <v>179.65</v>
      </c>
      <c r="E260" s="169" t="str">
        <f t="shared" si="15"/>
        <v>Excl.</v>
      </c>
      <c r="F260" s="170" t="str">
        <f t="shared" si="13"/>
        <v>Excl.</v>
      </c>
      <c r="G260" s="219" t="s">
        <v>16</v>
      </c>
      <c r="H260" s="219">
        <v>11.52</v>
      </c>
      <c r="I260" s="172" t="str">
        <f t="shared" si="14"/>
        <v/>
      </c>
      <c r="J260" s="172" t="str">
        <f t="shared" si="16"/>
        <v/>
      </c>
      <c r="K260" s="119"/>
    </row>
    <row r="261" spans="1:11">
      <c r="A261" s="166" t="s">
        <v>1561</v>
      </c>
      <c r="B261" s="167" t="s">
        <v>1562</v>
      </c>
      <c r="C261" s="168">
        <v>252.01499999999999</v>
      </c>
      <c r="D261" s="179">
        <v>82.3</v>
      </c>
      <c r="E261" s="169">
        <f t="shared" si="15"/>
        <v>20740.834499999997</v>
      </c>
      <c r="F261" s="170">
        <f t="shared" si="13"/>
        <v>5.0326904139978452E-4</v>
      </c>
      <c r="G261" s="219">
        <v>2.0413122721749697</v>
      </c>
      <c r="H261" s="219">
        <v>5.83</v>
      </c>
      <c r="I261" s="172">
        <f t="shared" si="14"/>
        <v>1.027329270415113E-5</v>
      </c>
      <c r="J261" s="172">
        <f t="shared" si="16"/>
        <v>2.9340585113607441E-5</v>
      </c>
      <c r="K261" s="119"/>
    </row>
    <row r="262" spans="1:11">
      <c r="A262" s="166" t="s">
        <v>1567</v>
      </c>
      <c r="B262" s="167" t="s">
        <v>1568</v>
      </c>
      <c r="C262" s="168">
        <v>524.22199999999998</v>
      </c>
      <c r="D262" s="179">
        <v>98.68</v>
      </c>
      <c r="E262" s="169">
        <f t="shared" si="15"/>
        <v>51730.22696</v>
      </c>
      <c r="F262" s="170">
        <f t="shared" si="13"/>
        <v>1.2552157307630265E-3</v>
      </c>
      <c r="G262" s="219">
        <v>1.2160518848804214</v>
      </c>
      <c r="H262" s="219">
        <v>0.48</v>
      </c>
      <c r="I262" s="172">
        <f t="shared" si="14"/>
        <v>1.526407455325934E-5</v>
      </c>
      <c r="J262" s="172">
        <f t="shared" si="16"/>
        <v>6.0250355076625272E-6</v>
      </c>
      <c r="K262" s="119"/>
    </row>
    <row r="263" spans="1:11">
      <c r="A263" s="166" t="s">
        <v>1570</v>
      </c>
      <c r="B263" s="167" t="s">
        <v>1571</v>
      </c>
      <c r="C263" s="168">
        <v>443.33499999999998</v>
      </c>
      <c r="D263" s="179">
        <v>886.52</v>
      </c>
      <c r="E263" s="169">
        <f t="shared" si="15"/>
        <v>393025.34419999999</v>
      </c>
      <c r="F263" s="170">
        <f t="shared" si="13"/>
        <v>9.536621500034358E-3</v>
      </c>
      <c r="G263" s="219">
        <v>0.52339484726796914</v>
      </c>
      <c r="H263" s="219">
        <v>9.875</v>
      </c>
      <c r="I263" s="172">
        <f t="shared" si="14"/>
        <v>4.9914185534629134E-5</v>
      </c>
      <c r="J263" s="172">
        <f t="shared" si="16"/>
        <v>9.4174137312839283E-4</v>
      </c>
      <c r="K263" s="119"/>
    </row>
    <row r="264" spans="1:11">
      <c r="A264" s="166" t="s">
        <v>1579</v>
      </c>
      <c r="B264" s="167" t="s">
        <v>1580</v>
      </c>
      <c r="C264" s="168">
        <v>381.07499999999999</v>
      </c>
      <c r="D264" s="179">
        <v>361.26</v>
      </c>
      <c r="E264" s="169">
        <f t="shared" si="15"/>
        <v>137667.1545</v>
      </c>
      <c r="F264" s="170">
        <f t="shared" si="13"/>
        <v>3.3404449988476133E-3</v>
      </c>
      <c r="G264" s="219">
        <v>0.8857886286884793</v>
      </c>
      <c r="H264" s="219">
        <v>8.5950000000000006</v>
      </c>
      <c r="I264" s="172">
        <f t="shared" si="14"/>
        <v>2.9589281947385162E-5</v>
      </c>
      <c r="J264" s="172">
        <f t="shared" si="16"/>
        <v>2.8711124765095237E-4</v>
      </c>
      <c r="K264" s="119"/>
    </row>
    <row r="265" spans="1:11">
      <c r="A265" s="166" t="s">
        <v>1582</v>
      </c>
      <c r="B265" s="167" t="s">
        <v>1583</v>
      </c>
      <c r="C265" s="168">
        <v>285.82100000000003</v>
      </c>
      <c r="D265" s="179">
        <v>59.56</v>
      </c>
      <c r="E265" s="169" t="str">
        <f t="shared" si="15"/>
        <v>Excl.</v>
      </c>
      <c r="F265" s="170" t="str">
        <f t="shared" si="13"/>
        <v>Excl.</v>
      </c>
      <c r="G265" s="219">
        <v>3.2907991940899932</v>
      </c>
      <c r="H265" s="219" t="s">
        <v>16</v>
      </c>
      <c r="I265" s="172" t="str">
        <f t="shared" si="14"/>
        <v/>
      </c>
      <c r="J265" s="172" t="str">
        <f t="shared" si="16"/>
        <v/>
      </c>
      <c r="K265" s="119"/>
    </row>
    <row r="266" spans="1:11">
      <c r="A266" s="166" t="s">
        <v>3248</v>
      </c>
      <c r="B266" s="167" t="s">
        <v>3247</v>
      </c>
      <c r="C266" s="168">
        <v>143.67099999999999</v>
      </c>
      <c r="D266" s="179">
        <v>64.739999999999995</v>
      </c>
      <c r="E266" s="169">
        <f t="shared" si="15"/>
        <v>9301.2605399999993</v>
      </c>
      <c r="F266" s="170">
        <f t="shared" si="13"/>
        <v>2.2569180983414346E-4</v>
      </c>
      <c r="G266" s="219">
        <v>2.2242817423540315</v>
      </c>
      <c r="H266" s="219">
        <v>2.1549999999999998</v>
      </c>
      <c r="I266" s="172">
        <f t="shared" si="14"/>
        <v>5.0200217201292346E-6</v>
      </c>
      <c r="J266" s="172">
        <f t="shared" si="16"/>
        <v>4.8636585019257907E-6</v>
      </c>
      <c r="K266" s="119"/>
    </row>
    <row r="267" spans="1:11">
      <c r="A267" s="166" t="s">
        <v>1588</v>
      </c>
      <c r="B267" s="167" t="s">
        <v>1589</v>
      </c>
      <c r="C267" s="168">
        <v>824.404</v>
      </c>
      <c r="D267" s="179">
        <v>202.05</v>
      </c>
      <c r="E267" s="169">
        <f t="shared" si="15"/>
        <v>166570.82820000002</v>
      </c>
      <c r="F267" s="170">
        <f t="shared" si="13"/>
        <v>4.0417824573732658E-3</v>
      </c>
      <c r="G267" s="219">
        <v>0.79188319722840883</v>
      </c>
      <c r="H267" s="219">
        <v>9.2799999999999994</v>
      </c>
      <c r="I267" s="172">
        <f t="shared" si="14"/>
        <v>3.2006196148464365E-5</v>
      </c>
      <c r="J267" s="172">
        <f t="shared" si="16"/>
        <v>3.7507741204423903E-4</v>
      </c>
      <c r="K267" s="119"/>
    </row>
    <row r="268" spans="1:11">
      <c r="A268" s="166" t="s">
        <v>1600</v>
      </c>
      <c r="B268" s="167" t="s">
        <v>1601</v>
      </c>
      <c r="C268" s="168">
        <v>241.96199999999999</v>
      </c>
      <c r="D268" s="179">
        <v>110.52</v>
      </c>
      <c r="E268" s="169">
        <f t="shared" si="15"/>
        <v>26741.640239999997</v>
      </c>
      <c r="F268" s="170">
        <f t="shared" ref="F268:F331" si="17">IF(E268="Excl.","Excl.",E268/(SUM($E$12:$E$514)))</f>
        <v>6.4887647838097855E-4</v>
      </c>
      <c r="G268" s="219">
        <v>1.8298950416214261</v>
      </c>
      <c r="H268" s="219">
        <v>9.8350000000000009</v>
      </c>
      <c r="I268" s="172">
        <f t="shared" ref="I268:I331" si="18">IFERROR(G268*F268/100, "")</f>
        <v>1.1873758504141252E-5</v>
      </c>
      <c r="J268" s="172">
        <f t="shared" si="16"/>
        <v>6.3817001648769245E-5</v>
      </c>
      <c r="K268" s="119"/>
    </row>
    <row r="269" spans="1:11">
      <c r="A269" s="166" t="s">
        <v>1609</v>
      </c>
      <c r="B269" s="167" t="s">
        <v>1610</v>
      </c>
      <c r="C269" s="168">
        <v>156.24</v>
      </c>
      <c r="D269" s="179">
        <v>136.12</v>
      </c>
      <c r="E269" s="169">
        <f t="shared" ref="E269:E332" si="19">IF(OR(H269="n/a", G269=0, G269="n/a"), "Excl.", IFERROR(D269*C269, "Excl."))</f>
        <v>21267.388800000001</v>
      </c>
      <c r="F269" s="170">
        <f t="shared" si="17"/>
        <v>5.1604569596524748E-4</v>
      </c>
      <c r="G269" s="219">
        <v>2.3802527181898325</v>
      </c>
      <c r="H269" s="219">
        <v>7.83</v>
      </c>
      <c r="I269" s="172">
        <f t="shared" si="18"/>
        <v>1.2283191705314443E-5</v>
      </c>
      <c r="J269" s="172">
        <f t="shared" ref="J269:J332" si="20">IFERROR(H269*F269/100, "")</f>
        <v>4.0406377994078874E-5</v>
      </c>
      <c r="K269" s="119"/>
    </row>
    <row r="270" spans="1:11">
      <c r="A270" s="166" t="s">
        <v>3250</v>
      </c>
      <c r="B270" s="167" t="s">
        <v>3249</v>
      </c>
      <c r="C270" s="168">
        <v>626.01199999999994</v>
      </c>
      <c r="D270" s="179">
        <v>10.62</v>
      </c>
      <c r="E270" s="169">
        <f t="shared" si="19"/>
        <v>6648.2474399999992</v>
      </c>
      <c r="F270" s="170">
        <f t="shared" si="17"/>
        <v>1.6131738171467361E-4</v>
      </c>
      <c r="G270" s="219">
        <v>1.8832391713747647</v>
      </c>
      <c r="H270" s="219">
        <v>49</v>
      </c>
      <c r="I270" s="172">
        <f t="shared" si="18"/>
        <v>3.0379921226868857E-6</v>
      </c>
      <c r="J270" s="172">
        <f t="shared" si="20"/>
        <v>7.9045517040190067E-5</v>
      </c>
      <c r="K270" s="119"/>
    </row>
    <row r="271" spans="1:11">
      <c r="A271" s="166" t="s">
        <v>1615</v>
      </c>
      <c r="B271" s="167" t="s">
        <v>1616</v>
      </c>
      <c r="C271" s="168">
        <v>326.04000000000002</v>
      </c>
      <c r="D271" s="179">
        <v>190.77</v>
      </c>
      <c r="E271" s="169">
        <f t="shared" si="19"/>
        <v>62198.65080000001</v>
      </c>
      <c r="F271" s="170">
        <f t="shared" si="17"/>
        <v>1.5092283468380189E-3</v>
      </c>
      <c r="G271" s="219">
        <v>0.62902972165434812</v>
      </c>
      <c r="H271" s="219">
        <v>8.27</v>
      </c>
      <c r="I271" s="172">
        <f t="shared" si="18"/>
        <v>9.4934948692437098E-6</v>
      </c>
      <c r="J271" s="172">
        <f t="shared" si="20"/>
        <v>1.2481318428350416E-4</v>
      </c>
      <c r="K271" s="119"/>
    </row>
    <row r="272" spans="1:11">
      <c r="A272" s="166" t="s">
        <v>1621</v>
      </c>
      <c r="B272" s="167" t="s">
        <v>1622</v>
      </c>
      <c r="C272" s="168">
        <v>264.2</v>
      </c>
      <c r="D272" s="179">
        <v>143.44</v>
      </c>
      <c r="E272" s="169">
        <f t="shared" si="19"/>
        <v>37896.847999999998</v>
      </c>
      <c r="F272" s="170">
        <f t="shared" si="17"/>
        <v>9.195536642960698E-4</v>
      </c>
      <c r="G272" s="219">
        <v>0.52983825989960953</v>
      </c>
      <c r="H272" s="219">
        <v>12.97</v>
      </c>
      <c r="I272" s="172">
        <f t="shared" si="18"/>
        <v>4.872147133749393E-6</v>
      </c>
      <c r="J272" s="172">
        <f t="shared" si="20"/>
        <v>1.1926611025920027E-4</v>
      </c>
      <c r="K272" s="119"/>
    </row>
    <row r="273" spans="1:11">
      <c r="A273" s="166" t="s">
        <v>3926</v>
      </c>
      <c r="B273" s="167" t="s">
        <v>3927</v>
      </c>
      <c r="C273" s="168">
        <v>46.189</v>
      </c>
      <c r="D273" s="179">
        <v>539.82000000000005</v>
      </c>
      <c r="E273" s="169" t="str">
        <f t="shared" si="19"/>
        <v>Excl.</v>
      </c>
      <c r="F273" s="170" t="str">
        <f t="shared" si="17"/>
        <v>Excl.</v>
      </c>
      <c r="G273" s="219">
        <v>0.94475936423252183</v>
      </c>
      <c r="H273" s="219" t="s">
        <v>16</v>
      </c>
      <c r="I273" s="172" t="str">
        <f t="shared" si="18"/>
        <v/>
      </c>
      <c r="J273" s="172" t="str">
        <f t="shared" si="20"/>
        <v/>
      </c>
      <c r="K273" s="119"/>
    </row>
    <row r="274" spans="1:11">
      <c r="A274" s="166" t="s">
        <v>3252</v>
      </c>
      <c r="B274" s="167" t="s">
        <v>3251</v>
      </c>
      <c r="C274" s="168">
        <v>24.518999999999998</v>
      </c>
      <c r="D274" s="179">
        <v>1943.52</v>
      </c>
      <c r="E274" s="169" t="str">
        <f t="shared" si="19"/>
        <v>Excl.</v>
      </c>
      <c r="F274" s="170" t="str">
        <f t="shared" si="17"/>
        <v>Excl.</v>
      </c>
      <c r="G274" s="219" t="s">
        <v>16</v>
      </c>
      <c r="H274" s="219">
        <v>23</v>
      </c>
      <c r="I274" s="172" t="str">
        <f t="shared" si="18"/>
        <v/>
      </c>
      <c r="J274" s="172" t="str">
        <f t="shared" si="20"/>
        <v/>
      </c>
      <c r="K274" s="119"/>
    </row>
    <row r="275" spans="1:11">
      <c r="A275" s="166" t="s">
        <v>1630</v>
      </c>
      <c r="B275" s="167" t="s">
        <v>1631</v>
      </c>
      <c r="C275" s="168">
        <v>572.64599999999996</v>
      </c>
      <c r="D275" s="179">
        <v>71.42</v>
      </c>
      <c r="E275" s="169" t="str">
        <f t="shared" si="19"/>
        <v>Excl.</v>
      </c>
      <c r="F275" s="170" t="str">
        <f t="shared" si="17"/>
        <v>Excl.</v>
      </c>
      <c r="G275" s="219">
        <v>2.1842621114533745</v>
      </c>
      <c r="H275" s="219" t="s">
        <v>16</v>
      </c>
      <c r="I275" s="172" t="str">
        <f t="shared" si="18"/>
        <v/>
      </c>
      <c r="J275" s="172" t="str">
        <f t="shared" si="20"/>
        <v/>
      </c>
      <c r="K275" s="119"/>
    </row>
    <row r="276" spans="1:11">
      <c r="A276" s="166" t="s">
        <v>1633</v>
      </c>
      <c r="B276" s="167" t="s">
        <v>1634</v>
      </c>
      <c r="C276" s="168">
        <v>167.001</v>
      </c>
      <c r="D276" s="179">
        <v>178.12</v>
      </c>
      <c r="E276" s="169">
        <f t="shared" si="19"/>
        <v>29746.218120000001</v>
      </c>
      <c r="F276" s="170">
        <f t="shared" si="17"/>
        <v>7.2178150201821932E-4</v>
      </c>
      <c r="G276" s="219">
        <v>3.031664046710083</v>
      </c>
      <c r="H276" s="219">
        <v>3.87</v>
      </c>
      <c r="I276" s="172">
        <f t="shared" si="18"/>
        <v>2.1881990292490368E-5</v>
      </c>
      <c r="J276" s="172">
        <f t="shared" si="20"/>
        <v>2.7932944128105089E-5</v>
      </c>
      <c r="K276" s="119"/>
    </row>
    <row r="277" spans="1:11">
      <c r="A277" s="166" t="s">
        <v>2052</v>
      </c>
      <c r="B277" s="167" t="s">
        <v>2053</v>
      </c>
      <c r="C277" s="168">
        <v>557.50099999999998</v>
      </c>
      <c r="D277" s="179">
        <v>65.3</v>
      </c>
      <c r="E277" s="169">
        <f t="shared" si="19"/>
        <v>36404.815299999995</v>
      </c>
      <c r="F277" s="170">
        <f t="shared" si="17"/>
        <v>8.833500165274067E-4</v>
      </c>
      <c r="G277" s="219">
        <v>3.3537519142419607</v>
      </c>
      <c r="H277" s="219">
        <v>7.0949999999999998</v>
      </c>
      <c r="I277" s="172">
        <f t="shared" si="18"/>
        <v>2.9625368088744579E-5</v>
      </c>
      <c r="J277" s="172">
        <f t="shared" si="20"/>
        <v>6.2673683672619508E-5</v>
      </c>
      <c r="K277" s="119"/>
    </row>
    <row r="278" spans="1:11">
      <c r="A278" s="166" t="s">
        <v>1639</v>
      </c>
      <c r="B278" s="167" t="s">
        <v>1640</v>
      </c>
      <c r="C278" s="168">
        <v>676.79700000000003</v>
      </c>
      <c r="D278" s="179">
        <v>42.84</v>
      </c>
      <c r="E278" s="169">
        <f t="shared" si="19"/>
        <v>28993.983480000003</v>
      </c>
      <c r="F278" s="170">
        <f t="shared" si="17"/>
        <v>7.0352879351796523E-4</v>
      </c>
      <c r="G278" s="219">
        <v>3.4547152194211015</v>
      </c>
      <c r="H278" s="219">
        <v>25</v>
      </c>
      <c r="I278" s="172">
        <f t="shared" si="18"/>
        <v>2.4304916302674802E-5</v>
      </c>
      <c r="J278" s="172">
        <f t="shared" si="20"/>
        <v>1.7588219837949134E-4</v>
      </c>
      <c r="K278" s="119"/>
    </row>
    <row r="279" spans="1:11">
      <c r="A279" s="166" t="s">
        <v>1642</v>
      </c>
      <c r="B279" s="167" t="s">
        <v>1643</v>
      </c>
      <c r="C279" s="168">
        <v>1244.992</v>
      </c>
      <c r="D279" s="179">
        <v>83.84</v>
      </c>
      <c r="E279" s="169">
        <f t="shared" si="19"/>
        <v>104380.12928000001</v>
      </c>
      <c r="F279" s="170">
        <f t="shared" si="17"/>
        <v>2.5327470601017132E-3</v>
      </c>
      <c r="G279" s="219">
        <v>3.6736641221374047</v>
      </c>
      <c r="H279" s="219">
        <v>15.38</v>
      </c>
      <c r="I279" s="172">
        <f t="shared" si="18"/>
        <v>9.3044620051446533E-5</v>
      </c>
      <c r="J279" s="172">
        <f t="shared" si="20"/>
        <v>3.8953649784364349E-4</v>
      </c>
      <c r="K279" s="119"/>
    </row>
    <row r="280" spans="1:11">
      <c r="A280" s="166" t="s">
        <v>1645</v>
      </c>
      <c r="B280" s="167" t="s">
        <v>1646</v>
      </c>
      <c r="C280" s="168">
        <v>139.40700000000001</v>
      </c>
      <c r="D280" s="179">
        <v>72.319999999999993</v>
      </c>
      <c r="E280" s="169">
        <f t="shared" si="19"/>
        <v>10081.91424</v>
      </c>
      <c r="F280" s="170">
        <f t="shared" si="17"/>
        <v>2.4463409681223952E-4</v>
      </c>
      <c r="G280" s="219">
        <v>3.8716814159292032</v>
      </c>
      <c r="H280" s="219">
        <v>34.01</v>
      </c>
      <c r="I280" s="172">
        <f t="shared" si="18"/>
        <v>9.471452863305732E-6</v>
      </c>
      <c r="J280" s="172">
        <f t="shared" si="20"/>
        <v>8.3200056325842648E-5</v>
      </c>
      <c r="K280" s="119"/>
    </row>
    <row r="281" spans="1:11">
      <c r="A281" s="166" t="s">
        <v>1648</v>
      </c>
      <c r="B281" s="167" t="s">
        <v>1649</v>
      </c>
      <c r="C281" s="168">
        <v>1452.433</v>
      </c>
      <c r="D281" s="179">
        <v>14.7</v>
      </c>
      <c r="E281" s="169">
        <f t="shared" si="19"/>
        <v>21350.765100000001</v>
      </c>
      <c r="F281" s="170">
        <f t="shared" si="17"/>
        <v>5.1806879250827515E-4</v>
      </c>
      <c r="G281" s="219">
        <v>4.2176870748299322</v>
      </c>
      <c r="H281" s="219">
        <v>3.32</v>
      </c>
      <c r="I281" s="172">
        <f t="shared" si="18"/>
        <v>2.1850520500349021E-5</v>
      </c>
      <c r="J281" s="172">
        <f t="shared" si="20"/>
        <v>1.7199883911274736E-5</v>
      </c>
      <c r="K281" s="119"/>
    </row>
    <row r="282" spans="1:11">
      <c r="A282" s="166" t="s">
        <v>3254</v>
      </c>
      <c r="B282" s="167" t="s">
        <v>3253</v>
      </c>
      <c r="C282" s="168">
        <v>609.14800000000002</v>
      </c>
      <c r="D282" s="179">
        <v>128.03</v>
      </c>
      <c r="E282" s="169">
        <f t="shared" si="19"/>
        <v>77989.218439999997</v>
      </c>
      <c r="F282" s="170">
        <f t="shared" si="17"/>
        <v>1.8923809070371398E-3</v>
      </c>
      <c r="G282" s="219">
        <v>2.093259392329923</v>
      </c>
      <c r="H282" s="219">
        <v>15.65</v>
      </c>
      <c r="I282" s="172">
        <f t="shared" si="18"/>
        <v>3.9612441075213116E-5</v>
      </c>
      <c r="J282" s="172">
        <f t="shared" si="20"/>
        <v>2.961576119513124E-4</v>
      </c>
      <c r="K282" s="119"/>
    </row>
    <row r="283" spans="1:11">
      <c r="A283" s="166" t="s">
        <v>1654</v>
      </c>
      <c r="B283" s="167" t="s">
        <v>1655</v>
      </c>
      <c r="C283" s="168">
        <v>145.66200000000001</v>
      </c>
      <c r="D283" s="179">
        <v>193.84</v>
      </c>
      <c r="E283" s="169" t="str">
        <f t="shared" si="19"/>
        <v>Excl.</v>
      </c>
      <c r="F283" s="170" t="str">
        <f t="shared" si="17"/>
        <v>Excl.</v>
      </c>
      <c r="G283" s="219" t="s">
        <v>16</v>
      </c>
      <c r="H283" s="219">
        <v>6.1</v>
      </c>
      <c r="I283" s="172" t="str">
        <f t="shared" si="18"/>
        <v/>
      </c>
      <c r="J283" s="172" t="str">
        <f t="shared" si="20"/>
        <v/>
      </c>
      <c r="K283" s="119"/>
    </row>
    <row r="284" spans="1:11">
      <c r="A284" s="166" t="s">
        <v>1663</v>
      </c>
      <c r="B284" s="167" t="s">
        <v>1664</v>
      </c>
      <c r="C284" s="168">
        <v>201.63800000000001</v>
      </c>
      <c r="D284" s="179">
        <v>90.03</v>
      </c>
      <c r="E284" s="169">
        <f t="shared" si="19"/>
        <v>18153.469140000001</v>
      </c>
      <c r="F284" s="170">
        <f t="shared" si="17"/>
        <v>4.4048753256135243E-4</v>
      </c>
      <c r="G284" s="219">
        <v>3.3322225924691771</v>
      </c>
      <c r="H284" s="219">
        <v>10.11</v>
      </c>
      <c r="I284" s="172">
        <f t="shared" si="18"/>
        <v>1.4678025077019409E-5</v>
      </c>
      <c r="J284" s="172">
        <f t="shared" si="20"/>
        <v>4.4533289541952726E-5</v>
      </c>
      <c r="K284" s="119"/>
    </row>
    <row r="285" spans="1:11">
      <c r="A285" s="166" t="s">
        <v>3256</v>
      </c>
      <c r="B285" s="167" t="s">
        <v>3255</v>
      </c>
      <c r="C285" s="168">
        <v>89.811999999999998</v>
      </c>
      <c r="D285" s="179">
        <v>215.4</v>
      </c>
      <c r="E285" s="169">
        <f t="shared" si="19"/>
        <v>19345.504799999999</v>
      </c>
      <c r="F285" s="170">
        <f t="shared" si="17"/>
        <v>4.6941185785417315E-4</v>
      </c>
      <c r="G285" s="219">
        <v>2.3212627669452179</v>
      </c>
      <c r="H285" s="219">
        <v>5.83</v>
      </c>
      <c r="I285" s="172">
        <f t="shared" si="18"/>
        <v>1.0896282679994733E-5</v>
      </c>
      <c r="J285" s="172">
        <f t="shared" si="20"/>
        <v>2.7366711312898298E-5</v>
      </c>
      <c r="K285" s="119"/>
    </row>
    <row r="286" spans="1:11">
      <c r="A286" s="166" t="s">
        <v>1666</v>
      </c>
      <c r="B286" s="167" t="s">
        <v>1667</v>
      </c>
      <c r="C286" s="168">
        <v>359.74200000000002</v>
      </c>
      <c r="D286" s="179">
        <v>134.19</v>
      </c>
      <c r="E286" s="169">
        <f t="shared" si="19"/>
        <v>48273.778980000003</v>
      </c>
      <c r="F286" s="170">
        <f t="shared" si="17"/>
        <v>1.1713462383593906E-3</v>
      </c>
      <c r="G286" s="219">
        <v>2.9212310902451746</v>
      </c>
      <c r="H286" s="219">
        <v>7.54</v>
      </c>
      <c r="I286" s="172">
        <f t="shared" si="18"/>
        <v>3.4217730489371867E-5</v>
      </c>
      <c r="J286" s="172">
        <f t="shared" si="20"/>
        <v>8.8319506372298048E-5</v>
      </c>
      <c r="K286" s="119"/>
    </row>
    <row r="287" spans="1:11">
      <c r="A287" s="166" t="s">
        <v>1678</v>
      </c>
      <c r="B287" s="167" t="s">
        <v>1679</v>
      </c>
      <c r="C287" s="168">
        <v>1114</v>
      </c>
      <c r="D287" s="179">
        <v>170.05</v>
      </c>
      <c r="E287" s="169">
        <f t="shared" si="19"/>
        <v>189435.7</v>
      </c>
      <c r="F287" s="170">
        <f t="shared" si="17"/>
        <v>4.5965905154827392E-3</v>
      </c>
      <c r="G287" s="219">
        <v>1.9994119376653925</v>
      </c>
      <c r="H287" s="219">
        <v>10.635</v>
      </c>
      <c r="I287" s="172">
        <f t="shared" si="18"/>
        <v>9.190477949215708E-5</v>
      </c>
      <c r="J287" s="172">
        <f t="shared" si="20"/>
        <v>4.8884740132158929E-4</v>
      </c>
      <c r="K287" s="119"/>
    </row>
    <row r="288" spans="1:11">
      <c r="A288" s="166" t="s">
        <v>1684</v>
      </c>
      <c r="B288" s="167" t="s">
        <v>1685</v>
      </c>
      <c r="C288" s="168">
        <v>331.76299999999998</v>
      </c>
      <c r="D288" s="179">
        <v>150.51</v>
      </c>
      <c r="E288" s="169">
        <f t="shared" si="19"/>
        <v>49933.649129999991</v>
      </c>
      <c r="F288" s="170">
        <f t="shared" si="17"/>
        <v>1.2116224027171271E-3</v>
      </c>
      <c r="G288" s="219">
        <v>0.97667929041259716</v>
      </c>
      <c r="H288" s="219">
        <v>8.85</v>
      </c>
      <c r="I288" s="172">
        <f t="shared" si="18"/>
        <v>1.1833665085337698E-5</v>
      </c>
      <c r="J288" s="172">
        <f t="shared" si="20"/>
        <v>1.0722858264046575E-4</v>
      </c>
      <c r="K288" s="119"/>
    </row>
    <row r="289" spans="1:11">
      <c r="A289" s="166" t="s">
        <v>3258</v>
      </c>
      <c r="B289" s="167" t="s">
        <v>3257</v>
      </c>
      <c r="C289" s="168">
        <v>82.305999999999997</v>
      </c>
      <c r="D289" s="179">
        <v>505.22</v>
      </c>
      <c r="E289" s="169" t="str">
        <f t="shared" si="19"/>
        <v>Excl.</v>
      </c>
      <c r="F289" s="170" t="str">
        <f t="shared" si="17"/>
        <v>Excl.</v>
      </c>
      <c r="G289" s="219" t="s">
        <v>16</v>
      </c>
      <c r="H289" s="219">
        <v>11.25</v>
      </c>
      <c r="I289" s="172" t="str">
        <f t="shared" si="18"/>
        <v/>
      </c>
      <c r="J289" s="172" t="str">
        <f t="shared" si="20"/>
        <v/>
      </c>
      <c r="K289" s="119"/>
    </row>
    <row r="290" spans="1:11">
      <c r="A290" s="166" t="s">
        <v>1690</v>
      </c>
      <c r="B290" s="167" t="s">
        <v>1691</v>
      </c>
      <c r="C290" s="168">
        <v>1133.2</v>
      </c>
      <c r="D290" s="179">
        <v>97.49</v>
      </c>
      <c r="E290" s="169">
        <f t="shared" si="19"/>
        <v>110475.66800000001</v>
      </c>
      <c r="F290" s="170">
        <f t="shared" si="17"/>
        <v>2.6806531594647676E-3</v>
      </c>
      <c r="G290" s="219">
        <v>2.3387014052723356</v>
      </c>
      <c r="H290" s="219">
        <v>9.67</v>
      </c>
      <c r="I290" s="172">
        <f t="shared" si="18"/>
        <v>6.269247311087978E-5</v>
      </c>
      <c r="J290" s="172">
        <f t="shared" si="20"/>
        <v>2.5921916052024303E-4</v>
      </c>
      <c r="K290" s="119"/>
    </row>
    <row r="291" spans="1:11">
      <c r="A291" s="166" t="s">
        <v>1693</v>
      </c>
      <c r="B291" s="167" t="s">
        <v>478</v>
      </c>
      <c r="C291" s="168">
        <v>928.11599999999999</v>
      </c>
      <c r="D291" s="179">
        <v>16.75</v>
      </c>
      <c r="E291" s="169">
        <f t="shared" si="19"/>
        <v>15545.942999999999</v>
      </c>
      <c r="F291" s="170">
        <f t="shared" si="17"/>
        <v>3.7721682949958885E-4</v>
      </c>
      <c r="G291" s="219">
        <v>4.8955223880597014</v>
      </c>
      <c r="H291" s="219">
        <v>20</v>
      </c>
      <c r="I291" s="172">
        <f t="shared" si="18"/>
        <v>1.8466734339681364E-5</v>
      </c>
      <c r="J291" s="172">
        <f t="shared" si="20"/>
        <v>7.5443365899917776E-5</v>
      </c>
      <c r="K291" s="119"/>
    </row>
    <row r="292" spans="1:11">
      <c r="A292" s="166" t="s">
        <v>3259</v>
      </c>
      <c r="B292" s="167" t="s">
        <v>1314</v>
      </c>
      <c r="C292" s="168">
        <v>224.64599999999999</v>
      </c>
      <c r="D292" s="179">
        <v>42.33</v>
      </c>
      <c r="E292" s="169">
        <f t="shared" si="19"/>
        <v>9509.2651799999985</v>
      </c>
      <c r="F292" s="170">
        <f t="shared" si="17"/>
        <v>2.3073896913622009E-4</v>
      </c>
      <c r="G292" s="219">
        <v>1.2756909992912828</v>
      </c>
      <c r="H292" s="219">
        <v>8.6750000000000007</v>
      </c>
      <c r="I292" s="172">
        <f t="shared" si="18"/>
        <v>2.9435162611282504E-6</v>
      </c>
      <c r="J292" s="172">
        <f t="shared" si="20"/>
        <v>2.0016605572567094E-5</v>
      </c>
      <c r="K292" s="119"/>
    </row>
    <row r="293" spans="1:11">
      <c r="A293" s="166" t="s">
        <v>3259</v>
      </c>
      <c r="B293" s="167" t="s">
        <v>3260</v>
      </c>
      <c r="C293" s="168">
        <v>235.58099999999999</v>
      </c>
      <c r="D293" s="179">
        <v>38.799999999999997</v>
      </c>
      <c r="E293" s="169">
        <f t="shared" si="19"/>
        <v>9140.5427999999993</v>
      </c>
      <c r="F293" s="170">
        <f t="shared" si="17"/>
        <v>2.2179205049968951E-4</v>
      </c>
      <c r="G293" s="219">
        <v>1.3917525773195878</v>
      </c>
      <c r="H293" s="219">
        <v>8.6750000000000007</v>
      </c>
      <c r="I293" s="172">
        <f t="shared" si="18"/>
        <v>3.0867965791193904E-6</v>
      </c>
      <c r="J293" s="172">
        <f t="shared" si="20"/>
        <v>1.9240460380848067E-5</v>
      </c>
      <c r="K293" s="119"/>
    </row>
    <row r="294" spans="1:11">
      <c r="A294" s="166" t="s">
        <v>1698</v>
      </c>
      <c r="B294" s="167" t="s">
        <v>1699</v>
      </c>
      <c r="C294" s="168">
        <v>298.62</v>
      </c>
      <c r="D294" s="179">
        <v>88.47</v>
      </c>
      <c r="E294" s="169">
        <f t="shared" si="19"/>
        <v>26418.911400000001</v>
      </c>
      <c r="F294" s="170">
        <f t="shared" si="17"/>
        <v>6.41045576787368E-4</v>
      </c>
      <c r="G294" s="219">
        <v>3.4361930597942805</v>
      </c>
      <c r="H294" s="219">
        <v>8.82</v>
      </c>
      <c r="I294" s="172">
        <f t="shared" si="18"/>
        <v>2.2027563619685755E-5</v>
      </c>
      <c r="J294" s="172">
        <f t="shared" si="20"/>
        <v>5.6540219872645858E-5</v>
      </c>
      <c r="K294" s="119"/>
    </row>
    <row r="295" spans="1:11">
      <c r="A295" s="166" t="s">
        <v>3262</v>
      </c>
      <c r="B295" s="167" t="s">
        <v>3261</v>
      </c>
      <c r="C295" s="168">
        <v>439.69099999999997</v>
      </c>
      <c r="D295" s="179">
        <v>20.51</v>
      </c>
      <c r="E295" s="169" t="str">
        <f t="shared" si="19"/>
        <v>Excl.</v>
      </c>
      <c r="F295" s="170" t="str">
        <f t="shared" si="17"/>
        <v>Excl.</v>
      </c>
      <c r="G295" s="219" t="s">
        <v>16</v>
      </c>
      <c r="H295" s="219">
        <v>50.58</v>
      </c>
      <c r="I295" s="172" t="str">
        <f t="shared" si="18"/>
        <v/>
      </c>
      <c r="J295" s="172" t="str">
        <f t="shared" si="20"/>
        <v/>
      </c>
      <c r="K295" s="119"/>
    </row>
    <row r="296" spans="1:11">
      <c r="A296" s="166" t="s">
        <v>1701</v>
      </c>
      <c r="B296" s="167" t="s">
        <v>1702</v>
      </c>
      <c r="C296" s="168">
        <v>1560.5139999999999</v>
      </c>
      <c r="D296" s="179">
        <v>45.73</v>
      </c>
      <c r="E296" s="169">
        <f t="shared" si="19"/>
        <v>71362.305219999995</v>
      </c>
      <c r="F296" s="170">
        <f t="shared" si="17"/>
        <v>1.7315811926539523E-3</v>
      </c>
      <c r="G296" s="219">
        <v>4.3734966105401272</v>
      </c>
      <c r="H296" s="219">
        <v>5</v>
      </c>
      <c r="I296" s="172">
        <f t="shared" si="18"/>
        <v>7.5730644769470909E-5</v>
      </c>
      <c r="J296" s="172">
        <f t="shared" si="20"/>
        <v>8.657905963269761E-5</v>
      </c>
      <c r="K296" s="119"/>
    </row>
    <row r="297" spans="1:11">
      <c r="A297" s="166" t="s">
        <v>3264</v>
      </c>
      <c r="B297" s="167" t="s">
        <v>3263</v>
      </c>
      <c r="C297" s="168">
        <v>119.959</v>
      </c>
      <c r="D297" s="179">
        <v>89.83</v>
      </c>
      <c r="E297" s="169" t="str">
        <f t="shared" si="19"/>
        <v>Excl.</v>
      </c>
      <c r="F297" s="170" t="str">
        <f t="shared" si="17"/>
        <v>Excl.</v>
      </c>
      <c r="G297" s="219">
        <v>1.4249137259267506</v>
      </c>
      <c r="H297" s="219" t="s">
        <v>16</v>
      </c>
      <c r="I297" s="172" t="str">
        <f t="shared" si="18"/>
        <v/>
      </c>
      <c r="J297" s="172" t="str">
        <f t="shared" si="20"/>
        <v/>
      </c>
      <c r="K297" s="119"/>
    </row>
    <row r="298" spans="1:11">
      <c r="A298" s="166" t="s">
        <v>3266</v>
      </c>
      <c r="B298" s="167" t="s">
        <v>3265</v>
      </c>
      <c r="C298" s="168">
        <v>615.52499999999998</v>
      </c>
      <c r="D298" s="179">
        <v>27.43</v>
      </c>
      <c r="E298" s="169">
        <f t="shared" si="19"/>
        <v>16883.850749999998</v>
      </c>
      <c r="F298" s="170">
        <f t="shared" si="17"/>
        <v>4.0968068966027056E-4</v>
      </c>
      <c r="G298" s="219">
        <v>1.8228217280349981</v>
      </c>
      <c r="H298" s="219">
        <v>10.49</v>
      </c>
      <c r="I298" s="172">
        <f t="shared" si="18"/>
        <v>7.4677486266910422E-6</v>
      </c>
      <c r="J298" s="172">
        <f t="shared" si="20"/>
        <v>4.2975504345362383E-5</v>
      </c>
      <c r="K298" s="119"/>
    </row>
    <row r="299" spans="1:11">
      <c r="A299" s="166" t="s">
        <v>1707</v>
      </c>
      <c r="B299" s="167" t="s">
        <v>1708</v>
      </c>
      <c r="C299" s="168">
        <v>222.59800000000001</v>
      </c>
      <c r="D299" s="179">
        <v>108.93</v>
      </c>
      <c r="E299" s="169">
        <f t="shared" si="19"/>
        <v>24247.600140000002</v>
      </c>
      <c r="F299" s="170">
        <f t="shared" si="17"/>
        <v>5.8835947409459745E-4</v>
      </c>
      <c r="G299" s="219">
        <v>4.5533829064536855</v>
      </c>
      <c r="H299" s="219">
        <v>7.3</v>
      </c>
      <c r="I299" s="172">
        <f t="shared" si="18"/>
        <v>2.67902597219242E-5</v>
      </c>
      <c r="J299" s="172">
        <f t="shared" si="20"/>
        <v>4.2950241608905612E-5</v>
      </c>
      <c r="K299" s="119"/>
    </row>
    <row r="300" spans="1:11">
      <c r="A300" s="166" t="s">
        <v>1710</v>
      </c>
      <c r="B300" s="167" t="s">
        <v>1711</v>
      </c>
      <c r="C300" s="168">
        <v>401.315</v>
      </c>
      <c r="D300" s="179">
        <v>207.6</v>
      </c>
      <c r="E300" s="169">
        <f t="shared" si="19"/>
        <v>83312.993999999992</v>
      </c>
      <c r="F300" s="170">
        <f t="shared" si="17"/>
        <v>2.0215604452427406E-3</v>
      </c>
      <c r="G300" s="219">
        <v>1.4450867052023122</v>
      </c>
      <c r="H300" s="219">
        <v>13.29</v>
      </c>
      <c r="I300" s="172">
        <f t="shared" si="18"/>
        <v>2.9213301231831515E-5</v>
      </c>
      <c r="J300" s="172">
        <f t="shared" si="20"/>
        <v>2.6866538317276019E-4</v>
      </c>
      <c r="K300" s="119"/>
    </row>
    <row r="301" spans="1:11">
      <c r="A301" s="166" t="s">
        <v>3928</v>
      </c>
      <c r="B301" s="167" t="s">
        <v>3929</v>
      </c>
      <c r="C301" s="168">
        <v>2142.3229999999999</v>
      </c>
      <c r="D301" s="179">
        <v>37.200000000000003</v>
      </c>
      <c r="E301" s="169" t="str">
        <f t="shared" si="19"/>
        <v>Excl.</v>
      </c>
      <c r="F301" s="170" t="str">
        <f t="shared" si="17"/>
        <v>Excl.</v>
      </c>
      <c r="G301" s="219" t="s">
        <v>16</v>
      </c>
      <c r="H301" s="219">
        <v>30.06</v>
      </c>
      <c r="I301" s="172" t="str">
        <f t="shared" si="18"/>
        <v/>
      </c>
      <c r="J301" s="172" t="str">
        <f t="shared" si="20"/>
        <v/>
      </c>
      <c r="K301" s="119"/>
    </row>
    <row r="302" spans="1:11">
      <c r="A302" s="166" t="s">
        <v>1722</v>
      </c>
      <c r="B302" s="167" t="s">
        <v>1723</v>
      </c>
      <c r="C302" s="168">
        <v>182.19200000000001</v>
      </c>
      <c r="D302" s="179">
        <v>257.69</v>
      </c>
      <c r="E302" s="169">
        <f t="shared" si="19"/>
        <v>46949.056479999999</v>
      </c>
      <c r="F302" s="170">
        <f t="shared" si="17"/>
        <v>1.1392023136443206E-3</v>
      </c>
      <c r="G302" s="219">
        <v>1.5677752338080639</v>
      </c>
      <c r="H302" s="219">
        <v>11.27</v>
      </c>
      <c r="I302" s="172">
        <f t="shared" si="18"/>
        <v>1.7860131736284121E-5</v>
      </c>
      <c r="J302" s="172">
        <f t="shared" si="20"/>
        <v>1.2838810074771492E-4</v>
      </c>
      <c r="K302" s="119"/>
    </row>
    <row r="303" spans="1:11">
      <c r="A303" s="166" t="s">
        <v>1734</v>
      </c>
      <c r="B303" s="167" t="s">
        <v>1735</v>
      </c>
      <c r="C303" s="168">
        <v>450.03199999999998</v>
      </c>
      <c r="D303" s="179">
        <v>17.559999999999999</v>
      </c>
      <c r="E303" s="169">
        <f t="shared" si="19"/>
        <v>7902.5619199999992</v>
      </c>
      <c r="F303" s="170">
        <f t="shared" si="17"/>
        <v>1.9175288063172388E-4</v>
      </c>
      <c r="G303" s="219">
        <v>4.6697038724373581</v>
      </c>
      <c r="H303" s="219">
        <v>9.6349999999999998</v>
      </c>
      <c r="I303" s="172">
        <f t="shared" si="18"/>
        <v>8.954291692369795E-6</v>
      </c>
      <c r="J303" s="172">
        <f t="shared" si="20"/>
        <v>1.8475390048866593E-5</v>
      </c>
      <c r="K303" s="119"/>
    </row>
    <row r="304" spans="1:11">
      <c r="A304" s="166" t="s">
        <v>1737</v>
      </c>
      <c r="B304" s="167" t="s">
        <v>1738</v>
      </c>
      <c r="C304" s="168">
        <v>280.29199999999997</v>
      </c>
      <c r="D304" s="179">
        <v>621</v>
      </c>
      <c r="E304" s="169">
        <f t="shared" si="19"/>
        <v>174061.33199999999</v>
      </c>
      <c r="F304" s="170">
        <f t="shared" si="17"/>
        <v>4.2235368929060997E-3</v>
      </c>
      <c r="G304" s="219">
        <v>0.66988727858293073</v>
      </c>
      <c r="H304" s="219">
        <v>18.79</v>
      </c>
      <c r="I304" s="172">
        <f t="shared" si="18"/>
        <v>2.8292936351834742E-5</v>
      </c>
      <c r="J304" s="172">
        <f t="shared" si="20"/>
        <v>7.9360258217705604E-4</v>
      </c>
      <c r="K304" s="119"/>
    </row>
    <row r="305" spans="1:11">
      <c r="A305" s="166" t="s">
        <v>1740</v>
      </c>
      <c r="B305" s="167" t="s">
        <v>1741</v>
      </c>
      <c r="C305" s="168">
        <v>1620.8869999999999</v>
      </c>
      <c r="D305" s="179">
        <v>104.24</v>
      </c>
      <c r="E305" s="169">
        <f t="shared" si="19"/>
        <v>168961.26087999999</v>
      </c>
      <c r="F305" s="170">
        <f t="shared" si="17"/>
        <v>4.0997854641179705E-3</v>
      </c>
      <c r="G305" s="219">
        <v>3.5495011511895629</v>
      </c>
      <c r="H305" s="219">
        <v>9.6</v>
      </c>
      <c r="I305" s="172">
        <f t="shared" si="18"/>
        <v>1.4552193224516972E-4</v>
      </c>
      <c r="J305" s="172">
        <f t="shared" si="20"/>
        <v>3.9357940455532513E-4</v>
      </c>
      <c r="K305" s="119"/>
    </row>
    <row r="306" spans="1:11">
      <c r="A306" s="166" t="s">
        <v>1743</v>
      </c>
      <c r="B306" s="167" t="s">
        <v>1744</v>
      </c>
      <c r="C306" s="168">
        <v>536.505</v>
      </c>
      <c r="D306" s="179">
        <v>80.290000000000006</v>
      </c>
      <c r="E306" s="169">
        <f t="shared" si="19"/>
        <v>43075.986450000004</v>
      </c>
      <c r="F306" s="170">
        <f t="shared" si="17"/>
        <v>1.0452236339883823E-3</v>
      </c>
      <c r="G306" s="219">
        <v>2.2618009714783907</v>
      </c>
      <c r="H306" s="219">
        <v>-10.99</v>
      </c>
      <c r="I306" s="172">
        <f t="shared" si="18"/>
        <v>2.3640878307670972E-5</v>
      </c>
      <c r="J306" s="172">
        <f t="shared" si="20"/>
        <v>-1.1487007737532322E-4</v>
      </c>
      <c r="K306" s="119"/>
    </row>
    <row r="307" spans="1:11">
      <c r="A307" s="166" t="s">
        <v>3930</v>
      </c>
      <c r="B307" s="167" t="s">
        <v>3931</v>
      </c>
      <c r="C307" s="168">
        <v>232.71700000000001</v>
      </c>
      <c r="D307" s="179">
        <v>280.47000000000003</v>
      </c>
      <c r="E307" s="169" t="str">
        <f t="shared" si="19"/>
        <v>Excl.</v>
      </c>
      <c r="F307" s="170" t="str">
        <f t="shared" si="17"/>
        <v>Excl.</v>
      </c>
      <c r="G307" s="219" t="s">
        <v>16</v>
      </c>
      <c r="H307" s="219">
        <v>35.695</v>
      </c>
      <c r="I307" s="172" t="str">
        <f t="shared" si="18"/>
        <v/>
      </c>
      <c r="J307" s="172" t="str">
        <f t="shared" si="20"/>
        <v/>
      </c>
      <c r="K307" s="119"/>
    </row>
    <row r="308" spans="1:11">
      <c r="A308" s="166" t="s">
        <v>3267</v>
      </c>
      <c r="B308" s="167" t="s">
        <v>1030</v>
      </c>
      <c r="C308" s="168">
        <v>403.93400000000003</v>
      </c>
      <c r="D308" s="179">
        <v>288.39</v>
      </c>
      <c r="E308" s="169">
        <f t="shared" si="19"/>
        <v>116490.52626</v>
      </c>
      <c r="F308" s="170">
        <f t="shared" si="17"/>
        <v>2.826601575892553E-3</v>
      </c>
      <c r="G308" s="219">
        <v>1.2621796872290996</v>
      </c>
      <c r="H308" s="219">
        <v>2.2000000000000002</v>
      </c>
      <c r="I308" s="172">
        <f t="shared" si="18"/>
        <v>3.5676790929813426E-5</v>
      </c>
      <c r="J308" s="172">
        <f t="shared" si="20"/>
        <v>6.2185234669636169E-5</v>
      </c>
      <c r="K308" s="119"/>
    </row>
    <row r="309" spans="1:11">
      <c r="A309" s="166" t="s">
        <v>3269</v>
      </c>
      <c r="B309" s="167" t="s">
        <v>3268</v>
      </c>
      <c r="C309" s="168">
        <v>232.27199999999999</v>
      </c>
      <c r="D309" s="179">
        <v>81.459999999999994</v>
      </c>
      <c r="E309" s="169" t="str">
        <f t="shared" si="19"/>
        <v>Excl.</v>
      </c>
      <c r="F309" s="170" t="str">
        <f t="shared" si="17"/>
        <v>Excl.</v>
      </c>
      <c r="G309" s="219" t="s">
        <v>16</v>
      </c>
      <c r="H309" s="219">
        <v>8.86</v>
      </c>
      <c r="I309" s="172" t="str">
        <f t="shared" si="18"/>
        <v/>
      </c>
      <c r="J309" s="172" t="str">
        <f t="shared" si="20"/>
        <v/>
      </c>
      <c r="K309" s="119"/>
    </row>
    <row r="310" spans="1:11">
      <c r="A310" s="166" t="s">
        <v>3271</v>
      </c>
      <c r="B310" s="167" t="s">
        <v>3270</v>
      </c>
      <c r="C310" s="168">
        <v>448.3</v>
      </c>
      <c r="D310" s="179">
        <v>41.07</v>
      </c>
      <c r="E310" s="169" t="str">
        <f t="shared" si="19"/>
        <v>Excl.</v>
      </c>
      <c r="F310" s="170" t="str">
        <f t="shared" si="17"/>
        <v>Excl.</v>
      </c>
      <c r="G310" s="219">
        <v>4.090577063550036</v>
      </c>
      <c r="H310" s="219" t="s">
        <v>16</v>
      </c>
      <c r="I310" s="172" t="str">
        <f t="shared" si="18"/>
        <v/>
      </c>
      <c r="J310" s="172" t="str">
        <f t="shared" si="20"/>
        <v/>
      </c>
      <c r="K310" s="119"/>
    </row>
    <row r="311" spans="1:11">
      <c r="A311" s="166" t="s">
        <v>3273</v>
      </c>
      <c r="B311" s="167" t="s">
        <v>3272</v>
      </c>
      <c r="C311" s="168">
        <v>113.44499999999999</v>
      </c>
      <c r="D311" s="179">
        <v>119.83</v>
      </c>
      <c r="E311" s="169">
        <f t="shared" si="19"/>
        <v>13594.11435</v>
      </c>
      <c r="F311" s="170">
        <f t="shared" si="17"/>
        <v>3.2985639500684289E-4</v>
      </c>
      <c r="G311" s="219">
        <v>0.26704498038888425</v>
      </c>
      <c r="H311" s="219">
        <v>10.82</v>
      </c>
      <c r="I311" s="172">
        <f t="shared" si="18"/>
        <v>8.8086494535750413E-7</v>
      </c>
      <c r="J311" s="172">
        <f t="shared" si="20"/>
        <v>3.5690461939740398E-5</v>
      </c>
      <c r="K311" s="119"/>
    </row>
    <row r="312" spans="1:11">
      <c r="A312" s="166" t="s">
        <v>1752</v>
      </c>
      <c r="B312" s="167" t="s">
        <v>1753</v>
      </c>
      <c r="C312" s="168">
        <v>58.006</v>
      </c>
      <c r="D312" s="179">
        <v>1151.5999999999999</v>
      </c>
      <c r="E312" s="169" t="str">
        <f t="shared" si="19"/>
        <v>Excl.</v>
      </c>
      <c r="F312" s="170" t="str">
        <f t="shared" si="17"/>
        <v>Excl.</v>
      </c>
      <c r="G312" s="219" t="s">
        <v>16</v>
      </c>
      <c r="H312" s="219">
        <v>10.205</v>
      </c>
      <c r="I312" s="172" t="str">
        <f t="shared" si="18"/>
        <v/>
      </c>
      <c r="J312" s="172" t="str">
        <f t="shared" si="20"/>
        <v/>
      </c>
      <c r="K312" s="119"/>
    </row>
    <row r="313" spans="1:11">
      <c r="A313" s="166" t="s">
        <v>1755</v>
      </c>
      <c r="B313" s="167" t="s">
        <v>1756</v>
      </c>
      <c r="C313" s="168">
        <v>264.041</v>
      </c>
      <c r="D313" s="179">
        <v>189.65</v>
      </c>
      <c r="E313" s="169">
        <f t="shared" si="19"/>
        <v>50075.375650000002</v>
      </c>
      <c r="F313" s="170">
        <f t="shared" si="17"/>
        <v>1.2150613467895718E-3</v>
      </c>
      <c r="G313" s="219">
        <v>1.9404165568151859</v>
      </c>
      <c r="H313" s="219">
        <v>168</v>
      </c>
      <c r="I313" s="172">
        <f t="shared" si="18"/>
        <v>2.3577251548566433E-5</v>
      </c>
      <c r="J313" s="172">
        <f t="shared" si="20"/>
        <v>2.0413030626064807E-3</v>
      </c>
      <c r="K313" s="119"/>
    </row>
    <row r="314" spans="1:11">
      <c r="A314" s="166" t="s">
        <v>1761</v>
      </c>
      <c r="B314" s="167" t="s">
        <v>1762</v>
      </c>
      <c r="C314" s="168">
        <v>379.13600000000002</v>
      </c>
      <c r="D314" s="179">
        <v>74.459999999999994</v>
      </c>
      <c r="E314" s="169">
        <f t="shared" si="19"/>
        <v>28230.466560000001</v>
      </c>
      <c r="F314" s="170">
        <f t="shared" si="17"/>
        <v>6.850023244686646E-4</v>
      </c>
      <c r="G314" s="219">
        <v>3.6261079774375511</v>
      </c>
      <c r="H314" s="219">
        <v>2.83</v>
      </c>
      <c r="I314" s="172">
        <f t="shared" si="18"/>
        <v>2.4838923933190906E-5</v>
      </c>
      <c r="J314" s="172">
        <f t="shared" si="20"/>
        <v>1.9385565782463206E-5</v>
      </c>
      <c r="K314" s="119"/>
    </row>
    <row r="315" spans="1:11">
      <c r="A315" s="166" t="s">
        <v>1764</v>
      </c>
      <c r="B315" s="167" t="s">
        <v>1765</v>
      </c>
      <c r="C315" s="168">
        <v>227.76900000000001</v>
      </c>
      <c r="D315" s="179">
        <v>36.29</v>
      </c>
      <c r="E315" s="169">
        <f t="shared" si="19"/>
        <v>8265.7370100000007</v>
      </c>
      <c r="F315" s="170">
        <f t="shared" si="17"/>
        <v>2.0056519623091451E-4</v>
      </c>
      <c r="G315" s="219">
        <v>1.212455221824194</v>
      </c>
      <c r="H315" s="219">
        <v>4.3949999999999996</v>
      </c>
      <c r="I315" s="172">
        <f t="shared" si="18"/>
        <v>2.4317631948636643E-6</v>
      </c>
      <c r="J315" s="172">
        <f t="shared" si="20"/>
        <v>8.8148403743486913E-6</v>
      </c>
      <c r="K315" s="119"/>
    </row>
    <row r="316" spans="1:11">
      <c r="A316" s="166" t="s">
        <v>3275</v>
      </c>
      <c r="B316" s="167" t="s">
        <v>3274</v>
      </c>
      <c r="C316" s="168">
        <v>1356.086</v>
      </c>
      <c r="D316" s="179">
        <v>37.479999999999997</v>
      </c>
      <c r="E316" s="169">
        <f t="shared" si="19"/>
        <v>50826.103279999996</v>
      </c>
      <c r="F316" s="170">
        <f t="shared" si="17"/>
        <v>1.2332774882231495E-3</v>
      </c>
      <c r="G316" s="219">
        <v>2.4546424759871934</v>
      </c>
      <c r="H316" s="219">
        <v>6.8949999999999996</v>
      </c>
      <c r="I316" s="172">
        <f t="shared" si="18"/>
        <v>3.0272553072713384E-5</v>
      </c>
      <c r="J316" s="172">
        <f t="shared" si="20"/>
        <v>8.5034482812986151E-5</v>
      </c>
      <c r="K316" s="119"/>
    </row>
    <row r="317" spans="1:11">
      <c r="A317" s="166" t="s">
        <v>1268</v>
      </c>
      <c r="B317" s="167" t="s">
        <v>1269</v>
      </c>
      <c r="C317" s="168">
        <v>702.44</v>
      </c>
      <c r="D317" s="179">
        <v>17.600000000000001</v>
      </c>
      <c r="E317" s="169">
        <f t="shared" si="19"/>
        <v>12362.944000000001</v>
      </c>
      <c r="F317" s="170">
        <f t="shared" si="17"/>
        <v>2.9998248024973241E-4</v>
      </c>
      <c r="G317" s="219">
        <v>4.5454545454545459</v>
      </c>
      <c r="H317" s="219">
        <v>-1.83</v>
      </c>
      <c r="I317" s="172">
        <f t="shared" si="18"/>
        <v>1.3635567284078747E-5</v>
      </c>
      <c r="J317" s="172">
        <f t="shared" si="20"/>
        <v>-5.4896793885701026E-6</v>
      </c>
      <c r="K317" s="119"/>
    </row>
    <row r="318" spans="1:11">
      <c r="A318" s="166" t="s">
        <v>3277</v>
      </c>
      <c r="B318" s="167" t="s">
        <v>3276</v>
      </c>
      <c r="C318" s="168">
        <v>192.59800000000001</v>
      </c>
      <c r="D318" s="179">
        <v>66.099999999999994</v>
      </c>
      <c r="E318" s="169" t="str">
        <f t="shared" si="19"/>
        <v>Excl.</v>
      </c>
      <c r="F318" s="170" t="str">
        <f t="shared" si="17"/>
        <v>Excl.</v>
      </c>
      <c r="G318" s="219" t="s">
        <v>16</v>
      </c>
      <c r="H318" s="219">
        <v>33.155000000000001</v>
      </c>
      <c r="I318" s="172" t="str">
        <f t="shared" si="18"/>
        <v/>
      </c>
      <c r="J318" s="172" t="str">
        <f t="shared" si="20"/>
        <v/>
      </c>
      <c r="K318" s="119"/>
    </row>
    <row r="319" spans="1:11">
      <c r="A319" s="166" t="s">
        <v>1773</v>
      </c>
      <c r="B319" s="167" t="s">
        <v>1774</v>
      </c>
      <c r="C319" s="168">
        <v>326.03500000000003</v>
      </c>
      <c r="D319" s="179">
        <v>169.02</v>
      </c>
      <c r="E319" s="169">
        <f t="shared" si="19"/>
        <v>55106.435700000009</v>
      </c>
      <c r="F319" s="170">
        <f t="shared" si="17"/>
        <v>1.3371382462792358E-3</v>
      </c>
      <c r="G319" s="219">
        <v>4.8514968642764158</v>
      </c>
      <c r="H319" s="219">
        <v>1.42</v>
      </c>
      <c r="I319" s="172">
        <f t="shared" si="18"/>
        <v>6.4871220089277786E-5</v>
      </c>
      <c r="J319" s="172">
        <f t="shared" si="20"/>
        <v>1.8987363097165148E-5</v>
      </c>
      <c r="K319" s="119"/>
    </row>
    <row r="320" spans="1:11">
      <c r="A320" s="166" t="s">
        <v>1776</v>
      </c>
      <c r="B320" s="167" t="s">
        <v>1777</v>
      </c>
      <c r="C320" s="168">
        <v>116.86</v>
      </c>
      <c r="D320" s="179">
        <v>111.95</v>
      </c>
      <c r="E320" s="169">
        <f t="shared" si="19"/>
        <v>13082.477000000001</v>
      </c>
      <c r="F320" s="170">
        <f t="shared" si="17"/>
        <v>3.1744169497735156E-4</v>
      </c>
      <c r="G320" s="219">
        <v>2.8941491737382763</v>
      </c>
      <c r="H320" s="219">
        <v>6.0949999999999998</v>
      </c>
      <c r="I320" s="172">
        <f t="shared" si="18"/>
        <v>9.1872361922877997E-6</v>
      </c>
      <c r="J320" s="172">
        <f t="shared" si="20"/>
        <v>1.9348071308869578E-5</v>
      </c>
      <c r="K320" s="119"/>
    </row>
    <row r="321" spans="1:11">
      <c r="A321" s="166" t="s">
        <v>1779</v>
      </c>
      <c r="B321" s="167" t="s">
        <v>1780</v>
      </c>
      <c r="C321" s="168">
        <v>142.21700000000001</v>
      </c>
      <c r="D321" s="179">
        <v>225.25</v>
      </c>
      <c r="E321" s="169">
        <f t="shared" si="19"/>
        <v>32034.379250000002</v>
      </c>
      <c r="F321" s="170">
        <f t="shared" si="17"/>
        <v>7.7730292563612375E-4</v>
      </c>
      <c r="G321" s="219">
        <v>3.0188679245283021</v>
      </c>
      <c r="H321" s="219">
        <v>4.93</v>
      </c>
      <c r="I321" s="172">
        <f t="shared" si="18"/>
        <v>2.3465748698449019E-5</v>
      </c>
      <c r="J321" s="172">
        <f t="shared" si="20"/>
        <v>3.8321034233860898E-5</v>
      </c>
      <c r="K321" s="119"/>
    </row>
    <row r="322" spans="1:11">
      <c r="A322" s="166" t="s">
        <v>1782</v>
      </c>
      <c r="B322" s="167" t="s">
        <v>1783</v>
      </c>
      <c r="C322" s="168">
        <v>357</v>
      </c>
      <c r="D322" s="179">
        <v>121.1</v>
      </c>
      <c r="E322" s="169">
        <f t="shared" si="19"/>
        <v>43232.7</v>
      </c>
      <c r="F322" s="170">
        <f t="shared" si="17"/>
        <v>1.0490262330633063E-3</v>
      </c>
      <c r="G322" s="219">
        <v>4.2939719240297274</v>
      </c>
      <c r="H322" s="219">
        <v>9.48</v>
      </c>
      <c r="I322" s="172">
        <f t="shared" si="18"/>
        <v>4.5044891923445024E-5</v>
      </c>
      <c r="J322" s="172">
        <f t="shared" si="20"/>
        <v>9.9447686894401437E-5</v>
      </c>
      <c r="K322" s="119"/>
    </row>
    <row r="323" spans="1:11">
      <c r="A323" s="166" t="s">
        <v>1785</v>
      </c>
      <c r="B323" s="167" t="s">
        <v>1786</v>
      </c>
      <c r="C323" s="168">
        <v>732.50900000000001</v>
      </c>
      <c r="D323" s="179">
        <v>136.34</v>
      </c>
      <c r="E323" s="169">
        <f t="shared" si="19"/>
        <v>99870.277060000008</v>
      </c>
      <c r="F323" s="170">
        <f t="shared" si="17"/>
        <v>2.4233170849667163E-3</v>
      </c>
      <c r="G323" s="219">
        <v>4.7821622414551852</v>
      </c>
      <c r="H323" s="219">
        <v>0.6</v>
      </c>
      <c r="I323" s="172">
        <f t="shared" si="18"/>
        <v>1.1588695462801078E-4</v>
      </c>
      <c r="J323" s="172">
        <f t="shared" si="20"/>
        <v>1.4539902509800298E-5</v>
      </c>
      <c r="K323" s="119"/>
    </row>
    <row r="324" spans="1:11">
      <c r="A324" s="166" t="s">
        <v>1791</v>
      </c>
      <c r="B324" s="167" t="s">
        <v>1792</v>
      </c>
      <c r="C324" s="168">
        <v>863.27499999999998</v>
      </c>
      <c r="D324" s="179">
        <v>8.9600000000000009</v>
      </c>
      <c r="E324" s="169">
        <f t="shared" si="19"/>
        <v>7734.9440000000004</v>
      </c>
      <c r="F324" s="170">
        <f t="shared" si="17"/>
        <v>1.8768569086075179E-4</v>
      </c>
      <c r="G324" s="219">
        <v>11.160714285714285</v>
      </c>
      <c r="H324" s="219">
        <v>-24.69</v>
      </c>
      <c r="I324" s="172">
        <f t="shared" si="18"/>
        <v>2.0947063712137472E-5</v>
      </c>
      <c r="J324" s="172">
        <f t="shared" si="20"/>
        <v>-4.6339597073519618E-5</v>
      </c>
      <c r="K324" s="119"/>
    </row>
    <row r="325" spans="1:11">
      <c r="A325" s="166" t="s">
        <v>3279</v>
      </c>
      <c r="B325" s="167" t="s">
        <v>3278</v>
      </c>
      <c r="C325" s="168">
        <v>98.617000000000004</v>
      </c>
      <c r="D325" s="179">
        <v>242.54</v>
      </c>
      <c r="E325" s="169" t="str">
        <f t="shared" si="19"/>
        <v>Excl.</v>
      </c>
      <c r="F325" s="170" t="str">
        <f t="shared" si="17"/>
        <v>Excl.</v>
      </c>
      <c r="G325" s="219">
        <v>0.9400511255875319</v>
      </c>
      <c r="H325" s="219" t="s">
        <v>16</v>
      </c>
      <c r="I325" s="172" t="str">
        <f t="shared" si="18"/>
        <v/>
      </c>
      <c r="J325" s="172" t="str">
        <f t="shared" si="20"/>
        <v/>
      </c>
      <c r="K325" s="119"/>
    </row>
    <row r="326" spans="1:11">
      <c r="A326" s="166" t="s">
        <v>1794</v>
      </c>
      <c r="B326" s="167" t="s">
        <v>1795</v>
      </c>
      <c r="C326" s="168">
        <v>129.67699999999999</v>
      </c>
      <c r="D326" s="179">
        <v>494.42</v>
      </c>
      <c r="E326" s="169">
        <f t="shared" si="19"/>
        <v>64114.902340000001</v>
      </c>
      <c r="F326" s="170">
        <f t="shared" si="17"/>
        <v>1.5557255152917114E-3</v>
      </c>
      <c r="G326" s="219">
        <v>0.57441042029044131</v>
      </c>
      <c r="H326" s="219">
        <v>11.175000000000001</v>
      </c>
      <c r="I326" s="172">
        <f t="shared" si="18"/>
        <v>8.936249470952753E-6</v>
      </c>
      <c r="J326" s="172">
        <f t="shared" si="20"/>
        <v>1.7385232633384875E-4</v>
      </c>
      <c r="K326" s="119"/>
    </row>
    <row r="327" spans="1:11">
      <c r="A327" s="166" t="s">
        <v>1797</v>
      </c>
      <c r="B327" s="167" t="s">
        <v>1798</v>
      </c>
      <c r="C327" s="168">
        <v>238.358</v>
      </c>
      <c r="D327" s="179">
        <v>584.55999999999995</v>
      </c>
      <c r="E327" s="169">
        <f t="shared" si="19"/>
        <v>139334.55247999998</v>
      </c>
      <c r="F327" s="170">
        <f t="shared" si="17"/>
        <v>3.3809038233479742E-3</v>
      </c>
      <c r="G327" s="219">
        <v>2.1554673600656904</v>
      </c>
      <c r="H327" s="219">
        <v>2.11</v>
      </c>
      <c r="I327" s="172">
        <f t="shared" si="18"/>
        <v>7.2874278387478577E-5</v>
      </c>
      <c r="J327" s="172">
        <f t="shared" si="20"/>
        <v>7.1337070672642256E-5</v>
      </c>
      <c r="K327" s="119"/>
    </row>
    <row r="328" spans="1:11">
      <c r="A328" s="166" t="s">
        <v>3281</v>
      </c>
      <c r="B328" s="167" t="s">
        <v>3280</v>
      </c>
      <c r="C328" s="168">
        <v>196.00800000000001</v>
      </c>
      <c r="D328" s="179">
        <v>225.08</v>
      </c>
      <c r="E328" s="169">
        <f t="shared" si="19"/>
        <v>44117.480640000002</v>
      </c>
      <c r="F328" s="170">
        <f t="shared" si="17"/>
        <v>1.0704951235528328E-3</v>
      </c>
      <c r="G328" s="219">
        <v>0.90634441087613282</v>
      </c>
      <c r="H328" s="219">
        <v>9.84</v>
      </c>
      <c r="I328" s="172">
        <f t="shared" si="18"/>
        <v>9.7023727210226515E-6</v>
      </c>
      <c r="J328" s="172">
        <f t="shared" si="20"/>
        <v>1.0533672015759874E-4</v>
      </c>
      <c r="K328" s="119"/>
    </row>
    <row r="329" spans="1:11">
      <c r="A329" s="166" t="s">
        <v>1806</v>
      </c>
      <c r="B329" s="167" t="s">
        <v>1807</v>
      </c>
      <c r="C329" s="168">
        <v>381.85599999999999</v>
      </c>
      <c r="D329" s="179">
        <v>149.72999999999999</v>
      </c>
      <c r="E329" s="169">
        <f t="shared" si="19"/>
        <v>57175.298879999995</v>
      </c>
      <c r="F329" s="170">
        <f t="shared" si="17"/>
        <v>1.387338482406953E-3</v>
      </c>
      <c r="G329" s="219">
        <v>1.6028851933480266</v>
      </c>
      <c r="H329" s="219">
        <v>12.3</v>
      </c>
      <c r="I329" s="172">
        <f t="shared" si="18"/>
        <v>2.2237443116120268E-5</v>
      </c>
      <c r="J329" s="172">
        <f t="shared" si="20"/>
        <v>1.7064263333605524E-4</v>
      </c>
      <c r="K329" s="119"/>
    </row>
    <row r="330" spans="1:11">
      <c r="A330" s="166" t="s">
        <v>1014</v>
      </c>
      <c r="B330" s="167" t="s">
        <v>1015</v>
      </c>
      <c r="C330" s="168">
        <v>298.10599999999999</v>
      </c>
      <c r="D330" s="179">
        <v>48.92</v>
      </c>
      <c r="E330" s="169">
        <f t="shared" si="19"/>
        <v>14583.345520000001</v>
      </c>
      <c r="F330" s="170">
        <f t="shared" si="17"/>
        <v>3.53859740805137E-4</v>
      </c>
      <c r="G330" s="219">
        <v>3.0253475061324608</v>
      </c>
      <c r="H330" s="219">
        <v>5.71</v>
      </c>
      <c r="I330" s="172">
        <f t="shared" si="18"/>
        <v>1.0705486843655001E-5</v>
      </c>
      <c r="J330" s="172">
        <f t="shared" si="20"/>
        <v>2.0205391199973325E-5</v>
      </c>
      <c r="K330" s="119"/>
    </row>
    <row r="331" spans="1:11">
      <c r="A331" s="166" t="s">
        <v>1809</v>
      </c>
      <c r="B331" s="167" t="s">
        <v>1810</v>
      </c>
      <c r="C331" s="168">
        <v>59.362000000000002</v>
      </c>
      <c r="D331" s="179">
        <v>359.89</v>
      </c>
      <c r="E331" s="169" t="str">
        <f t="shared" si="19"/>
        <v>Excl.</v>
      </c>
      <c r="F331" s="170" t="str">
        <f t="shared" si="17"/>
        <v>Excl.</v>
      </c>
      <c r="G331" s="219" t="s">
        <v>16</v>
      </c>
      <c r="H331" s="219">
        <v>7.8</v>
      </c>
      <c r="I331" s="172" t="str">
        <f t="shared" si="18"/>
        <v/>
      </c>
      <c r="J331" s="172" t="str">
        <f t="shared" si="20"/>
        <v/>
      </c>
      <c r="K331" s="119"/>
    </row>
    <row r="332" spans="1:11">
      <c r="A332" s="166" t="s">
        <v>3283</v>
      </c>
      <c r="B332" s="167" t="s">
        <v>3282</v>
      </c>
      <c r="C332" s="168">
        <v>57.182000000000002</v>
      </c>
      <c r="D332" s="179">
        <v>262.63</v>
      </c>
      <c r="E332" s="169" t="str">
        <f t="shared" si="19"/>
        <v>Excl.</v>
      </c>
      <c r="F332" s="170" t="str">
        <f t="shared" ref="F332:F395" si="21">IF(E332="Excl.","Excl.",E332/(SUM($E$12:$E$514)))</f>
        <v>Excl.</v>
      </c>
      <c r="G332" s="219">
        <v>1.187983094086738</v>
      </c>
      <c r="H332" s="219" t="s">
        <v>16</v>
      </c>
      <c r="I332" s="172" t="str">
        <f t="shared" ref="I332:I395" si="22">IFERROR(G332*F332/100, "")</f>
        <v/>
      </c>
      <c r="J332" s="172" t="str">
        <f t="shared" si="20"/>
        <v/>
      </c>
      <c r="K332" s="119"/>
    </row>
    <row r="333" spans="1:11">
      <c r="A333" s="166" t="s">
        <v>1812</v>
      </c>
      <c r="B333" s="167" t="s">
        <v>1813</v>
      </c>
      <c r="C333" s="168">
        <v>214.99199999999999</v>
      </c>
      <c r="D333" s="179">
        <v>70.319999999999993</v>
      </c>
      <c r="E333" s="169" t="str">
        <f t="shared" ref="E333:E396" si="23">IF(OR(H333="n/a", G333=0, G333="n/a"), "Excl.", IFERROR(D333*C333, "Excl."))</f>
        <v>Excl.</v>
      </c>
      <c r="F333" s="170" t="str">
        <f t="shared" si="21"/>
        <v>Excl.</v>
      </c>
      <c r="G333" s="219" t="s">
        <v>16</v>
      </c>
      <c r="H333" s="219">
        <v>6.86</v>
      </c>
      <c r="I333" s="172" t="str">
        <f t="shared" si="22"/>
        <v/>
      </c>
      <c r="J333" s="172" t="str">
        <f t="shared" ref="J333:J396" si="24">IFERROR(H333*F333/100, "")</f>
        <v/>
      </c>
      <c r="K333" s="119"/>
    </row>
    <row r="334" spans="1:11">
      <c r="A334" s="166" t="s">
        <v>1815</v>
      </c>
      <c r="B334" s="167" t="s">
        <v>1816</v>
      </c>
      <c r="C334" s="168">
        <v>117.5</v>
      </c>
      <c r="D334" s="179">
        <v>164.13</v>
      </c>
      <c r="E334" s="169">
        <f t="shared" si="23"/>
        <v>19285.274999999998</v>
      </c>
      <c r="F334" s="170">
        <f t="shared" si="21"/>
        <v>4.6795040297830005E-4</v>
      </c>
      <c r="G334" s="219">
        <v>3.4119295680253456</v>
      </c>
      <c r="H334" s="219">
        <v>9.75</v>
      </c>
      <c r="I334" s="172">
        <f t="shared" si="22"/>
        <v>1.5966138162910379E-5</v>
      </c>
      <c r="J334" s="172">
        <f t="shared" si="24"/>
        <v>4.5625164290384253E-5</v>
      </c>
      <c r="K334" s="119"/>
    </row>
    <row r="335" spans="1:11">
      <c r="A335" s="166" t="s">
        <v>3284</v>
      </c>
      <c r="B335" s="167" t="s">
        <v>2527</v>
      </c>
      <c r="C335" s="168">
        <v>229.74600000000001</v>
      </c>
      <c r="D335" s="179">
        <v>62.01</v>
      </c>
      <c r="E335" s="169">
        <f t="shared" si="23"/>
        <v>14246.54946</v>
      </c>
      <c r="F335" s="170">
        <f t="shared" si="21"/>
        <v>3.4568750307461442E-4</v>
      </c>
      <c r="G335" s="219">
        <v>4.1444928237381067</v>
      </c>
      <c r="H335" s="219">
        <v>5.35</v>
      </c>
      <c r="I335" s="172">
        <f t="shared" si="22"/>
        <v>1.4326993757486841E-5</v>
      </c>
      <c r="J335" s="172">
        <f t="shared" si="24"/>
        <v>1.8494281414491871E-5</v>
      </c>
      <c r="K335" s="119"/>
    </row>
    <row r="336" spans="1:11">
      <c r="A336" s="166" t="s">
        <v>3286</v>
      </c>
      <c r="B336" s="167" t="s">
        <v>3285</v>
      </c>
      <c r="C336" s="168">
        <v>257.89499999999998</v>
      </c>
      <c r="D336" s="179">
        <v>37.840000000000003</v>
      </c>
      <c r="E336" s="169" t="str">
        <f t="shared" si="23"/>
        <v>Excl.</v>
      </c>
      <c r="F336" s="170" t="str">
        <f t="shared" si="21"/>
        <v>Excl.</v>
      </c>
      <c r="G336" s="219" t="s">
        <v>16</v>
      </c>
      <c r="H336" s="219">
        <v>36.15</v>
      </c>
      <c r="I336" s="172" t="str">
        <f t="shared" si="22"/>
        <v/>
      </c>
      <c r="J336" s="172" t="str">
        <f t="shared" si="24"/>
        <v/>
      </c>
      <c r="K336" s="119"/>
    </row>
    <row r="337" spans="1:11">
      <c r="A337" s="166" t="s">
        <v>3288</v>
      </c>
      <c r="B337" s="167" t="s">
        <v>3287</v>
      </c>
      <c r="C337" s="168">
        <v>34.972999999999999</v>
      </c>
      <c r="D337" s="179">
        <v>430.14</v>
      </c>
      <c r="E337" s="169">
        <f t="shared" si="23"/>
        <v>15043.28622</v>
      </c>
      <c r="F337" s="170">
        <f t="shared" si="21"/>
        <v>3.6502003983696936E-4</v>
      </c>
      <c r="G337" s="219">
        <v>1.4041939833542567</v>
      </c>
      <c r="H337" s="219">
        <v>12.56</v>
      </c>
      <c r="I337" s="172">
        <f t="shared" si="22"/>
        <v>5.1255894374280348E-6</v>
      </c>
      <c r="J337" s="172">
        <f t="shared" si="24"/>
        <v>4.5846517003523354E-5</v>
      </c>
      <c r="K337" s="119"/>
    </row>
    <row r="338" spans="1:11">
      <c r="A338" s="166" t="s">
        <v>3290</v>
      </c>
      <c r="B338" s="167" t="s">
        <v>3289</v>
      </c>
      <c r="C338" s="168">
        <v>3.0779999999999998</v>
      </c>
      <c r="D338" s="179">
        <v>9811.7999999999993</v>
      </c>
      <c r="E338" s="169" t="str">
        <f t="shared" si="23"/>
        <v>Excl.</v>
      </c>
      <c r="F338" s="170" t="str">
        <f t="shared" si="21"/>
        <v>Excl.</v>
      </c>
      <c r="G338" s="219" t="s">
        <v>16</v>
      </c>
      <c r="H338" s="219">
        <v>7.6</v>
      </c>
      <c r="I338" s="172" t="str">
        <f t="shared" si="22"/>
        <v/>
      </c>
      <c r="J338" s="172" t="str">
        <f t="shared" si="24"/>
        <v/>
      </c>
      <c r="K338" s="119"/>
    </row>
    <row r="339" spans="1:11">
      <c r="A339" s="166" t="s">
        <v>1824</v>
      </c>
      <c r="B339" s="167" t="s">
        <v>1825</v>
      </c>
      <c r="C339" s="168">
        <v>204.78299999999999</v>
      </c>
      <c r="D339" s="179">
        <v>123.51</v>
      </c>
      <c r="E339" s="169">
        <f t="shared" si="23"/>
        <v>25292.748329999999</v>
      </c>
      <c r="F339" s="170">
        <f t="shared" si="21"/>
        <v>6.1371962668161208E-4</v>
      </c>
      <c r="G339" s="219">
        <v>1.6840741640353005</v>
      </c>
      <c r="H339" s="219">
        <v>5.335</v>
      </c>
      <c r="I339" s="172">
        <f t="shared" si="22"/>
        <v>1.0335493672558924E-5</v>
      </c>
      <c r="J339" s="172">
        <f t="shared" si="24"/>
        <v>3.2741942083464005E-5</v>
      </c>
      <c r="K339" s="119"/>
    </row>
    <row r="340" spans="1:11">
      <c r="A340" s="166" t="s">
        <v>3292</v>
      </c>
      <c r="B340" s="167" t="s">
        <v>3291</v>
      </c>
      <c r="C340" s="168">
        <v>214.297</v>
      </c>
      <c r="D340" s="179">
        <v>198.64</v>
      </c>
      <c r="E340" s="169">
        <f t="shared" si="23"/>
        <v>42567.956079999996</v>
      </c>
      <c r="F340" s="170">
        <f t="shared" si="21"/>
        <v>1.0328964560577217E-3</v>
      </c>
      <c r="G340" s="219">
        <v>0.52356020942408377</v>
      </c>
      <c r="H340" s="219">
        <v>2.77</v>
      </c>
      <c r="I340" s="172">
        <f t="shared" si="22"/>
        <v>5.407834848469747E-6</v>
      </c>
      <c r="J340" s="172">
        <f t="shared" si="24"/>
        <v>2.8611231832798894E-5</v>
      </c>
      <c r="K340" s="119"/>
    </row>
    <row r="341" spans="1:11">
      <c r="A341" s="166" t="s">
        <v>3293</v>
      </c>
      <c r="B341" s="167" t="s">
        <v>1834</v>
      </c>
      <c r="C341" s="168">
        <v>83.9</v>
      </c>
      <c r="D341" s="179">
        <v>163.93</v>
      </c>
      <c r="E341" s="169" t="str">
        <f t="shared" si="23"/>
        <v>Excl.</v>
      </c>
      <c r="F341" s="170" t="str">
        <f t="shared" si="21"/>
        <v>Excl.</v>
      </c>
      <c r="G341" s="219" t="s">
        <v>16</v>
      </c>
      <c r="H341" s="219">
        <v>20</v>
      </c>
      <c r="I341" s="172" t="str">
        <f t="shared" si="22"/>
        <v/>
      </c>
      <c r="J341" s="172" t="str">
        <f t="shared" si="24"/>
        <v/>
      </c>
      <c r="K341" s="119"/>
    </row>
    <row r="342" spans="1:11">
      <c r="A342" s="166" t="s">
        <v>1836</v>
      </c>
      <c r="B342" s="167" t="s">
        <v>1837</v>
      </c>
      <c r="C342" s="168">
        <v>293.01400000000001</v>
      </c>
      <c r="D342" s="179">
        <v>117.61</v>
      </c>
      <c r="E342" s="169">
        <f t="shared" si="23"/>
        <v>34461.376539999997</v>
      </c>
      <c r="F342" s="170">
        <f t="shared" si="21"/>
        <v>8.3619315975945051E-4</v>
      </c>
      <c r="G342" s="219">
        <v>1.5985035286115126</v>
      </c>
      <c r="H342" s="219">
        <v>12.37</v>
      </c>
      <c r="I342" s="172">
        <f t="shared" si="22"/>
        <v>1.336657716476292E-5</v>
      </c>
      <c r="J342" s="172">
        <f t="shared" si="24"/>
        <v>1.0343709386224403E-4</v>
      </c>
      <c r="K342" s="119"/>
    </row>
    <row r="343" spans="1:11">
      <c r="A343" s="166" t="s">
        <v>1839</v>
      </c>
      <c r="B343" s="167" t="s">
        <v>1840</v>
      </c>
      <c r="C343" s="168">
        <v>293.33600000000001</v>
      </c>
      <c r="D343" s="179">
        <v>118.83</v>
      </c>
      <c r="E343" s="169" t="str">
        <f t="shared" si="23"/>
        <v>Excl.</v>
      </c>
      <c r="F343" s="170" t="str">
        <f t="shared" si="21"/>
        <v>Excl.</v>
      </c>
      <c r="G343" s="219">
        <v>2.406799629723134</v>
      </c>
      <c r="H343" s="219" t="s">
        <v>16</v>
      </c>
      <c r="I343" s="172" t="str">
        <f t="shared" si="22"/>
        <v/>
      </c>
      <c r="J343" s="172" t="str">
        <f t="shared" si="24"/>
        <v/>
      </c>
      <c r="K343" s="119"/>
    </row>
    <row r="344" spans="1:11">
      <c r="A344" s="166" t="s">
        <v>1842</v>
      </c>
      <c r="B344" s="167" t="s">
        <v>1843</v>
      </c>
      <c r="C344" s="168">
        <v>233.43199999999999</v>
      </c>
      <c r="D344" s="179">
        <v>99.69</v>
      </c>
      <c r="E344" s="169">
        <f t="shared" si="23"/>
        <v>23270.836079999997</v>
      </c>
      <c r="F344" s="170">
        <f t="shared" si="21"/>
        <v>5.6465863832784154E-4</v>
      </c>
      <c r="G344" s="219">
        <v>2.6482094492928079</v>
      </c>
      <c r="H344" s="219">
        <v>14.574999999999999</v>
      </c>
      <c r="I344" s="172">
        <f t="shared" si="22"/>
        <v>1.4953343416446001E-5</v>
      </c>
      <c r="J344" s="172">
        <f t="shared" si="24"/>
        <v>8.2298996536282886E-5</v>
      </c>
      <c r="K344" s="119"/>
    </row>
    <row r="345" spans="1:11">
      <c r="A345" s="166" t="s">
        <v>3295</v>
      </c>
      <c r="B345" s="167" t="s">
        <v>3294</v>
      </c>
      <c r="C345" s="168">
        <v>273.82</v>
      </c>
      <c r="D345" s="179">
        <v>271.02999999999997</v>
      </c>
      <c r="E345" s="169" t="str">
        <f t="shared" si="23"/>
        <v>Excl.</v>
      </c>
      <c r="F345" s="170" t="str">
        <f t="shared" si="21"/>
        <v>Excl.</v>
      </c>
      <c r="G345" s="219" t="s">
        <v>16</v>
      </c>
      <c r="H345" s="219">
        <v>16.2</v>
      </c>
      <c r="I345" s="172" t="str">
        <f t="shared" si="22"/>
        <v/>
      </c>
      <c r="J345" s="172" t="str">
        <f t="shared" si="24"/>
        <v/>
      </c>
      <c r="K345" s="119"/>
    </row>
    <row r="346" spans="1:11">
      <c r="A346" s="166" t="s">
        <v>3297</v>
      </c>
      <c r="B346" s="167" t="s">
        <v>3296</v>
      </c>
      <c r="C346" s="168">
        <v>42.673000000000002</v>
      </c>
      <c r="D346" s="179">
        <v>583.72</v>
      </c>
      <c r="E346" s="169" t="str">
        <f t="shared" si="23"/>
        <v>Excl.</v>
      </c>
      <c r="F346" s="170" t="str">
        <f t="shared" si="21"/>
        <v>Excl.</v>
      </c>
      <c r="G346" s="219" t="s">
        <v>16</v>
      </c>
      <c r="H346" s="219" t="s">
        <v>16</v>
      </c>
      <c r="I346" s="172" t="str">
        <f t="shared" si="22"/>
        <v/>
      </c>
      <c r="J346" s="172" t="str">
        <f t="shared" si="24"/>
        <v/>
      </c>
      <c r="K346" s="119"/>
    </row>
    <row r="347" spans="1:11">
      <c r="A347" s="166" t="s">
        <v>1854</v>
      </c>
      <c r="B347" s="167" t="s">
        <v>1855</v>
      </c>
      <c r="C347" s="168">
        <v>59.462000000000003</v>
      </c>
      <c r="D347" s="179">
        <v>229.01</v>
      </c>
      <c r="E347" s="169">
        <f t="shared" si="23"/>
        <v>13617.392620000001</v>
      </c>
      <c r="F347" s="170">
        <f t="shared" si="21"/>
        <v>3.3042123402662036E-4</v>
      </c>
      <c r="G347" s="219">
        <v>0.34932972359285624</v>
      </c>
      <c r="H347" s="219">
        <v>15.494999999999999</v>
      </c>
      <c r="I347" s="172">
        <f t="shared" si="22"/>
        <v>1.1542595835172976E-6</v>
      </c>
      <c r="J347" s="172">
        <f t="shared" si="24"/>
        <v>5.1198770212424818E-5</v>
      </c>
      <c r="K347" s="119"/>
    </row>
    <row r="348" spans="1:11">
      <c r="A348" s="166" t="s">
        <v>1860</v>
      </c>
      <c r="B348" s="167" t="s">
        <v>1861</v>
      </c>
      <c r="C348" s="168">
        <v>159.71600000000001</v>
      </c>
      <c r="D348" s="179">
        <v>98.77</v>
      </c>
      <c r="E348" s="169">
        <f t="shared" si="23"/>
        <v>15775.14932</v>
      </c>
      <c r="F348" s="170">
        <f t="shared" si="21"/>
        <v>3.827784400967504E-4</v>
      </c>
      <c r="G348" s="219">
        <v>2.8348688873139616</v>
      </c>
      <c r="H348" s="219">
        <v>-2.57</v>
      </c>
      <c r="I348" s="172">
        <f t="shared" si="22"/>
        <v>1.0851266905648487E-5</v>
      </c>
      <c r="J348" s="172">
        <f t="shared" si="24"/>
        <v>-9.8374059104864846E-6</v>
      </c>
      <c r="K348" s="119"/>
    </row>
    <row r="349" spans="1:11">
      <c r="A349" s="166" t="s">
        <v>1866</v>
      </c>
      <c r="B349" s="167" t="s">
        <v>1867</v>
      </c>
      <c r="C349" s="168">
        <v>111.31699999999999</v>
      </c>
      <c r="D349" s="179">
        <v>155.25</v>
      </c>
      <c r="E349" s="169">
        <f t="shared" si="23"/>
        <v>17281.964249999997</v>
      </c>
      <c r="F349" s="170">
        <f t="shared" si="21"/>
        <v>4.1934077346805141E-4</v>
      </c>
      <c r="G349" s="219">
        <v>1.932367149758454</v>
      </c>
      <c r="H349" s="219">
        <v>6.05</v>
      </c>
      <c r="I349" s="172">
        <f t="shared" si="22"/>
        <v>8.1032033520396412E-6</v>
      </c>
      <c r="J349" s="172">
        <f t="shared" si="24"/>
        <v>2.537011679481711E-5</v>
      </c>
      <c r="K349" s="119"/>
    </row>
    <row r="350" spans="1:11">
      <c r="A350" s="166" t="s">
        <v>1869</v>
      </c>
      <c r="B350" s="167" t="s">
        <v>1870</v>
      </c>
      <c r="C350" s="168">
        <v>113.467</v>
      </c>
      <c r="D350" s="179">
        <v>268.45999999999998</v>
      </c>
      <c r="E350" s="169">
        <f t="shared" si="23"/>
        <v>30461.350819999996</v>
      </c>
      <c r="F350" s="170">
        <f t="shared" si="21"/>
        <v>7.3913394501672243E-4</v>
      </c>
      <c r="G350" s="219">
        <v>1.8624748565894362</v>
      </c>
      <c r="H350" s="219">
        <v>1.7250000000000001</v>
      </c>
      <c r="I350" s="172">
        <f t="shared" si="22"/>
        <v>1.3766183882454045E-5</v>
      </c>
      <c r="J350" s="172">
        <f t="shared" si="24"/>
        <v>1.2750060551538464E-5</v>
      </c>
      <c r="K350" s="119"/>
    </row>
    <row r="351" spans="1:11">
      <c r="A351" s="166" t="s">
        <v>1872</v>
      </c>
      <c r="B351" s="167" t="s">
        <v>1873</v>
      </c>
      <c r="C351" s="168">
        <v>1209.079</v>
      </c>
      <c r="D351" s="179">
        <v>35.11</v>
      </c>
      <c r="E351" s="169">
        <f t="shared" si="23"/>
        <v>42450.76369</v>
      </c>
      <c r="F351" s="170">
        <f t="shared" si="21"/>
        <v>1.03005282400547E-3</v>
      </c>
      <c r="G351" s="219">
        <v>4.5571062375391627</v>
      </c>
      <c r="H351" s="219">
        <v>2.5099999999999998</v>
      </c>
      <c r="I351" s="172">
        <f t="shared" si="22"/>
        <v>4.6940601492701568E-5</v>
      </c>
      <c r="J351" s="172">
        <f t="shared" si="24"/>
        <v>2.5854325882537295E-5</v>
      </c>
      <c r="K351" s="119"/>
    </row>
    <row r="352" spans="1:11">
      <c r="A352" s="166" t="s">
        <v>1875</v>
      </c>
      <c r="B352" s="167" t="s">
        <v>1876</v>
      </c>
      <c r="C352" s="168">
        <v>467.08199999999999</v>
      </c>
      <c r="D352" s="179">
        <v>232.56</v>
      </c>
      <c r="E352" s="169">
        <f t="shared" si="23"/>
        <v>108624.58992</v>
      </c>
      <c r="F352" s="170">
        <f t="shared" si="21"/>
        <v>2.6357374020550186E-3</v>
      </c>
      <c r="G352" s="219">
        <v>2.7863777089783284</v>
      </c>
      <c r="H352" s="219">
        <v>12.305</v>
      </c>
      <c r="I352" s="172">
        <f t="shared" si="22"/>
        <v>7.3441599438065541E-5</v>
      </c>
      <c r="J352" s="172">
        <f t="shared" si="24"/>
        <v>3.2432748732287006E-4</v>
      </c>
      <c r="K352" s="119"/>
    </row>
    <row r="353" spans="1:11">
      <c r="A353" s="166" t="s">
        <v>1878</v>
      </c>
      <c r="B353" s="167" t="s">
        <v>1879</v>
      </c>
      <c r="C353" s="168">
        <v>108.417</v>
      </c>
      <c r="D353" s="179">
        <v>1051.24</v>
      </c>
      <c r="E353" s="169" t="str">
        <f t="shared" si="23"/>
        <v>Excl.</v>
      </c>
      <c r="F353" s="170" t="str">
        <f t="shared" si="21"/>
        <v>Excl.</v>
      </c>
      <c r="G353" s="219" t="s">
        <v>16</v>
      </c>
      <c r="H353" s="219">
        <v>8.67</v>
      </c>
      <c r="I353" s="172" t="str">
        <f t="shared" si="22"/>
        <v/>
      </c>
      <c r="J353" s="172" t="str">
        <f t="shared" si="24"/>
        <v/>
      </c>
      <c r="K353" s="119"/>
    </row>
    <row r="354" spans="1:11">
      <c r="A354" s="166" t="s">
        <v>1881</v>
      </c>
      <c r="B354" s="167" t="s">
        <v>1882</v>
      </c>
      <c r="C354" s="168">
        <v>10495.566999999999</v>
      </c>
      <c r="D354" s="179">
        <v>186.33</v>
      </c>
      <c r="E354" s="169" t="str">
        <f t="shared" si="23"/>
        <v>Excl.</v>
      </c>
      <c r="F354" s="170" t="str">
        <f t="shared" si="21"/>
        <v>Excl.</v>
      </c>
      <c r="G354" s="219" t="s">
        <v>16</v>
      </c>
      <c r="H354" s="219">
        <v>34.659999999999997</v>
      </c>
      <c r="I354" s="172" t="str">
        <f t="shared" si="22"/>
        <v/>
      </c>
      <c r="J354" s="172" t="str">
        <f t="shared" si="24"/>
        <v/>
      </c>
      <c r="K354" s="119"/>
    </row>
    <row r="355" spans="1:11">
      <c r="A355" s="166" t="s">
        <v>3299</v>
      </c>
      <c r="B355" s="167" t="s">
        <v>3298</v>
      </c>
      <c r="C355" s="168">
        <v>72.917000000000002</v>
      </c>
      <c r="D355" s="179">
        <v>176.54</v>
      </c>
      <c r="E355" s="169">
        <f t="shared" si="23"/>
        <v>12872.767179999999</v>
      </c>
      <c r="F355" s="170">
        <f t="shared" si="21"/>
        <v>3.1235316008337117E-4</v>
      </c>
      <c r="G355" s="219">
        <v>1.2461765039084627</v>
      </c>
      <c r="H355" s="219">
        <v>9.73</v>
      </c>
      <c r="I355" s="172">
        <f t="shared" si="22"/>
        <v>3.8924716901745583E-6</v>
      </c>
      <c r="J355" s="172">
        <f t="shared" si="24"/>
        <v>3.0391962476112015E-5</v>
      </c>
      <c r="K355" s="119"/>
    </row>
    <row r="356" spans="1:11">
      <c r="A356" s="166" t="s">
        <v>1884</v>
      </c>
      <c r="B356" s="167" t="s">
        <v>1885</v>
      </c>
      <c r="C356" s="168">
        <v>40.058</v>
      </c>
      <c r="D356" s="179">
        <v>193.87</v>
      </c>
      <c r="E356" s="169">
        <f t="shared" si="23"/>
        <v>7766.0444600000001</v>
      </c>
      <c r="F356" s="170">
        <f t="shared" si="21"/>
        <v>1.8844033256484004E-4</v>
      </c>
      <c r="G356" s="219">
        <v>1.70217155826069</v>
      </c>
      <c r="H356" s="219">
        <v>11.05</v>
      </c>
      <c r="I356" s="172">
        <f t="shared" si="22"/>
        <v>3.207577745210564E-6</v>
      </c>
      <c r="J356" s="172">
        <f t="shared" si="24"/>
        <v>2.0822656748414825E-5</v>
      </c>
      <c r="K356" s="119"/>
    </row>
    <row r="357" spans="1:11">
      <c r="A357" s="166" t="s">
        <v>3915</v>
      </c>
      <c r="B357" s="167" t="s">
        <v>1888</v>
      </c>
      <c r="C357" s="168">
        <v>157.934</v>
      </c>
      <c r="D357" s="179">
        <v>80.459999999999994</v>
      </c>
      <c r="E357" s="169">
        <f t="shared" si="23"/>
        <v>12707.369639999999</v>
      </c>
      <c r="F357" s="170">
        <f t="shared" si="21"/>
        <v>3.0833984705077921E-4</v>
      </c>
      <c r="G357" s="219">
        <v>4.8719860800397718</v>
      </c>
      <c r="H357" s="219">
        <v>0.9</v>
      </c>
      <c r="I357" s="172">
        <f t="shared" si="22"/>
        <v>1.5022274427529886E-5</v>
      </c>
      <c r="J357" s="172">
        <f t="shared" si="24"/>
        <v>2.7750586234570131E-6</v>
      </c>
      <c r="K357" s="119"/>
    </row>
    <row r="358" spans="1:11">
      <c r="A358" s="166" t="s">
        <v>1890</v>
      </c>
      <c r="B358" s="167" t="s">
        <v>1891</v>
      </c>
      <c r="C358" s="168">
        <v>1204.289</v>
      </c>
      <c r="D358" s="179">
        <v>65.16</v>
      </c>
      <c r="E358" s="169">
        <f t="shared" si="23"/>
        <v>78471.471239999999</v>
      </c>
      <c r="F358" s="170">
        <f t="shared" si="21"/>
        <v>1.904082601314116E-3</v>
      </c>
      <c r="G358" s="219">
        <v>1.0128913443830572</v>
      </c>
      <c r="H358" s="219">
        <v>16.86</v>
      </c>
      <c r="I358" s="172">
        <f t="shared" si="22"/>
        <v>1.9286287858614435E-5</v>
      </c>
      <c r="J358" s="172">
        <f t="shared" si="24"/>
        <v>3.2102832658155992E-4</v>
      </c>
      <c r="K358" s="119"/>
    </row>
    <row r="359" spans="1:11">
      <c r="A359" s="166" t="s">
        <v>3301</v>
      </c>
      <c r="B359" s="167" t="s">
        <v>3300</v>
      </c>
      <c r="C359" s="168">
        <v>408.14699999999999</v>
      </c>
      <c r="D359" s="179">
        <v>100.25</v>
      </c>
      <c r="E359" s="169">
        <f t="shared" si="23"/>
        <v>40916.736749999996</v>
      </c>
      <c r="F359" s="170">
        <f t="shared" si="21"/>
        <v>9.9283020079928962E-4</v>
      </c>
      <c r="G359" s="219">
        <v>0.31920199501246888</v>
      </c>
      <c r="H359" s="219">
        <v>22.11</v>
      </c>
      <c r="I359" s="172">
        <f t="shared" si="22"/>
        <v>3.1691338080376329E-6</v>
      </c>
      <c r="J359" s="172">
        <f t="shared" si="24"/>
        <v>2.1951475739672295E-4</v>
      </c>
      <c r="K359" s="119"/>
    </row>
    <row r="360" spans="1:11">
      <c r="A360" s="166" t="s">
        <v>1896</v>
      </c>
      <c r="B360" s="167" t="s">
        <v>1897</v>
      </c>
      <c r="C360" s="168">
        <v>320.38</v>
      </c>
      <c r="D360" s="179">
        <v>135.03</v>
      </c>
      <c r="E360" s="169">
        <f t="shared" si="23"/>
        <v>43260.911399999997</v>
      </c>
      <c r="F360" s="170">
        <f t="shared" si="21"/>
        <v>1.0497107727444144E-3</v>
      </c>
      <c r="G360" s="219">
        <v>3.1696660001481156</v>
      </c>
      <c r="H360" s="219">
        <v>-24</v>
      </c>
      <c r="I360" s="172">
        <f t="shared" si="22"/>
        <v>3.3272325463571752E-5</v>
      </c>
      <c r="J360" s="172">
        <f t="shared" si="24"/>
        <v>-2.5193058545865945E-4</v>
      </c>
      <c r="K360" s="119"/>
    </row>
    <row r="361" spans="1:11">
      <c r="A361" s="166" t="s">
        <v>3302</v>
      </c>
      <c r="B361" s="167" t="s">
        <v>3303</v>
      </c>
      <c r="C361" s="168">
        <v>153.614</v>
      </c>
      <c r="D361" s="179">
        <v>506.39</v>
      </c>
      <c r="E361" s="169" t="str">
        <f t="shared" si="23"/>
        <v>Excl.</v>
      </c>
      <c r="F361" s="170" t="str">
        <f t="shared" si="21"/>
        <v>Excl.</v>
      </c>
      <c r="G361" s="219" t="s">
        <v>16</v>
      </c>
      <c r="H361" s="219">
        <v>16.329999999999998</v>
      </c>
      <c r="I361" s="172" t="str">
        <f t="shared" si="22"/>
        <v/>
      </c>
      <c r="J361" s="172" t="str">
        <f t="shared" si="24"/>
        <v/>
      </c>
      <c r="K361" s="119"/>
    </row>
    <row r="362" spans="1:11">
      <c r="A362" s="166" t="s">
        <v>1905</v>
      </c>
      <c r="B362" s="167" t="s">
        <v>1906</v>
      </c>
      <c r="C362" s="168">
        <v>117.283</v>
      </c>
      <c r="D362" s="179">
        <v>110.37</v>
      </c>
      <c r="E362" s="169">
        <f t="shared" si="23"/>
        <v>12944.524710000002</v>
      </c>
      <c r="F362" s="170">
        <f t="shared" si="21"/>
        <v>3.1409433126605994E-4</v>
      </c>
      <c r="G362" s="219">
        <v>2.2469874059980066</v>
      </c>
      <c r="H362" s="219">
        <v>17.475000000000001</v>
      </c>
      <c r="I362" s="172">
        <f t="shared" si="22"/>
        <v>7.0576600665020262E-6</v>
      </c>
      <c r="J362" s="172">
        <f t="shared" si="24"/>
        <v>5.4887984388743985E-5</v>
      </c>
      <c r="K362" s="119"/>
    </row>
    <row r="363" spans="1:11">
      <c r="A363" s="166" t="s">
        <v>1908</v>
      </c>
      <c r="B363" s="167" t="s">
        <v>1909</v>
      </c>
      <c r="C363" s="168">
        <v>626.38400000000001</v>
      </c>
      <c r="D363" s="179">
        <v>353.48</v>
      </c>
      <c r="E363" s="169">
        <f t="shared" si="23"/>
        <v>221414.21632000001</v>
      </c>
      <c r="F363" s="170">
        <f t="shared" si="21"/>
        <v>5.3725379468049341E-3</v>
      </c>
      <c r="G363" s="219">
        <v>1.6747765078646597</v>
      </c>
      <c r="H363" s="219">
        <v>8.18</v>
      </c>
      <c r="I363" s="172">
        <f t="shared" si="22"/>
        <v>8.9978003409203351E-5</v>
      </c>
      <c r="J363" s="172">
        <f t="shared" si="24"/>
        <v>4.3947360404864364E-4</v>
      </c>
      <c r="K363" s="119"/>
    </row>
    <row r="364" spans="1:11">
      <c r="A364" s="166" t="s">
        <v>3304</v>
      </c>
      <c r="B364" s="167" t="s">
        <v>457</v>
      </c>
      <c r="C364" s="168">
        <v>56.110999999999997</v>
      </c>
      <c r="D364" s="179">
        <v>1427.13</v>
      </c>
      <c r="E364" s="169" t="str">
        <f t="shared" si="23"/>
        <v>Excl.</v>
      </c>
      <c r="F364" s="170" t="str">
        <f t="shared" si="21"/>
        <v>Excl.</v>
      </c>
      <c r="G364" s="219" t="s">
        <v>16</v>
      </c>
      <c r="H364" s="219">
        <v>19.565000000000001</v>
      </c>
      <c r="I364" s="172" t="str">
        <f t="shared" si="22"/>
        <v/>
      </c>
      <c r="J364" s="172" t="str">
        <f t="shared" si="24"/>
        <v/>
      </c>
      <c r="K364" s="119"/>
    </row>
    <row r="365" spans="1:11">
      <c r="A365" s="166" t="s">
        <v>1911</v>
      </c>
      <c r="B365" s="167" t="s">
        <v>1912</v>
      </c>
      <c r="C365" s="168">
        <v>281.16500000000002</v>
      </c>
      <c r="D365" s="179">
        <v>139.71</v>
      </c>
      <c r="E365" s="169">
        <f t="shared" si="23"/>
        <v>39281.562150000005</v>
      </c>
      <c r="F365" s="170">
        <f t="shared" si="21"/>
        <v>9.5315326526117174E-4</v>
      </c>
      <c r="G365" s="219">
        <v>1.9182592513062775</v>
      </c>
      <c r="H365" s="219">
        <v>11.41</v>
      </c>
      <c r="I365" s="172">
        <f t="shared" si="22"/>
        <v>1.8283950690000289E-5</v>
      </c>
      <c r="J365" s="172">
        <f t="shared" si="24"/>
        <v>1.087547875662997E-4</v>
      </c>
      <c r="K365" s="119"/>
    </row>
    <row r="366" spans="1:11">
      <c r="A366" s="166" t="s">
        <v>1914</v>
      </c>
      <c r="B366" s="167" t="s">
        <v>1915</v>
      </c>
      <c r="C366" s="168">
        <v>925.91099999999994</v>
      </c>
      <c r="D366" s="179">
        <v>126.28</v>
      </c>
      <c r="E366" s="169">
        <f t="shared" si="23"/>
        <v>116924.04108</v>
      </c>
      <c r="F366" s="170">
        <f t="shared" si="21"/>
        <v>2.8371206602569739E-3</v>
      </c>
      <c r="G366" s="219">
        <v>3.0408615774469432</v>
      </c>
      <c r="H366" s="219">
        <v>5.36</v>
      </c>
      <c r="I366" s="172">
        <f t="shared" si="22"/>
        <v>8.6272912063563349E-5</v>
      </c>
      <c r="J366" s="172">
        <f t="shared" si="24"/>
        <v>1.5206966738977383E-4</v>
      </c>
      <c r="K366" s="119"/>
    </row>
    <row r="367" spans="1:11">
      <c r="A367" s="166" t="s">
        <v>1917</v>
      </c>
      <c r="B367" s="167" t="s">
        <v>1918</v>
      </c>
      <c r="C367" s="168">
        <v>575.92200000000003</v>
      </c>
      <c r="D367" s="179">
        <v>44.35</v>
      </c>
      <c r="E367" s="169">
        <f t="shared" si="23"/>
        <v>25542.140700000004</v>
      </c>
      <c r="F367" s="170">
        <f t="shared" si="21"/>
        <v>6.1977104466975159E-4</v>
      </c>
      <c r="G367" s="219">
        <v>3.8331454340473505</v>
      </c>
      <c r="H367" s="219">
        <v>7.02</v>
      </c>
      <c r="I367" s="172">
        <f t="shared" si="22"/>
        <v>2.375672550030615E-5</v>
      </c>
      <c r="J367" s="172">
        <f t="shared" si="24"/>
        <v>4.3507927335816557E-5</v>
      </c>
      <c r="K367" s="119"/>
    </row>
    <row r="368" spans="1:11">
      <c r="A368" s="166" t="s">
        <v>1920</v>
      </c>
      <c r="B368" s="167" t="s">
        <v>1921</v>
      </c>
      <c r="C368" s="168">
        <v>97.6</v>
      </c>
      <c r="D368" s="179">
        <v>189.96</v>
      </c>
      <c r="E368" s="169" t="str">
        <f t="shared" si="23"/>
        <v>Excl.</v>
      </c>
      <c r="F368" s="170" t="str">
        <f t="shared" si="21"/>
        <v>Excl.</v>
      </c>
      <c r="G368" s="219" t="s">
        <v>16</v>
      </c>
      <c r="H368" s="219" t="s">
        <v>16</v>
      </c>
      <c r="I368" s="172" t="str">
        <f t="shared" si="22"/>
        <v/>
      </c>
      <c r="J368" s="172" t="str">
        <f t="shared" si="24"/>
        <v/>
      </c>
      <c r="K368" s="119"/>
    </row>
    <row r="369" spans="1:11">
      <c r="A369" s="166" t="s">
        <v>1923</v>
      </c>
      <c r="B369" s="167" t="s">
        <v>1924</v>
      </c>
      <c r="C369" s="168">
        <v>147.33000000000001</v>
      </c>
      <c r="D369" s="179">
        <v>298.14999999999998</v>
      </c>
      <c r="E369" s="169" t="str">
        <f t="shared" si="23"/>
        <v>Excl.</v>
      </c>
      <c r="F369" s="170" t="str">
        <f t="shared" si="21"/>
        <v>Excl.</v>
      </c>
      <c r="G369" s="219">
        <v>0.12074459164849909</v>
      </c>
      <c r="H369" s="219" t="s">
        <v>16</v>
      </c>
      <c r="I369" s="172" t="str">
        <f t="shared" si="22"/>
        <v/>
      </c>
      <c r="J369" s="172" t="str">
        <f t="shared" si="24"/>
        <v/>
      </c>
      <c r="K369" s="119"/>
    </row>
    <row r="370" spans="1:11">
      <c r="A370" s="166" t="s">
        <v>1926</v>
      </c>
      <c r="B370" s="167" t="s">
        <v>1927</v>
      </c>
      <c r="C370" s="168">
        <v>126.708</v>
      </c>
      <c r="D370" s="179">
        <v>72.900000000000006</v>
      </c>
      <c r="E370" s="169" t="str">
        <f t="shared" si="23"/>
        <v>Excl.</v>
      </c>
      <c r="F370" s="170" t="str">
        <f t="shared" si="21"/>
        <v>Excl.</v>
      </c>
      <c r="G370" s="219" t="s">
        <v>16</v>
      </c>
      <c r="H370" s="219">
        <v>9.01</v>
      </c>
      <c r="I370" s="172" t="str">
        <f t="shared" si="22"/>
        <v/>
      </c>
      <c r="J370" s="172" t="str">
        <f t="shared" si="24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87.46</v>
      </c>
      <c r="E371" s="169">
        <f t="shared" si="23"/>
        <v>23309.052060000002</v>
      </c>
      <c r="F371" s="170">
        <f t="shared" si="21"/>
        <v>5.6558593561767607E-4</v>
      </c>
      <c r="G371" s="219">
        <v>3.0642579464898243</v>
      </c>
      <c r="H371" s="219">
        <v>6.08</v>
      </c>
      <c r="I371" s="172">
        <f t="shared" si="22"/>
        <v>1.7331011976393459E-5</v>
      </c>
      <c r="J371" s="172">
        <f t="shared" si="24"/>
        <v>3.4387624885554706E-5</v>
      </c>
      <c r="K371" s="119"/>
    </row>
    <row r="372" spans="1:11">
      <c r="A372" s="166" t="s">
        <v>3305</v>
      </c>
      <c r="B372" s="167" t="s">
        <v>3306</v>
      </c>
      <c r="C372" s="168">
        <v>87.387</v>
      </c>
      <c r="D372" s="179">
        <v>318.63</v>
      </c>
      <c r="E372" s="169" t="str">
        <f t="shared" si="23"/>
        <v>Excl.</v>
      </c>
      <c r="F372" s="170" t="str">
        <f t="shared" si="21"/>
        <v>Excl.</v>
      </c>
      <c r="G372" s="219" t="s">
        <v>16</v>
      </c>
      <c r="H372" s="219" t="s">
        <v>16</v>
      </c>
      <c r="I372" s="172" t="str">
        <f t="shared" si="22"/>
        <v/>
      </c>
      <c r="J372" s="172" t="str">
        <f t="shared" si="24"/>
        <v/>
      </c>
      <c r="K372" s="119"/>
    </row>
    <row r="373" spans="1:11">
      <c r="A373" s="166" t="s">
        <v>3307</v>
      </c>
      <c r="B373" s="167" t="s">
        <v>3308</v>
      </c>
      <c r="C373" s="168">
        <v>38.04</v>
      </c>
      <c r="D373" s="179">
        <v>459.85</v>
      </c>
      <c r="E373" s="169">
        <f t="shared" si="23"/>
        <v>17492.694</v>
      </c>
      <c r="F373" s="170">
        <f t="shared" si="21"/>
        <v>4.2445405660412373E-4</v>
      </c>
      <c r="G373" s="219">
        <v>0.90464281831031856</v>
      </c>
      <c r="H373" s="219">
        <v>9</v>
      </c>
      <c r="I373" s="172">
        <f t="shared" si="22"/>
        <v>3.8397931400960198E-6</v>
      </c>
      <c r="J373" s="172">
        <f t="shared" si="24"/>
        <v>3.8200865094371132E-5</v>
      </c>
      <c r="K373" s="119"/>
    </row>
    <row r="374" spans="1:11">
      <c r="A374" s="166" t="s">
        <v>1935</v>
      </c>
      <c r="B374" s="167" t="s">
        <v>1936</v>
      </c>
      <c r="C374" s="168">
        <v>24530</v>
      </c>
      <c r="D374" s="179">
        <v>121.44</v>
      </c>
      <c r="E374" s="169">
        <f t="shared" si="23"/>
        <v>2978923.1999999997</v>
      </c>
      <c r="F374" s="170">
        <f t="shared" si="21"/>
        <v>7.2282521866108063E-2</v>
      </c>
      <c r="G374" s="219">
        <v>3.2938076416337288E-2</v>
      </c>
      <c r="H374" s="219">
        <v>44.35</v>
      </c>
      <c r="I374" s="172">
        <f t="shared" si="22"/>
        <v>2.3808472287914384E-5</v>
      </c>
      <c r="J374" s="172">
        <f t="shared" si="24"/>
        <v>3.2057298447618926E-2</v>
      </c>
      <c r="K374" s="119"/>
    </row>
    <row r="375" spans="1:11">
      <c r="A375" s="166" t="s">
        <v>1941</v>
      </c>
      <c r="B375" s="167" t="s">
        <v>1942</v>
      </c>
      <c r="C375" s="168">
        <v>495.65800000000002</v>
      </c>
      <c r="D375" s="179">
        <v>77.180000000000007</v>
      </c>
      <c r="E375" s="169">
        <f t="shared" si="23"/>
        <v>38254.884440000002</v>
      </c>
      <c r="F375" s="170">
        <f t="shared" si="21"/>
        <v>9.282412923635418E-4</v>
      </c>
      <c r="G375" s="219">
        <v>1.5548069448043533</v>
      </c>
      <c r="H375" s="219">
        <v>6.2</v>
      </c>
      <c r="I375" s="172">
        <f t="shared" si="22"/>
        <v>1.443236007821003E-5</v>
      </c>
      <c r="J375" s="172">
        <f t="shared" si="24"/>
        <v>5.7550960126539589E-5</v>
      </c>
      <c r="K375" s="119"/>
    </row>
    <row r="376" spans="1:11">
      <c r="A376" s="166" t="s">
        <v>1944</v>
      </c>
      <c r="B376" s="167" t="s">
        <v>1945</v>
      </c>
      <c r="C376" s="168">
        <v>355.35399999999998</v>
      </c>
      <c r="D376" s="179">
        <v>491.27</v>
      </c>
      <c r="E376" s="169" t="str">
        <f t="shared" si="23"/>
        <v>Excl.</v>
      </c>
      <c r="F376" s="170" t="str">
        <f t="shared" si="21"/>
        <v>Excl.</v>
      </c>
      <c r="G376" s="219" t="s">
        <v>16</v>
      </c>
      <c r="H376" s="219">
        <v>17.513000000000002</v>
      </c>
      <c r="I376" s="172" t="str">
        <f t="shared" si="22"/>
        <v/>
      </c>
      <c r="J376" s="172" t="str">
        <f t="shared" si="24"/>
        <v/>
      </c>
      <c r="K376" s="119"/>
    </row>
    <row r="377" spans="1:11">
      <c r="A377" s="166" t="s">
        <v>3309</v>
      </c>
      <c r="B377" s="167" t="s">
        <v>3310</v>
      </c>
      <c r="C377" s="168">
        <v>175.28299999999999</v>
      </c>
      <c r="D377" s="179">
        <v>153.71</v>
      </c>
      <c r="E377" s="169" t="str">
        <f t="shared" si="23"/>
        <v>Excl.</v>
      </c>
      <c r="F377" s="170" t="str">
        <f t="shared" si="21"/>
        <v>Excl.</v>
      </c>
      <c r="G377" s="219" t="s">
        <v>16</v>
      </c>
      <c r="H377" s="219">
        <v>60.49</v>
      </c>
      <c r="I377" s="172" t="str">
        <f t="shared" si="22"/>
        <v/>
      </c>
      <c r="J377" s="172" t="str">
        <f t="shared" si="24"/>
        <v/>
      </c>
      <c r="K377" s="119"/>
    </row>
    <row r="378" spans="1:11">
      <c r="A378" s="166" t="s">
        <v>1956</v>
      </c>
      <c r="B378" s="167" t="s">
        <v>1957</v>
      </c>
      <c r="C378" s="168">
        <v>314.06799999999998</v>
      </c>
      <c r="D378" s="179">
        <v>200.84</v>
      </c>
      <c r="E378" s="169">
        <f t="shared" si="23"/>
        <v>63077.417119999998</v>
      </c>
      <c r="F378" s="170">
        <f t="shared" si="21"/>
        <v>1.5305513019718063E-3</v>
      </c>
      <c r="G378" s="219">
        <v>1.1551483768173669</v>
      </c>
      <c r="H378" s="219">
        <v>10.33</v>
      </c>
      <c r="I378" s="172">
        <f t="shared" si="22"/>
        <v>1.7680138521084397E-5</v>
      </c>
      <c r="J378" s="172">
        <f t="shared" si="24"/>
        <v>1.5810594949368758E-4</v>
      </c>
      <c r="K378" s="119"/>
    </row>
    <row r="379" spans="1:11">
      <c r="A379" s="166" t="s">
        <v>1959</v>
      </c>
      <c r="B379" s="167" t="s">
        <v>1960</v>
      </c>
      <c r="C379" s="168">
        <v>489</v>
      </c>
      <c r="D379" s="179">
        <v>65.11</v>
      </c>
      <c r="E379" s="169">
        <f t="shared" si="23"/>
        <v>31838.79</v>
      </c>
      <c r="F379" s="170">
        <f t="shared" si="21"/>
        <v>7.7255702139800825E-4</v>
      </c>
      <c r="G379" s="219">
        <v>1.658731377668561</v>
      </c>
      <c r="H379" s="219">
        <v>10.119999999999999</v>
      </c>
      <c r="I379" s="172">
        <f t="shared" si="22"/>
        <v>1.2814645724310383E-5</v>
      </c>
      <c r="J379" s="172">
        <f t="shared" si="24"/>
        <v>7.8182770565478427E-5</v>
      </c>
      <c r="K379" s="119"/>
    </row>
    <row r="380" spans="1:11">
      <c r="A380" s="166" t="s">
        <v>1962</v>
      </c>
      <c r="B380" s="167" t="s">
        <v>1963</v>
      </c>
      <c r="C380" s="168">
        <v>315.8</v>
      </c>
      <c r="D380" s="179">
        <v>495.11</v>
      </c>
      <c r="E380" s="169">
        <f t="shared" si="23"/>
        <v>156355.73800000001</v>
      </c>
      <c r="F380" s="170">
        <f t="shared" si="21"/>
        <v>3.7939168928143117E-3</v>
      </c>
      <c r="G380" s="219">
        <v>2.4237038233927812</v>
      </c>
      <c r="H380" s="219">
        <v>14.195</v>
      </c>
      <c r="I380" s="172">
        <f t="shared" si="22"/>
        <v>9.1953308787485075E-5</v>
      </c>
      <c r="J380" s="172">
        <f t="shared" si="24"/>
        <v>5.3854650293499149E-4</v>
      </c>
      <c r="K380" s="119"/>
    </row>
    <row r="381" spans="1:11">
      <c r="A381" s="166" t="s">
        <v>3311</v>
      </c>
      <c r="B381" s="167" t="s">
        <v>3312</v>
      </c>
      <c r="C381" s="168">
        <v>107.47199999999999</v>
      </c>
      <c r="D381" s="179">
        <v>240.7</v>
      </c>
      <c r="E381" s="169">
        <f t="shared" si="23"/>
        <v>25868.510399999996</v>
      </c>
      <c r="F381" s="170">
        <f t="shared" si="21"/>
        <v>6.2769029044845595E-4</v>
      </c>
      <c r="G381" s="219">
        <v>1.6285832987120898</v>
      </c>
      <c r="H381" s="219">
        <v>15.96</v>
      </c>
      <c r="I381" s="172">
        <f t="shared" si="22"/>
        <v>1.0222459237880962E-5</v>
      </c>
      <c r="J381" s="172">
        <f t="shared" si="24"/>
        <v>1.0017937035557357E-4</v>
      </c>
      <c r="K381" s="119"/>
    </row>
    <row r="382" spans="1:11">
      <c r="A382" s="166" t="s">
        <v>3313</v>
      </c>
      <c r="B382" s="167" t="s">
        <v>1966</v>
      </c>
      <c r="C382" s="168">
        <v>633.14599999999996</v>
      </c>
      <c r="D382" s="179">
        <v>83.63</v>
      </c>
      <c r="E382" s="169">
        <f t="shared" si="23"/>
        <v>52949.999979999993</v>
      </c>
      <c r="F382" s="170">
        <f t="shared" si="21"/>
        <v>1.2848130933233765E-3</v>
      </c>
      <c r="G382" s="219">
        <v>2.9654430228386945</v>
      </c>
      <c r="H382" s="219">
        <v>5.3470000000000004</v>
      </c>
      <c r="I382" s="172">
        <f t="shared" si="22"/>
        <v>3.8100400232476072E-5</v>
      </c>
      <c r="J382" s="172">
        <f t="shared" si="24"/>
        <v>6.8698956100000941E-5</v>
      </c>
      <c r="K382" s="119"/>
    </row>
    <row r="383" spans="1:11">
      <c r="A383" s="166" t="s">
        <v>1968</v>
      </c>
      <c r="B383" s="167" t="s">
        <v>1969</v>
      </c>
      <c r="C383" s="168">
        <v>182.1</v>
      </c>
      <c r="D383" s="179">
        <v>474.59</v>
      </c>
      <c r="E383" s="169">
        <f t="shared" si="23"/>
        <v>86422.838999999993</v>
      </c>
      <c r="F383" s="170">
        <f t="shared" si="21"/>
        <v>2.0970197384573854E-3</v>
      </c>
      <c r="G383" s="219">
        <v>0.71640784677300418</v>
      </c>
      <c r="H383" s="219">
        <v>13</v>
      </c>
      <c r="I383" s="172">
        <f t="shared" si="22"/>
        <v>1.5023213954687439E-5</v>
      </c>
      <c r="J383" s="172">
        <f t="shared" si="24"/>
        <v>2.7261256599946012E-4</v>
      </c>
      <c r="K383" s="119"/>
    </row>
    <row r="384" spans="1:11">
      <c r="A384" s="166" t="s">
        <v>3314</v>
      </c>
      <c r="B384" s="167" t="s">
        <v>3315</v>
      </c>
      <c r="C384" s="168">
        <v>428.35599999999999</v>
      </c>
      <c r="D384" s="179">
        <v>72.61</v>
      </c>
      <c r="E384" s="169" t="str">
        <f t="shared" si="23"/>
        <v>Excl.</v>
      </c>
      <c r="F384" s="170" t="str">
        <f t="shared" si="21"/>
        <v>Excl.</v>
      </c>
      <c r="G384" s="219" t="s">
        <v>16</v>
      </c>
      <c r="H384" s="219">
        <v>1.28</v>
      </c>
      <c r="I384" s="172" t="str">
        <f t="shared" si="22"/>
        <v/>
      </c>
      <c r="J384" s="172" t="str">
        <f t="shared" si="24"/>
        <v/>
      </c>
      <c r="K384" s="119"/>
    </row>
    <row r="385" spans="1:11">
      <c r="A385" s="166" t="s">
        <v>3316</v>
      </c>
      <c r="B385" s="167" t="s">
        <v>3317</v>
      </c>
      <c r="C385" s="168">
        <v>33.524000000000001</v>
      </c>
      <c r="D385" s="179">
        <v>4212.12</v>
      </c>
      <c r="E385" s="169">
        <f t="shared" si="23"/>
        <v>141207.11087999999</v>
      </c>
      <c r="F385" s="170">
        <f t="shared" si="21"/>
        <v>3.4263407931542332E-3</v>
      </c>
      <c r="G385" s="219">
        <v>0.83093549091668806</v>
      </c>
      <c r="H385" s="219">
        <v>14.585000000000001</v>
      </c>
      <c r="I385" s="172">
        <f t="shared" si="22"/>
        <v>2.8470681690074872E-5</v>
      </c>
      <c r="J385" s="172">
        <f t="shared" si="24"/>
        <v>4.9973180468154492E-4</v>
      </c>
      <c r="K385" s="119"/>
    </row>
    <row r="386" spans="1:11">
      <c r="A386" s="166" t="s">
        <v>3318</v>
      </c>
      <c r="B386" s="167" t="s">
        <v>1975</v>
      </c>
      <c r="C386" s="168">
        <v>58.283999999999999</v>
      </c>
      <c r="D386" s="179">
        <v>220.2</v>
      </c>
      <c r="E386" s="169" t="str">
        <f t="shared" si="23"/>
        <v>Excl.</v>
      </c>
      <c r="F386" s="170" t="str">
        <f t="shared" si="21"/>
        <v>Excl.</v>
      </c>
      <c r="G386" s="219" t="s">
        <v>16</v>
      </c>
      <c r="H386" s="219">
        <v>7.83</v>
      </c>
      <c r="I386" s="172" t="str">
        <f t="shared" si="22"/>
        <v/>
      </c>
      <c r="J386" s="172" t="str">
        <f t="shared" si="24"/>
        <v/>
      </c>
      <c r="K386" s="119"/>
    </row>
    <row r="387" spans="1:11">
      <c r="A387" s="166" t="s">
        <v>1977</v>
      </c>
      <c r="B387" s="167" t="s">
        <v>1978</v>
      </c>
      <c r="C387" s="168">
        <v>151.52600000000001</v>
      </c>
      <c r="D387" s="179">
        <v>100.95</v>
      </c>
      <c r="E387" s="169" t="str">
        <f t="shared" si="23"/>
        <v>Excl.</v>
      </c>
      <c r="F387" s="170" t="str">
        <f t="shared" si="21"/>
        <v>Excl.</v>
      </c>
      <c r="G387" s="219" t="s">
        <v>16</v>
      </c>
      <c r="H387" s="219">
        <v>6.12</v>
      </c>
      <c r="I387" s="172" t="str">
        <f t="shared" si="22"/>
        <v/>
      </c>
      <c r="J387" s="172" t="str">
        <f t="shared" si="24"/>
        <v/>
      </c>
      <c r="K387" s="119"/>
    </row>
    <row r="388" spans="1:11">
      <c r="A388" s="166" t="s">
        <v>3319</v>
      </c>
      <c r="B388" s="167" t="s">
        <v>3320</v>
      </c>
      <c r="C388" s="168">
        <v>51.631</v>
      </c>
      <c r="D388" s="179">
        <v>196.97</v>
      </c>
      <c r="E388" s="169" t="str">
        <f t="shared" si="23"/>
        <v>Excl.</v>
      </c>
      <c r="F388" s="170" t="str">
        <f t="shared" si="21"/>
        <v>Excl.</v>
      </c>
      <c r="G388" s="219" t="s">
        <v>16</v>
      </c>
      <c r="H388" s="219">
        <v>5.2</v>
      </c>
      <c r="I388" s="172" t="str">
        <f t="shared" si="22"/>
        <v/>
      </c>
      <c r="J388" s="172" t="str">
        <f t="shared" si="24"/>
        <v/>
      </c>
      <c r="K388" s="119"/>
    </row>
    <row r="389" spans="1:11">
      <c r="A389" s="166" t="s">
        <v>3321</v>
      </c>
      <c r="B389" s="167" t="s">
        <v>3322</v>
      </c>
      <c r="C389" s="168">
        <v>37.752000000000002</v>
      </c>
      <c r="D389" s="179">
        <v>256.2</v>
      </c>
      <c r="E389" s="169">
        <f t="shared" si="23"/>
        <v>9672.0624000000007</v>
      </c>
      <c r="F389" s="170">
        <f t="shared" si="21"/>
        <v>2.3468918632019845E-4</v>
      </c>
      <c r="G389" s="219">
        <v>1.1553473848555815</v>
      </c>
      <c r="H389" s="219">
        <v>4.0199999999999996</v>
      </c>
      <c r="I389" s="172">
        <f t="shared" si="22"/>
        <v>2.7114753766892559E-6</v>
      </c>
      <c r="J389" s="172">
        <f t="shared" si="24"/>
        <v>9.4345052900719753E-6</v>
      </c>
      <c r="K389" s="119"/>
    </row>
    <row r="390" spans="1:11">
      <c r="A390" s="166" t="s">
        <v>1983</v>
      </c>
      <c r="B390" s="167" t="s">
        <v>1984</v>
      </c>
      <c r="C390" s="168">
        <v>626.20000000000005</v>
      </c>
      <c r="D390" s="179">
        <v>39.119999999999997</v>
      </c>
      <c r="E390" s="169">
        <f t="shared" si="23"/>
        <v>24496.944</v>
      </c>
      <c r="F390" s="170">
        <f t="shared" si="21"/>
        <v>5.9440971500467846E-4</v>
      </c>
      <c r="G390" s="219">
        <v>2.2494887525562373</v>
      </c>
      <c r="H390" s="219">
        <v>6.6</v>
      </c>
      <c r="I390" s="172">
        <f t="shared" si="22"/>
        <v>1.3371179683131827E-5</v>
      </c>
      <c r="J390" s="172">
        <f t="shared" si="24"/>
        <v>3.923104119030877E-5</v>
      </c>
      <c r="K390" s="119"/>
    </row>
    <row r="391" spans="1:11">
      <c r="A391" s="166" t="s">
        <v>3323</v>
      </c>
      <c r="B391" s="167" t="s">
        <v>3324</v>
      </c>
      <c r="C391" s="168">
        <v>158.66499999999999</v>
      </c>
      <c r="D391" s="179">
        <v>79.930000000000007</v>
      </c>
      <c r="E391" s="169">
        <f t="shared" si="23"/>
        <v>12682.09345</v>
      </c>
      <c r="F391" s="170">
        <f t="shared" si="21"/>
        <v>3.0772652920614101E-4</v>
      </c>
      <c r="G391" s="219">
        <v>0.40035030651820336</v>
      </c>
      <c r="H391" s="219">
        <v>5</v>
      </c>
      <c r="I391" s="172">
        <f t="shared" si="22"/>
        <v>1.2319841029146141E-6</v>
      </c>
      <c r="J391" s="172">
        <f t="shared" si="24"/>
        <v>1.5386326460307051E-5</v>
      </c>
      <c r="K391" s="119"/>
    </row>
    <row r="392" spans="1:11">
      <c r="A392" s="166" t="s">
        <v>3325</v>
      </c>
      <c r="B392" s="167" t="s">
        <v>1987</v>
      </c>
      <c r="C392" s="168">
        <v>5859</v>
      </c>
      <c r="D392" s="179">
        <v>165.85</v>
      </c>
      <c r="E392" s="169">
        <f t="shared" si="23"/>
        <v>971715.15</v>
      </c>
      <c r="F392" s="170">
        <f t="shared" si="21"/>
        <v>2.3578325744518517E-2</v>
      </c>
      <c r="G392" s="219">
        <v>0.48236358154959302</v>
      </c>
      <c r="H392" s="219">
        <v>15.01</v>
      </c>
      <c r="I392" s="172">
        <f t="shared" si="22"/>
        <v>1.1373325653068926E-4</v>
      </c>
      <c r="J392" s="172">
        <f t="shared" si="24"/>
        <v>3.5391066942522293E-3</v>
      </c>
      <c r="K392" s="119"/>
    </row>
    <row r="393" spans="1:11">
      <c r="A393" s="166" t="s">
        <v>3326</v>
      </c>
      <c r="B393" s="167" t="s">
        <v>3327</v>
      </c>
      <c r="C393" s="168">
        <v>47.116999999999997</v>
      </c>
      <c r="D393" s="179">
        <v>247.32</v>
      </c>
      <c r="E393" s="169">
        <f t="shared" si="23"/>
        <v>11652.976439999999</v>
      </c>
      <c r="F393" s="170">
        <f t="shared" si="21"/>
        <v>2.8275536755346432E-4</v>
      </c>
      <c r="G393" s="219">
        <v>0.54989487303897788</v>
      </c>
      <c r="H393" s="219">
        <v>7.9450000000000003</v>
      </c>
      <c r="I393" s="172">
        <f t="shared" si="22"/>
        <v>1.5548572694190179E-6</v>
      </c>
      <c r="J393" s="172">
        <f t="shared" si="24"/>
        <v>2.2464913952122741E-5</v>
      </c>
      <c r="K393" s="119"/>
    </row>
    <row r="394" spans="1:11">
      <c r="A394" s="166" t="s">
        <v>3328</v>
      </c>
      <c r="B394" s="167" t="s">
        <v>1996</v>
      </c>
      <c r="C394" s="168">
        <v>87.128</v>
      </c>
      <c r="D394" s="179">
        <v>145.74</v>
      </c>
      <c r="E394" s="169">
        <f t="shared" si="23"/>
        <v>12698.034720000001</v>
      </c>
      <c r="F394" s="170">
        <f t="shared" si="21"/>
        <v>3.0811333850600767E-4</v>
      </c>
      <c r="G394" s="219">
        <v>1.3174145738987235</v>
      </c>
      <c r="H394" s="219">
        <v>7.7249999999999996</v>
      </c>
      <c r="I394" s="172">
        <f t="shared" si="22"/>
        <v>4.0591300256040529E-6</v>
      </c>
      <c r="J394" s="172">
        <f t="shared" si="24"/>
        <v>2.380175539958909E-5</v>
      </c>
      <c r="K394" s="119"/>
    </row>
    <row r="395" spans="1:11">
      <c r="A395" s="166" t="s">
        <v>1998</v>
      </c>
      <c r="B395" s="167" t="s">
        <v>1999</v>
      </c>
      <c r="C395" s="168">
        <v>429.16500000000002</v>
      </c>
      <c r="D395" s="179">
        <v>709.27</v>
      </c>
      <c r="E395" s="169" t="str">
        <f t="shared" si="23"/>
        <v>Excl.</v>
      </c>
      <c r="F395" s="170" t="str">
        <f t="shared" si="21"/>
        <v>Excl.</v>
      </c>
      <c r="G395" s="219" t="s">
        <v>16</v>
      </c>
      <c r="H395" s="219">
        <v>35.72</v>
      </c>
      <c r="I395" s="172" t="str">
        <f t="shared" si="22"/>
        <v/>
      </c>
      <c r="J395" s="172" t="str">
        <f t="shared" si="24"/>
        <v/>
      </c>
      <c r="K395" s="119"/>
    </row>
    <row r="396" spans="1:11">
      <c r="A396" s="166" t="s">
        <v>2001</v>
      </c>
      <c r="B396" s="167" t="s">
        <v>2002</v>
      </c>
      <c r="C396" s="168">
        <v>287.32799999999997</v>
      </c>
      <c r="D396" s="179">
        <v>148.47999999999999</v>
      </c>
      <c r="E396" s="169">
        <f t="shared" si="23"/>
        <v>42662.461439999992</v>
      </c>
      <c r="F396" s="170">
        <f t="shared" ref="F396:F459" si="25">IF(E396="Excl.","Excl.",E396/(SUM($E$12:$E$514)))</f>
        <v>1.0351895953204808E-3</v>
      </c>
      <c r="G396" s="219">
        <v>0.63577586206896552</v>
      </c>
      <c r="H396" s="219">
        <v>5.7430000000000003</v>
      </c>
      <c r="I396" s="172">
        <f t="shared" ref="I396:I459" si="26">IFERROR(G396*F396/100, "")</f>
        <v>6.5814855736970222E-6</v>
      </c>
      <c r="J396" s="172">
        <f t="shared" si="24"/>
        <v>5.945093845925522E-5</v>
      </c>
      <c r="K396" s="119"/>
    </row>
    <row r="397" spans="1:11">
      <c r="A397" s="166" t="s">
        <v>3330</v>
      </c>
      <c r="B397" s="167" t="s">
        <v>3329</v>
      </c>
      <c r="C397" s="168">
        <v>2451.9079999999999</v>
      </c>
      <c r="D397" s="179">
        <v>8.25</v>
      </c>
      <c r="E397" s="169" t="str">
        <f t="shared" ref="E397:E460" si="27">IF(OR(H397="n/a", G397=0, G397="n/a"), "Excl.", IFERROR(D397*C397, "Excl."))</f>
        <v>Excl.</v>
      </c>
      <c r="F397" s="170" t="str">
        <f t="shared" si="25"/>
        <v>Excl.</v>
      </c>
      <c r="G397" s="219" t="s">
        <v>16</v>
      </c>
      <c r="H397" s="219">
        <v>28.625</v>
      </c>
      <c r="I397" s="172" t="str">
        <f t="shared" si="26"/>
        <v/>
      </c>
      <c r="J397" s="172" t="str">
        <f t="shared" ref="J397:J460" si="28">IFERROR(H397*F397/100, "")</f>
        <v/>
      </c>
      <c r="K397" s="119"/>
    </row>
    <row r="398" spans="1:11">
      <c r="A398" s="166" t="s">
        <v>3331</v>
      </c>
      <c r="B398" s="167" t="s">
        <v>3334</v>
      </c>
      <c r="C398" s="168">
        <v>231.886</v>
      </c>
      <c r="D398" s="179">
        <v>520</v>
      </c>
      <c r="E398" s="169">
        <f t="shared" si="27"/>
        <v>120580.72</v>
      </c>
      <c r="F398" s="170">
        <f t="shared" si="25"/>
        <v>2.9258486858711411E-3</v>
      </c>
      <c r="G398" s="219">
        <v>1.2538461538461538</v>
      </c>
      <c r="H398" s="219">
        <v>11.79</v>
      </c>
      <c r="I398" s="172">
        <f t="shared" si="26"/>
        <v>3.6685641215153537E-5</v>
      </c>
      <c r="J398" s="172">
        <f t="shared" si="28"/>
        <v>3.4495756006420748E-4</v>
      </c>
      <c r="K398" s="119"/>
    </row>
    <row r="399" spans="1:11">
      <c r="A399" s="166" t="s">
        <v>3333</v>
      </c>
      <c r="B399" s="167" t="s">
        <v>3332</v>
      </c>
      <c r="C399" s="168">
        <v>244.208</v>
      </c>
      <c r="D399" s="179">
        <v>62.09</v>
      </c>
      <c r="E399" s="169" t="str">
        <f t="shared" si="27"/>
        <v>Excl.</v>
      </c>
      <c r="F399" s="170" t="str">
        <f t="shared" si="25"/>
        <v>Excl.</v>
      </c>
      <c r="G399" s="219" t="s">
        <v>16</v>
      </c>
      <c r="H399" s="219" t="s">
        <v>16</v>
      </c>
      <c r="I399" s="172" t="str">
        <f t="shared" si="26"/>
        <v/>
      </c>
      <c r="J399" s="172" t="str">
        <f t="shared" si="28"/>
        <v/>
      </c>
      <c r="K399" s="119"/>
    </row>
    <row r="400" spans="1:11">
      <c r="A400" s="166" t="s">
        <v>3335</v>
      </c>
      <c r="B400" s="167" t="s">
        <v>2008</v>
      </c>
      <c r="C400" s="168">
        <v>360.09399999999999</v>
      </c>
      <c r="D400" s="179">
        <v>220.65</v>
      </c>
      <c r="E400" s="169">
        <f t="shared" si="27"/>
        <v>79454.741099999999</v>
      </c>
      <c r="F400" s="170">
        <f t="shared" si="25"/>
        <v>1.9279412980256442E-3</v>
      </c>
      <c r="G400" s="219">
        <v>2.0847496034443687</v>
      </c>
      <c r="H400" s="219">
        <v>2.9550000000000001</v>
      </c>
      <c r="I400" s="172">
        <f t="shared" si="26"/>
        <v>4.0192748565229833E-5</v>
      </c>
      <c r="J400" s="172">
        <f t="shared" si="28"/>
        <v>5.6970665356657789E-5</v>
      </c>
      <c r="K400" s="119"/>
    </row>
    <row r="401" spans="1:11">
      <c r="A401" s="166" t="s">
        <v>2010</v>
      </c>
      <c r="B401" s="167" t="s">
        <v>2011</v>
      </c>
      <c r="C401" s="168">
        <v>329.16300000000001</v>
      </c>
      <c r="D401" s="179">
        <v>38.979999999999997</v>
      </c>
      <c r="E401" s="169">
        <f t="shared" si="27"/>
        <v>12830.773739999999</v>
      </c>
      <c r="F401" s="170">
        <f t="shared" si="25"/>
        <v>3.1133420405757192E-4</v>
      </c>
      <c r="G401" s="219">
        <v>2.2575679835813238</v>
      </c>
      <c r="H401" s="219">
        <v>6</v>
      </c>
      <c r="I401" s="172">
        <f t="shared" si="26"/>
        <v>7.02858131274149E-6</v>
      </c>
      <c r="J401" s="172">
        <f t="shared" si="28"/>
        <v>1.8680052243454314E-5</v>
      </c>
      <c r="K401" s="119"/>
    </row>
    <row r="402" spans="1:11">
      <c r="A402" s="166" t="s">
        <v>3932</v>
      </c>
      <c r="B402" s="167" t="s">
        <v>2014</v>
      </c>
      <c r="C402" s="168">
        <v>148.12799999999999</v>
      </c>
      <c r="D402" s="179">
        <v>949.51</v>
      </c>
      <c r="E402" s="169">
        <f t="shared" si="27"/>
        <v>140649.01727999997</v>
      </c>
      <c r="F402" s="170">
        <f t="shared" si="25"/>
        <v>3.4127988485867008E-3</v>
      </c>
      <c r="G402" s="219">
        <v>2.1484765826584238</v>
      </c>
      <c r="H402" s="219">
        <v>9.76</v>
      </c>
      <c r="I402" s="172">
        <f t="shared" si="26"/>
        <v>7.3323184075121589E-5</v>
      </c>
      <c r="J402" s="172">
        <f t="shared" si="28"/>
        <v>3.3308916762206202E-4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128.41</v>
      </c>
      <c r="E403" s="169">
        <f t="shared" si="27"/>
        <v>26571.239250000002</v>
      </c>
      <c r="F403" s="170">
        <f t="shared" si="25"/>
        <v>6.4474175839703224E-4</v>
      </c>
      <c r="G403" s="219">
        <v>3.1773226384237989</v>
      </c>
      <c r="H403" s="219">
        <v>10.27</v>
      </c>
      <c r="I403" s="172">
        <f t="shared" si="26"/>
        <v>2.0485525848920578E-5</v>
      </c>
      <c r="J403" s="172">
        <f t="shared" si="28"/>
        <v>6.6214978587375209E-5</v>
      </c>
      <c r="K403" s="119"/>
    </row>
    <row r="404" spans="1:11">
      <c r="A404" s="166" t="s">
        <v>3336</v>
      </c>
      <c r="B404" s="167" t="s">
        <v>2020</v>
      </c>
      <c r="C404" s="168">
        <v>575.94000000000005</v>
      </c>
      <c r="D404" s="179">
        <v>73.010000000000005</v>
      </c>
      <c r="E404" s="169">
        <f t="shared" si="27"/>
        <v>42049.379400000005</v>
      </c>
      <c r="F404" s="170">
        <f t="shared" si="25"/>
        <v>1.0203133756307564E-3</v>
      </c>
      <c r="G404" s="219">
        <v>1.3148883714559647</v>
      </c>
      <c r="H404" s="219">
        <v>10.755000000000001</v>
      </c>
      <c r="I404" s="172">
        <f t="shared" si="26"/>
        <v>1.3415981928578635E-5</v>
      </c>
      <c r="J404" s="172">
        <f t="shared" si="28"/>
        <v>1.0973470354908786E-4</v>
      </c>
      <c r="K404" s="119"/>
    </row>
    <row r="405" spans="1:11">
      <c r="A405" s="166" t="s">
        <v>3338</v>
      </c>
      <c r="B405" s="167" t="s">
        <v>3337</v>
      </c>
      <c r="C405" s="168">
        <v>109.264</v>
      </c>
      <c r="D405" s="179">
        <v>135.96</v>
      </c>
      <c r="E405" s="169">
        <f t="shared" si="27"/>
        <v>14855.533440000001</v>
      </c>
      <c r="F405" s="170">
        <f t="shared" si="25"/>
        <v>3.6046428478233336E-4</v>
      </c>
      <c r="G405" s="219">
        <v>2.0594292438952633</v>
      </c>
      <c r="H405" s="219">
        <v>0.56000000000000005</v>
      </c>
      <c r="I405" s="172">
        <f t="shared" si="26"/>
        <v>7.4235068946052762E-6</v>
      </c>
      <c r="J405" s="172">
        <f t="shared" si="28"/>
        <v>2.0185999947810671E-6</v>
      </c>
      <c r="K405" s="119"/>
    </row>
    <row r="406" spans="1:11">
      <c r="A406" s="166" t="s">
        <v>2022</v>
      </c>
      <c r="B406" s="167" t="s">
        <v>2023</v>
      </c>
      <c r="C406" s="168">
        <v>1554.8019999999999</v>
      </c>
      <c r="D406" s="179">
        <v>121.4</v>
      </c>
      <c r="E406" s="169">
        <f t="shared" si="27"/>
        <v>188752.96280000001</v>
      </c>
      <c r="F406" s="170">
        <f t="shared" si="25"/>
        <v>4.5800241378776349E-3</v>
      </c>
      <c r="G406" s="219">
        <v>4.4481054365733117</v>
      </c>
      <c r="H406" s="219">
        <v>9.36</v>
      </c>
      <c r="I406" s="172">
        <f t="shared" si="26"/>
        <v>2.0372430267330503E-4</v>
      </c>
      <c r="J406" s="172">
        <f t="shared" si="28"/>
        <v>4.2869025930534663E-4</v>
      </c>
      <c r="K406" s="119"/>
    </row>
    <row r="407" spans="1:11">
      <c r="A407" s="166" t="s">
        <v>3339</v>
      </c>
      <c r="B407" s="167" t="s">
        <v>2029</v>
      </c>
      <c r="C407" s="168">
        <v>956</v>
      </c>
      <c r="D407" s="179">
        <v>273.70999999999998</v>
      </c>
      <c r="E407" s="169">
        <f t="shared" si="27"/>
        <v>261666.75999999998</v>
      </c>
      <c r="F407" s="170">
        <f t="shared" si="25"/>
        <v>6.349251736779804E-3</v>
      </c>
      <c r="G407" s="219">
        <v>0.58456030104855516</v>
      </c>
      <c r="H407" s="219">
        <v>17.52</v>
      </c>
      <c r="I407" s="172">
        <f t="shared" si="26"/>
        <v>3.7115205066850639E-5</v>
      </c>
      <c r="J407" s="172">
        <f t="shared" si="28"/>
        <v>1.1123889042838216E-3</v>
      </c>
      <c r="K407" s="119"/>
    </row>
    <row r="408" spans="1:11">
      <c r="A408" s="166" t="s">
        <v>3340</v>
      </c>
      <c r="B408" s="167" t="s">
        <v>1207</v>
      </c>
      <c r="C408" s="168">
        <v>403.48399999999998</v>
      </c>
      <c r="D408" s="179">
        <v>98.16</v>
      </c>
      <c r="E408" s="169" t="str">
        <f t="shared" si="27"/>
        <v>Excl.</v>
      </c>
      <c r="F408" s="170" t="str">
        <f t="shared" si="25"/>
        <v>Excl.</v>
      </c>
      <c r="G408" s="219">
        <v>8.1499592502037491E-2</v>
      </c>
      <c r="H408" s="219" t="s">
        <v>16</v>
      </c>
      <c r="I408" s="172" t="str">
        <f t="shared" si="26"/>
        <v/>
      </c>
      <c r="J408" s="172" t="str">
        <f t="shared" si="28"/>
        <v/>
      </c>
      <c r="K408" s="119"/>
    </row>
    <row r="409" spans="1:11">
      <c r="A409" s="166" t="s">
        <v>3341</v>
      </c>
      <c r="B409" s="167" t="s">
        <v>3342</v>
      </c>
      <c r="C409" s="168">
        <v>39.215000000000003</v>
      </c>
      <c r="D409" s="179">
        <v>264.38</v>
      </c>
      <c r="E409" s="169">
        <f t="shared" si="27"/>
        <v>10367.661700000001</v>
      </c>
      <c r="F409" s="170">
        <f t="shared" si="25"/>
        <v>2.5156765825002178E-4</v>
      </c>
      <c r="G409" s="219">
        <v>1.9668658748770711</v>
      </c>
      <c r="H409" s="219">
        <v>7.62</v>
      </c>
      <c r="I409" s="172">
        <f t="shared" si="26"/>
        <v>4.9479984223470517E-6</v>
      </c>
      <c r="J409" s="172">
        <f t="shared" si="28"/>
        <v>1.916945555865166E-5</v>
      </c>
      <c r="K409" s="119"/>
    </row>
    <row r="410" spans="1:11">
      <c r="A410" s="166" t="s">
        <v>1681</v>
      </c>
      <c r="B410" s="167" t="s">
        <v>1682</v>
      </c>
      <c r="C410" s="168">
        <v>107.199</v>
      </c>
      <c r="D410" s="179">
        <v>556.44000000000005</v>
      </c>
      <c r="E410" s="169" t="str">
        <f t="shared" si="27"/>
        <v>Excl.</v>
      </c>
      <c r="F410" s="170" t="str">
        <f t="shared" si="25"/>
        <v>Excl.</v>
      </c>
      <c r="G410" s="219">
        <v>0.53914168643519511</v>
      </c>
      <c r="H410" s="219" t="s">
        <v>16</v>
      </c>
      <c r="I410" s="172" t="str">
        <f t="shared" si="26"/>
        <v/>
      </c>
      <c r="J410" s="172" t="str">
        <f t="shared" si="28"/>
        <v/>
      </c>
      <c r="K410" s="119"/>
    </row>
    <row r="411" spans="1:11">
      <c r="A411" s="166" t="s">
        <v>2031</v>
      </c>
      <c r="B411" s="167" t="s">
        <v>2032</v>
      </c>
      <c r="C411" s="168">
        <v>700.32500000000005</v>
      </c>
      <c r="D411" s="179">
        <v>82.48</v>
      </c>
      <c r="E411" s="169">
        <f t="shared" si="27"/>
        <v>57762.806000000004</v>
      </c>
      <c r="F411" s="170">
        <f t="shared" si="25"/>
        <v>1.4015941356738432E-3</v>
      </c>
      <c r="G411" s="219">
        <v>2.6430649854510184</v>
      </c>
      <c r="H411" s="219">
        <v>14.21</v>
      </c>
      <c r="I411" s="172">
        <f t="shared" si="26"/>
        <v>3.704504383813019E-5</v>
      </c>
      <c r="J411" s="172">
        <f t="shared" si="28"/>
        <v>1.9916652667925313E-4</v>
      </c>
      <c r="K411" s="119"/>
    </row>
    <row r="412" spans="1:11">
      <c r="A412" s="166" t="s">
        <v>3343</v>
      </c>
      <c r="B412" s="167" t="s">
        <v>3344</v>
      </c>
      <c r="C412" s="168">
        <v>232.60300000000001</v>
      </c>
      <c r="D412" s="179">
        <v>46.98</v>
      </c>
      <c r="E412" s="169">
        <f t="shared" si="27"/>
        <v>10927.68894</v>
      </c>
      <c r="F412" s="170">
        <f t="shared" si="25"/>
        <v>2.6515652191086273E-4</v>
      </c>
      <c r="G412" s="219">
        <v>2.9799914857386121</v>
      </c>
      <c r="H412" s="219">
        <v>5.5149999999999997</v>
      </c>
      <c r="I412" s="172">
        <f t="shared" si="26"/>
        <v>7.9016417768243475E-6</v>
      </c>
      <c r="J412" s="172">
        <f t="shared" si="28"/>
        <v>1.462338218338408E-5</v>
      </c>
      <c r="K412" s="119"/>
    </row>
    <row r="413" spans="1:11">
      <c r="A413" s="166" t="s">
        <v>1071</v>
      </c>
      <c r="B413" s="167" t="s">
        <v>1072</v>
      </c>
      <c r="C413" s="168">
        <v>1938.74</v>
      </c>
      <c r="D413" s="179">
        <v>34.53</v>
      </c>
      <c r="E413" s="169">
        <f t="shared" si="27"/>
        <v>66944.692200000005</v>
      </c>
      <c r="F413" s="170">
        <f t="shared" si="25"/>
        <v>1.6243893692077644E-3</v>
      </c>
      <c r="G413" s="219">
        <v>1.3900955690703736</v>
      </c>
      <c r="H413" s="219">
        <v>8.83</v>
      </c>
      <c r="I413" s="172">
        <f t="shared" si="26"/>
        <v>2.2580564645807325E-5</v>
      </c>
      <c r="J413" s="172">
        <f t="shared" si="28"/>
        <v>1.434335813010456E-4</v>
      </c>
      <c r="K413" s="119"/>
    </row>
    <row r="414" spans="1:11">
      <c r="A414" s="166" t="s">
        <v>2046</v>
      </c>
      <c r="B414" s="167" t="s">
        <v>2047</v>
      </c>
      <c r="C414" s="168">
        <v>602.4</v>
      </c>
      <c r="D414" s="179">
        <v>65.989999999999995</v>
      </c>
      <c r="E414" s="169" t="str">
        <f t="shared" si="27"/>
        <v>Excl.</v>
      </c>
      <c r="F414" s="170" t="str">
        <f t="shared" si="25"/>
        <v>Excl.</v>
      </c>
      <c r="G414" s="219" t="s">
        <v>16</v>
      </c>
      <c r="H414" s="219">
        <v>8.56</v>
      </c>
      <c r="I414" s="172" t="str">
        <f t="shared" si="26"/>
        <v/>
      </c>
      <c r="J414" s="172" t="str">
        <f t="shared" si="28"/>
        <v/>
      </c>
      <c r="K414" s="119"/>
    </row>
    <row r="415" spans="1:11">
      <c r="A415" s="166" t="s">
        <v>2049</v>
      </c>
      <c r="B415" s="167" t="s">
        <v>2050</v>
      </c>
      <c r="C415" s="168">
        <v>98.188999999999993</v>
      </c>
      <c r="D415" s="179">
        <v>469.81</v>
      </c>
      <c r="E415" s="169">
        <f t="shared" si="27"/>
        <v>46130.17409</v>
      </c>
      <c r="F415" s="170">
        <f t="shared" si="25"/>
        <v>1.1193324209727183E-3</v>
      </c>
      <c r="G415" s="219">
        <v>1.2600838636895766</v>
      </c>
      <c r="H415" s="219">
        <v>16.59</v>
      </c>
      <c r="I415" s="172">
        <f t="shared" si="26"/>
        <v>1.4104527217723105E-5</v>
      </c>
      <c r="J415" s="172">
        <f t="shared" si="28"/>
        <v>1.8569724863937398E-4</v>
      </c>
      <c r="K415" s="119"/>
    </row>
    <row r="416" spans="1:11">
      <c r="A416" s="166" t="s">
        <v>3345</v>
      </c>
      <c r="B416" s="167" t="s">
        <v>3346</v>
      </c>
      <c r="C416" s="168">
        <v>51.58</v>
      </c>
      <c r="D416" s="179">
        <v>370.32</v>
      </c>
      <c r="E416" s="169" t="str">
        <f t="shared" si="27"/>
        <v>Excl.</v>
      </c>
      <c r="F416" s="170" t="str">
        <f t="shared" si="25"/>
        <v>Excl.</v>
      </c>
      <c r="G416" s="219" t="s">
        <v>16</v>
      </c>
      <c r="H416" s="219" t="s">
        <v>16</v>
      </c>
      <c r="I416" s="172" t="str">
        <f t="shared" si="26"/>
        <v/>
      </c>
      <c r="J416" s="172" t="str">
        <f t="shared" si="28"/>
        <v/>
      </c>
      <c r="K416" s="119"/>
    </row>
    <row r="417" spans="1:11">
      <c r="A417" s="166" t="s">
        <v>2061</v>
      </c>
      <c r="B417" s="167" t="s">
        <v>2062</v>
      </c>
      <c r="C417" s="168">
        <v>203.65199999999999</v>
      </c>
      <c r="D417" s="179">
        <v>107.95</v>
      </c>
      <c r="E417" s="169">
        <f t="shared" si="27"/>
        <v>21984.233399999997</v>
      </c>
      <c r="F417" s="170">
        <f t="shared" si="25"/>
        <v>5.3343967761408661E-4</v>
      </c>
      <c r="G417" s="219">
        <v>0.88930060213061601</v>
      </c>
      <c r="H417" s="219">
        <v>6.46</v>
      </c>
      <c r="I417" s="172">
        <f t="shared" si="26"/>
        <v>4.7438822650256896E-6</v>
      </c>
      <c r="J417" s="172">
        <f t="shared" si="28"/>
        <v>3.446020317387E-5</v>
      </c>
      <c r="K417" s="119"/>
    </row>
    <row r="418" spans="1:11">
      <c r="A418" s="166" t="s">
        <v>2064</v>
      </c>
      <c r="B418" s="167" t="s">
        <v>3349</v>
      </c>
      <c r="C418" s="168">
        <v>306.43099999999998</v>
      </c>
      <c r="D418" s="179">
        <v>124.48</v>
      </c>
      <c r="E418" s="169" t="str">
        <f t="shared" si="27"/>
        <v>Excl.</v>
      </c>
      <c r="F418" s="170" t="str">
        <f t="shared" si="25"/>
        <v>Excl.</v>
      </c>
      <c r="G418" s="219" t="s">
        <v>16</v>
      </c>
      <c r="H418" s="219" t="s">
        <v>16</v>
      </c>
      <c r="I418" s="172" t="str">
        <f t="shared" si="26"/>
        <v/>
      </c>
      <c r="J418" s="172" t="str">
        <f t="shared" si="28"/>
        <v/>
      </c>
      <c r="K418" s="119"/>
    </row>
    <row r="419" spans="1:11">
      <c r="A419" s="166" t="s">
        <v>3348</v>
      </c>
      <c r="B419" s="167" t="s">
        <v>3347</v>
      </c>
      <c r="C419" s="168">
        <v>106.63500000000001</v>
      </c>
      <c r="D419" s="179">
        <v>123.53</v>
      </c>
      <c r="E419" s="169">
        <f t="shared" si="27"/>
        <v>13172.621550000002</v>
      </c>
      <c r="F419" s="170">
        <f t="shared" si="25"/>
        <v>3.1962902072193115E-4</v>
      </c>
      <c r="G419" s="219">
        <v>3.335222213227556</v>
      </c>
      <c r="H419" s="219">
        <v>1.87</v>
      </c>
      <c r="I419" s="172">
        <f t="shared" si="26"/>
        <v>1.0660338099039557E-5</v>
      </c>
      <c r="J419" s="172">
        <f t="shared" si="28"/>
        <v>5.9770626875001134E-6</v>
      </c>
      <c r="K419" s="119"/>
    </row>
    <row r="420" spans="1:11">
      <c r="A420" s="166" t="s">
        <v>3350</v>
      </c>
      <c r="B420" s="167" t="s">
        <v>2068</v>
      </c>
      <c r="C420" s="168">
        <v>916.71100000000001</v>
      </c>
      <c r="D420" s="179">
        <v>493.8</v>
      </c>
      <c r="E420" s="169">
        <f t="shared" si="27"/>
        <v>452671.89180000004</v>
      </c>
      <c r="F420" s="170">
        <f t="shared" si="25"/>
        <v>1.0983923961922217E-2</v>
      </c>
      <c r="G420" s="219">
        <v>0.53462940461725394</v>
      </c>
      <c r="H420" s="219">
        <v>15.175000000000001</v>
      </c>
      <c r="I420" s="172">
        <f t="shared" si="26"/>
        <v>5.8723287281236641E-5</v>
      </c>
      <c r="J420" s="172">
        <f t="shared" si="28"/>
        <v>1.6668104612216964E-3</v>
      </c>
      <c r="K420" s="119"/>
    </row>
    <row r="421" spans="1:11">
      <c r="A421" s="166" t="s">
        <v>2076</v>
      </c>
      <c r="B421" s="167" t="s">
        <v>2077</v>
      </c>
      <c r="C421" s="168">
        <v>154.92400000000001</v>
      </c>
      <c r="D421" s="179">
        <v>77.38</v>
      </c>
      <c r="E421" s="169" t="str">
        <f t="shared" si="27"/>
        <v>Excl.</v>
      </c>
      <c r="F421" s="170" t="str">
        <f t="shared" si="25"/>
        <v>Excl.</v>
      </c>
      <c r="G421" s="219" t="s">
        <v>16</v>
      </c>
      <c r="H421" s="219">
        <v>17.91</v>
      </c>
      <c r="I421" s="172" t="str">
        <f t="shared" si="26"/>
        <v/>
      </c>
      <c r="J421" s="172" t="str">
        <f t="shared" si="28"/>
        <v/>
      </c>
      <c r="K421" s="119"/>
    </row>
    <row r="422" spans="1:11">
      <c r="A422" s="166" t="s">
        <v>2079</v>
      </c>
      <c r="B422" s="167" t="s">
        <v>2080</v>
      </c>
      <c r="C422" s="168">
        <v>574.14200000000005</v>
      </c>
      <c r="D422" s="179">
        <v>160.63999999999999</v>
      </c>
      <c r="E422" s="169">
        <f t="shared" si="27"/>
        <v>92230.170880000005</v>
      </c>
      <c r="F422" s="170">
        <f t="shared" si="25"/>
        <v>2.237932600393486E-3</v>
      </c>
      <c r="G422" s="219">
        <v>1.1205179282868527</v>
      </c>
      <c r="H422" s="219">
        <v>10.574999999999999</v>
      </c>
      <c r="I422" s="172">
        <f t="shared" si="26"/>
        <v>2.5076436010385181E-5</v>
      </c>
      <c r="J422" s="172">
        <f t="shared" si="28"/>
        <v>2.3666137249161111E-4</v>
      </c>
      <c r="K422" s="119"/>
    </row>
    <row r="423" spans="1:11">
      <c r="A423" s="166" t="s">
        <v>3933</v>
      </c>
      <c r="B423" s="167" t="s">
        <v>751</v>
      </c>
      <c r="C423" s="168">
        <v>519.96</v>
      </c>
      <c r="D423" s="179">
        <v>49.42</v>
      </c>
      <c r="E423" s="169">
        <f t="shared" si="27"/>
        <v>25696.423200000001</v>
      </c>
      <c r="F423" s="170">
        <f t="shared" si="25"/>
        <v>6.2351465517297222E-4</v>
      </c>
      <c r="G423" s="219">
        <v>2.4484014569000405</v>
      </c>
      <c r="H423" s="219">
        <v>0.995</v>
      </c>
      <c r="I423" s="172">
        <f t="shared" si="26"/>
        <v>1.5266141901240316E-5</v>
      </c>
      <c r="J423" s="172">
        <f t="shared" si="28"/>
        <v>6.2039708189710733E-6</v>
      </c>
      <c r="K423" s="119"/>
    </row>
    <row r="424" spans="1:11">
      <c r="A424" s="166" t="s">
        <v>2082</v>
      </c>
      <c r="B424" s="167" t="s">
        <v>2083</v>
      </c>
      <c r="C424" s="168">
        <v>545.56600000000003</v>
      </c>
      <c r="D424" s="179">
        <v>83.75</v>
      </c>
      <c r="E424" s="169">
        <f t="shared" si="27"/>
        <v>45691.152500000004</v>
      </c>
      <c r="F424" s="170">
        <f t="shared" si="25"/>
        <v>1.1086797167744805E-3</v>
      </c>
      <c r="G424" s="219">
        <v>1.7194029850746269</v>
      </c>
      <c r="H424" s="219">
        <v>22.2</v>
      </c>
      <c r="I424" s="172">
        <f t="shared" si="26"/>
        <v>1.9062672145137333E-5</v>
      </c>
      <c r="J424" s="172">
        <f t="shared" si="28"/>
        <v>2.4612689712393465E-4</v>
      </c>
      <c r="K424" s="119"/>
    </row>
    <row r="425" spans="1:11">
      <c r="A425" s="166" t="s">
        <v>2085</v>
      </c>
      <c r="B425" s="167" t="s">
        <v>2086</v>
      </c>
      <c r="C425" s="168">
        <v>1369.4760000000001</v>
      </c>
      <c r="D425" s="179">
        <v>57.62</v>
      </c>
      <c r="E425" s="169" t="str">
        <f t="shared" si="27"/>
        <v>Excl.</v>
      </c>
      <c r="F425" s="170" t="str">
        <f t="shared" si="25"/>
        <v>Excl.</v>
      </c>
      <c r="G425" s="219" t="s">
        <v>16</v>
      </c>
      <c r="H425" s="219">
        <v>22.64</v>
      </c>
      <c r="I425" s="172" t="str">
        <f t="shared" si="26"/>
        <v/>
      </c>
      <c r="J425" s="172" t="str">
        <f t="shared" si="28"/>
        <v/>
      </c>
      <c r="K425" s="119"/>
    </row>
    <row r="426" spans="1:11">
      <c r="A426" s="166" t="s">
        <v>2091</v>
      </c>
      <c r="B426" s="167" t="s">
        <v>2092</v>
      </c>
      <c r="C426" s="168">
        <v>110.992</v>
      </c>
      <c r="D426" s="179">
        <v>95.88</v>
      </c>
      <c r="E426" s="169">
        <f t="shared" si="27"/>
        <v>10641.91296</v>
      </c>
      <c r="F426" s="170">
        <f t="shared" si="25"/>
        <v>2.5822226844532913E-4</v>
      </c>
      <c r="G426" s="219">
        <v>1.0429703796412182</v>
      </c>
      <c r="H426" s="219">
        <v>-12.14</v>
      </c>
      <c r="I426" s="172">
        <f t="shared" si="26"/>
        <v>2.6931817735224145E-6</v>
      </c>
      <c r="J426" s="172">
        <f t="shared" si="28"/>
        <v>-3.1348183389262955E-5</v>
      </c>
      <c r="K426" s="119"/>
    </row>
    <row r="427" spans="1:11">
      <c r="A427" s="166" t="s">
        <v>3351</v>
      </c>
      <c r="B427" s="167" t="s">
        <v>3352</v>
      </c>
      <c r="C427" s="168">
        <v>232.114</v>
      </c>
      <c r="D427" s="179">
        <v>109.49</v>
      </c>
      <c r="E427" s="169" t="str">
        <f t="shared" si="27"/>
        <v>Excl.</v>
      </c>
      <c r="F427" s="170" t="str">
        <f t="shared" si="25"/>
        <v>Excl.</v>
      </c>
      <c r="G427" s="219" t="s">
        <v>16</v>
      </c>
      <c r="H427" s="219">
        <v>32.54</v>
      </c>
      <c r="I427" s="172" t="str">
        <f t="shared" si="26"/>
        <v/>
      </c>
      <c r="J427" s="172" t="str">
        <f t="shared" si="28"/>
        <v/>
      </c>
      <c r="K427" s="119"/>
    </row>
    <row r="428" spans="1:11">
      <c r="A428" s="166" t="s">
        <v>2097</v>
      </c>
      <c r="B428" s="167" t="s">
        <v>2098</v>
      </c>
      <c r="C428" s="168">
        <v>51.792999999999999</v>
      </c>
      <c r="D428" s="179">
        <v>198.86</v>
      </c>
      <c r="E428" s="169">
        <f t="shared" si="27"/>
        <v>10299.555980000001</v>
      </c>
      <c r="F428" s="170">
        <f t="shared" si="25"/>
        <v>2.4991509695031889E-4</v>
      </c>
      <c r="G428" s="219">
        <v>1.4482550538066981</v>
      </c>
      <c r="H428" s="219">
        <v>7.14</v>
      </c>
      <c r="I428" s="172">
        <f t="shared" si="26"/>
        <v>3.6194080218089023E-6</v>
      </c>
      <c r="J428" s="172">
        <f t="shared" si="28"/>
        <v>1.7843937922252768E-5</v>
      </c>
      <c r="K428" s="119"/>
    </row>
    <row r="429" spans="1:11">
      <c r="A429" s="166" t="s">
        <v>2100</v>
      </c>
      <c r="B429" s="167" t="s">
        <v>2101</v>
      </c>
      <c r="C429" s="168">
        <v>206.38</v>
      </c>
      <c r="D429" s="179">
        <v>91.1</v>
      </c>
      <c r="E429" s="169">
        <f t="shared" si="27"/>
        <v>18801.217999999997</v>
      </c>
      <c r="F429" s="170">
        <f t="shared" si="25"/>
        <v>4.5620493042400839E-4</v>
      </c>
      <c r="G429" s="219">
        <v>1.7892425905598242</v>
      </c>
      <c r="H429" s="219">
        <v>4</v>
      </c>
      <c r="I429" s="172">
        <f t="shared" si="26"/>
        <v>8.1626129153801712E-6</v>
      </c>
      <c r="J429" s="172">
        <f t="shared" si="28"/>
        <v>1.8248197216960335E-5</v>
      </c>
      <c r="K429" s="119"/>
    </row>
    <row r="430" spans="1:11">
      <c r="A430" s="166" t="s">
        <v>2106</v>
      </c>
      <c r="B430" s="167" t="s">
        <v>2107</v>
      </c>
      <c r="C430" s="168">
        <v>915.125</v>
      </c>
      <c r="D430" s="179">
        <v>23.33</v>
      </c>
      <c r="E430" s="169">
        <f t="shared" si="27"/>
        <v>21349.866249999999</v>
      </c>
      <c r="F430" s="170">
        <f t="shared" si="25"/>
        <v>5.1804698222972234E-4</v>
      </c>
      <c r="G430" s="219">
        <v>4.2863266180882986</v>
      </c>
      <c r="H430" s="219">
        <v>4.6749999999999998</v>
      </c>
      <c r="I430" s="172">
        <f t="shared" si="26"/>
        <v>2.2205185693515748E-5</v>
      </c>
      <c r="J430" s="172">
        <f t="shared" si="28"/>
        <v>2.4218696419239521E-5</v>
      </c>
      <c r="K430" s="119"/>
    </row>
    <row r="431" spans="1:11">
      <c r="A431" s="166" t="s">
        <v>2109</v>
      </c>
      <c r="B431" s="167" t="s">
        <v>2110</v>
      </c>
      <c r="C431" s="168">
        <v>979.54399999999998</v>
      </c>
      <c r="D431" s="179">
        <v>52.17</v>
      </c>
      <c r="E431" s="169" t="str">
        <f t="shared" si="27"/>
        <v>Excl.</v>
      </c>
      <c r="F431" s="170" t="str">
        <f t="shared" si="25"/>
        <v>Excl.</v>
      </c>
      <c r="G431" s="219" t="s">
        <v>16</v>
      </c>
      <c r="H431" s="219">
        <v>10.175000000000001</v>
      </c>
      <c r="I431" s="172" t="str">
        <f t="shared" si="26"/>
        <v/>
      </c>
      <c r="J431" s="172" t="str">
        <f t="shared" si="28"/>
        <v/>
      </c>
      <c r="K431" s="119"/>
    </row>
    <row r="432" spans="1:11">
      <c r="A432" s="166" t="s">
        <v>2115</v>
      </c>
      <c r="B432" s="167" t="s">
        <v>2116</v>
      </c>
      <c r="C432" s="168">
        <v>318.63799999999998</v>
      </c>
      <c r="D432" s="179">
        <v>26.78</v>
      </c>
      <c r="E432" s="169">
        <f t="shared" si="27"/>
        <v>8533.1256400000002</v>
      </c>
      <c r="F432" s="170">
        <f t="shared" si="25"/>
        <v>2.0705328712722351E-4</v>
      </c>
      <c r="G432" s="219">
        <v>3.1366691560866315</v>
      </c>
      <c r="H432" s="219">
        <v>-21.74</v>
      </c>
      <c r="I432" s="172">
        <f t="shared" si="26"/>
        <v>6.4945765939831119E-6</v>
      </c>
      <c r="J432" s="172">
        <f t="shared" si="28"/>
        <v>-4.5013384621458385E-5</v>
      </c>
      <c r="K432" s="119"/>
    </row>
    <row r="433" spans="1:11">
      <c r="A433" s="166" t="s">
        <v>3354</v>
      </c>
      <c r="B433" s="167" t="s">
        <v>3353</v>
      </c>
      <c r="C433" s="168">
        <v>993.42399999999998</v>
      </c>
      <c r="D433" s="179">
        <v>36.15</v>
      </c>
      <c r="E433" s="169">
        <f t="shared" si="27"/>
        <v>35912.277600000001</v>
      </c>
      <c r="F433" s="170">
        <f t="shared" si="25"/>
        <v>8.7139876277567119E-4</v>
      </c>
      <c r="G433" s="219">
        <v>2.3236514522821579</v>
      </c>
      <c r="H433" s="219">
        <v>27.42</v>
      </c>
      <c r="I433" s="172">
        <f t="shared" si="26"/>
        <v>2.0248270006405638E-5</v>
      </c>
      <c r="J433" s="172">
        <f t="shared" si="28"/>
        <v>2.3893754075308906E-4</v>
      </c>
      <c r="K433" s="119"/>
    </row>
    <row r="434" spans="1:11">
      <c r="A434" s="166" t="s">
        <v>3355</v>
      </c>
      <c r="B434" s="167" t="s">
        <v>2119</v>
      </c>
      <c r="C434" s="168">
        <v>124.65600000000001</v>
      </c>
      <c r="D434" s="179">
        <v>148.02000000000001</v>
      </c>
      <c r="E434" s="169" t="str">
        <f t="shared" si="27"/>
        <v>Excl.</v>
      </c>
      <c r="F434" s="170" t="str">
        <f t="shared" si="25"/>
        <v>Excl.</v>
      </c>
      <c r="G434" s="219" t="s">
        <v>16</v>
      </c>
      <c r="H434" s="219">
        <v>19.59</v>
      </c>
      <c r="I434" s="172" t="str">
        <f t="shared" si="26"/>
        <v/>
      </c>
      <c r="J434" s="172" t="str">
        <f t="shared" si="28"/>
        <v/>
      </c>
      <c r="K434" s="119"/>
    </row>
    <row r="435" spans="1:11">
      <c r="A435" s="166" t="s">
        <v>2124</v>
      </c>
      <c r="B435" s="167" t="s">
        <v>631</v>
      </c>
      <c r="C435" s="168">
        <v>180.41200000000001</v>
      </c>
      <c r="D435" s="179">
        <v>85.8</v>
      </c>
      <c r="E435" s="169">
        <f t="shared" si="27"/>
        <v>15479.3496</v>
      </c>
      <c r="F435" s="170">
        <f t="shared" si="25"/>
        <v>3.7560096411184122E-4</v>
      </c>
      <c r="G435" s="219">
        <v>2.3310023310023311</v>
      </c>
      <c r="H435" s="219">
        <v>-9.5350000000000001</v>
      </c>
      <c r="I435" s="172">
        <f t="shared" si="26"/>
        <v>8.7552672287142478E-6</v>
      </c>
      <c r="J435" s="172">
        <f t="shared" si="28"/>
        <v>-3.5813551928064061E-5</v>
      </c>
      <c r="K435" s="119"/>
    </row>
    <row r="436" spans="1:11">
      <c r="A436" s="166" t="s">
        <v>3356</v>
      </c>
      <c r="B436" s="167" t="s">
        <v>3358</v>
      </c>
      <c r="C436" s="168">
        <v>134.714</v>
      </c>
      <c r="D436" s="179">
        <v>163</v>
      </c>
      <c r="E436" s="169">
        <f t="shared" si="27"/>
        <v>21958.382000000001</v>
      </c>
      <c r="F436" s="170">
        <f t="shared" si="25"/>
        <v>5.3281240250146566E-4</v>
      </c>
      <c r="G436" s="219">
        <v>0.93251533742331283</v>
      </c>
      <c r="H436" s="219">
        <v>11.76</v>
      </c>
      <c r="I436" s="172">
        <f t="shared" si="26"/>
        <v>4.9685573730198024E-6</v>
      </c>
      <c r="J436" s="172">
        <f t="shared" si="28"/>
        <v>6.2658738534172357E-5</v>
      </c>
      <c r="K436" s="119"/>
    </row>
    <row r="437" spans="1:11">
      <c r="A437" s="166" t="s">
        <v>3357</v>
      </c>
      <c r="B437" s="167" t="s">
        <v>958</v>
      </c>
      <c r="C437" s="168">
        <v>369.90499999999997</v>
      </c>
      <c r="D437" s="179">
        <v>24.46</v>
      </c>
      <c r="E437" s="169">
        <f t="shared" si="27"/>
        <v>9047.8762999999999</v>
      </c>
      <c r="F437" s="170">
        <f t="shared" si="25"/>
        <v>2.1954353052693369E-4</v>
      </c>
      <c r="G437" s="219">
        <v>4.0883074407195421</v>
      </c>
      <c r="H437" s="219">
        <v>-7.5970000000000004</v>
      </c>
      <c r="I437" s="172">
        <f t="shared" si="26"/>
        <v>8.9756144941510094E-6</v>
      </c>
      <c r="J437" s="172">
        <f t="shared" si="28"/>
        <v>-1.6678722014131153E-5</v>
      </c>
      <c r="K437" s="119"/>
    </row>
    <row r="438" spans="1:11">
      <c r="A438" s="166" t="s">
        <v>3325</v>
      </c>
      <c r="B438" s="167" t="s">
        <v>2132</v>
      </c>
      <c r="C438" s="168">
        <v>5585</v>
      </c>
      <c r="D438" s="179">
        <v>167.19</v>
      </c>
      <c r="E438" s="169">
        <f t="shared" si="27"/>
        <v>933756.15</v>
      </c>
      <c r="F438" s="170">
        <f t="shared" si="25"/>
        <v>2.2657263983840836E-2</v>
      </c>
      <c r="G438" s="219">
        <v>0.47849751779412647</v>
      </c>
      <c r="H438" s="219">
        <v>15.01</v>
      </c>
      <c r="I438" s="172">
        <f t="shared" si="26"/>
        <v>1.0841444576274102E-4</v>
      </c>
      <c r="J438" s="172">
        <f t="shared" si="28"/>
        <v>3.4008553239745095E-3</v>
      </c>
      <c r="K438" s="119"/>
    </row>
    <row r="439" spans="1:11">
      <c r="A439" s="166" t="s">
        <v>2137</v>
      </c>
      <c r="B439" s="167" t="s">
        <v>2138</v>
      </c>
      <c r="C439" s="168">
        <v>107.047</v>
      </c>
      <c r="D439" s="179">
        <v>249.44</v>
      </c>
      <c r="E439" s="169" t="str">
        <f t="shared" si="27"/>
        <v>Excl.</v>
      </c>
      <c r="F439" s="170" t="str">
        <f t="shared" si="25"/>
        <v>Excl.</v>
      </c>
      <c r="G439" s="219" t="s">
        <v>16</v>
      </c>
      <c r="H439" s="219">
        <v>41.244999999999997</v>
      </c>
      <c r="I439" s="172" t="str">
        <f t="shared" si="26"/>
        <v/>
      </c>
      <c r="J439" s="172" t="str">
        <f t="shared" si="28"/>
        <v/>
      </c>
      <c r="K439" s="119"/>
    </row>
    <row r="440" spans="1:11">
      <c r="A440" s="166" t="s">
        <v>2149</v>
      </c>
      <c r="B440" s="167" t="s">
        <v>2150</v>
      </c>
      <c r="C440" s="168">
        <v>251.072</v>
      </c>
      <c r="D440" s="179">
        <v>140.29</v>
      </c>
      <c r="E440" s="169">
        <f t="shared" si="27"/>
        <v>35222.890879999999</v>
      </c>
      <c r="F440" s="170">
        <f t="shared" si="25"/>
        <v>8.546710369106322E-4</v>
      </c>
      <c r="G440" s="219">
        <v>1.9958657067503029</v>
      </c>
      <c r="H440" s="219">
        <v>11.62</v>
      </c>
      <c r="I440" s="172">
        <f t="shared" si="26"/>
        <v>1.7058086131226532E-5</v>
      </c>
      <c r="J440" s="172">
        <f t="shared" si="28"/>
        <v>9.9312774489015456E-5</v>
      </c>
      <c r="K440" s="119"/>
    </row>
    <row r="441" spans="1:11">
      <c r="A441" s="166" t="s">
        <v>2161</v>
      </c>
      <c r="B441" s="167" t="s">
        <v>2162</v>
      </c>
      <c r="C441" s="168">
        <v>1670.4449999999999</v>
      </c>
      <c r="D441" s="179">
        <v>274.95</v>
      </c>
      <c r="E441" s="169">
        <f t="shared" si="27"/>
        <v>459288.85274999996</v>
      </c>
      <c r="F441" s="170">
        <f t="shared" si="25"/>
        <v>1.1144482187980396E-2</v>
      </c>
      <c r="G441" s="219">
        <v>0.75650118203309702</v>
      </c>
      <c r="H441" s="219">
        <v>12.33</v>
      </c>
      <c r="I441" s="172">
        <f t="shared" si="26"/>
        <v>8.4308139483539647E-5</v>
      </c>
      <c r="J441" s="172">
        <f t="shared" si="28"/>
        <v>1.3741146537779828E-3</v>
      </c>
      <c r="K441" s="119"/>
    </row>
    <row r="442" spans="1:11">
      <c r="A442" s="166" t="s">
        <v>3359</v>
      </c>
      <c r="B442" s="167" t="s">
        <v>3360</v>
      </c>
      <c r="C442" s="168">
        <v>116.876</v>
      </c>
      <c r="D442" s="179">
        <v>158.9</v>
      </c>
      <c r="E442" s="169">
        <f t="shared" si="27"/>
        <v>18571.596400000002</v>
      </c>
      <c r="F442" s="170">
        <f t="shared" si="25"/>
        <v>4.5063324320396514E-4</v>
      </c>
      <c r="G442" s="219">
        <v>3.7004405286343611</v>
      </c>
      <c r="H442" s="219">
        <v>0.65</v>
      </c>
      <c r="I442" s="172">
        <f t="shared" si="26"/>
        <v>1.6675415167018974E-5</v>
      </c>
      <c r="J442" s="172">
        <f t="shared" si="28"/>
        <v>2.9291160808257736E-6</v>
      </c>
      <c r="K442" s="119"/>
    </row>
    <row r="443" spans="1:11">
      <c r="A443" s="166" t="s">
        <v>2164</v>
      </c>
      <c r="B443" s="167" t="s">
        <v>2165</v>
      </c>
      <c r="C443" s="168">
        <v>242.893</v>
      </c>
      <c r="D443" s="179">
        <v>135.03</v>
      </c>
      <c r="E443" s="169" t="str">
        <f t="shared" si="27"/>
        <v>Excl.</v>
      </c>
      <c r="F443" s="170" t="str">
        <f t="shared" si="25"/>
        <v>Excl.</v>
      </c>
      <c r="G443" s="219">
        <v>1.0664296822928239</v>
      </c>
      <c r="H443" s="219" t="s">
        <v>16</v>
      </c>
      <c r="I443" s="172" t="str">
        <f t="shared" si="26"/>
        <v/>
      </c>
      <c r="J443" s="172" t="str">
        <f t="shared" si="28"/>
        <v/>
      </c>
      <c r="K443" s="119"/>
    </row>
    <row r="444" spans="1:11">
      <c r="A444" s="166" t="s">
        <v>2167</v>
      </c>
      <c r="B444" s="167" t="s">
        <v>2168</v>
      </c>
      <c r="C444" s="168">
        <v>334.68400000000003</v>
      </c>
      <c r="D444" s="179">
        <v>162.91</v>
      </c>
      <c r="E444" s="169">
        <f t="shared" si="27"/>
        <v>54523.370440000006</v>
      </c>
      <c r="F444" s="170">
        <f t="shared" si="25"/>
        <v>1.3229903731802185E-3</v>
      </c>
      <c r="G444" s="219">
        <v>2.0256583389601621</v>
      </c>
      <c r="H444" s="219">
        <v>-13</v>
      </c>
      <c r="I444" s="172">
        <f t="shared" si="26"/>
        <v>2.6799264817965264E-5</v>
      </c>
      <c r="J444" s="172">
        <f t="shared" si="28"/>
        <v>-1.7198874851342838E-4</v>
      </c>
      <c r="K444" s="119"/>
    </row>
    <row r="445" spans="1:11">
      <c r="A445" s="166" t="s">
        <v>3361</v>
      </c>
      <c r="B445" s="167" t="s">
        <v>3362</v>
      </c>
      <c r="C445" s="168">
        <v>1618.482</v>
      </c>
      <c r="D445" s="179">
        <v>164.08</v>
      </c>
      <c r="E445" s="169" t="str">
        <f t="shared" si="27"/>
        <v>Excl.</v>
      </c>
      <c r="F445" s="170" t="str">
        <f t="shared" si="25"/>
        <v>Excl.</v>
      </c>
      <c r="G445" s="219" t="s">
        <v>16</v>
      </c>
      <c r="H445" s="219">
        <v>25.655000000000001</v>
      </c>
      <c r="I445" s="172" t="str">
        <f t="shared" si="26"/>
        <v/>
      </c>
      <c r="J445" s="172" t="str">
        <f t="shared" si="28"/>
        <v/>
      </c>
      <c r="K445" s="119"/>
    </row>
    <row r="446" spans="1:11">
      <c r="A446" s="166" t="s">
        <v>2173</v>
      </c>
      <c r="B446" s="167" t="s">
        <v>2174</v>
      </c>
      <c r="C446" s="168">
        <v>107.869</v>
      </c>
      <c r="D446" s="179">
        <v>290.93</v>
      </c>
      <c r="E446" s="169">
        <f t="shared" si="27"/>
        <v>31382.328170000001</v>
      </c>
      <c r="F446" s="170">
        <f t="shared" si="25"/>
        <v>7.6148113592099467E-4</v>
      </c>
      <c r="G446" s="219">
        <v>1.5123912968755371</v>
      </c>
      <c r="H446" s="219">
        <v>5.68</v>
      </c>
      <c r="I446" s="172">
        <f t="shared" si="26"/>
        <v>1.1516574427018102E-5</v>
      </c>
      <c r="J446" s="172">
        <f t="shared" si="28"/>
        <v>4.3252128520312494E-5</v>
      </c>
      <c r="K446" s="119"/>
    </row>
    <row r="447" spans="1:11">
      <c r="A447" s="166" t="s">
        <v>3363</v>
      </c>
      <c r="B447" s="167" t="s">
        <v>3364</v>
      </c>
      <c r="C447" s="168">
        <v>146.93199999999999</v>
      </c>
      <c r="D447" s="179">
        <v>244.12</v>
      </c>
      <c r="E447" s="169">
        <f t="shared" si="27"/>
        <v>35869.039839999998</v>
      </c>
      <c r="F447" s="170">
        <f t="shared" si="25"/>
        <v>8.7034961376349063E-4</v>
      </c>
      <c r="G447" s="219">
        <v>0.86842536457479924</v>
      </c>
      <c r="H447" s="219">
        <v>11.49</v>
      </c>
      <c r="I447" s="172">
        <f t="shared" si="26"/>
        <v>7.5583368064009507E-6</v>
      </c>
      <c r="J447" s="172">
        <f t="shared" si="28"/>
        <v>1.0000317062142508E-4</v>
      </c>
      <c r="K447" s="119"/>
    </row>
    <row r="448" spans="1:11">
      <c r="A448" s="166" t="s">
        <v>3365</v>
      </c>
      <c r="B448" s="167" t="s">
        <v>3366</v>
      </c>
      <c r="C448" s="168">
        <v>21.356999999999999</v>
      </c>
      <c r="D448" s="179">
        <v>1499.7</v>
      </c>
      <c r="E448" s="169" t="str">
        <f t="shared" si="27"/>
        <v>Excl.</v>
      </c>
      <c r="F448" s="170" t="str">
        <f t="shared" si="25"/>
        <v>Excl.</v>
      </c>
      <c r="G448" s="219" t="s">
        <v>16</v>
      </c>
      <c r="H448" s="219">
        <v>9.1449999999999996</v>
      </c>
      <c r="I448" s="172" t="str">
        <f t="shared" si="26"/>
        <v/>
      </c>
      <c r="J448" s="172" t="str">
        <f t="shared" si="28"/>
        <v/>
      </c>
      <c r="K448" s="119"/>
    </row>
    <row r="449" spans="1:11">
      <c r="A449" s="166" t="s">
        <v>3367</v>
      </c>
      <c r="B449" s="167" t="s">
        <v>3372</v>
      </c>
      <c r="C449" s="168">
        <v>124.248</v>
      </c>
      <c r="D449" s="179">
        <v>130.9</v>
      </c>
      <c r="E449" s="169">
        <f t="shared" si="27"/>
        <v>16264.063200000001</v>
      </c>
      <c r="F449" s="170">
        <f t="shared" si="25"/>
        <v>3.9464176313298833E-4</v>
      </c>
      <c r="G449" s="219">
        <v>0.88617265087853314</v>
      </c>
      <c r="H449" s="219">
        <v>10.87</v>
      </c>
      <c r="I449" s="172">
        <f t="shared" si="26"/>
        <v>3.4972073738293843E-6</v>
      </c>
      <c r="J449" s="172">
        <f t="shared" si="28"/>
        <v>4.2897559652555831E-5</v>
      </c>
      <c r="K449" s="119"/>
    </row>
    <row r="450" spans="1:11">
      <c r="A450" s="166" t="s">
        <v>3369</v>
      </c>
      <c r="B450" s="167" t="s">
        <v>3370</v>
      </c>
      <c r="C450" s="168">
        <v>963.28700000000003</v>
      </c>
      <c r="D450" s="179">
        <v>52.4</v>
      </c>
      <c r="E450" s="169" t="str">
        <f t="shared" si="27"/>
        <v>Excl.</v>
      </c>
      <c r="F450" s="170" t="str">
        <f t="shared" si="25"/>
        <v>Excl.</v>
      </c>
      <c r="G450" s="219" t="s">
        <v>16</v>
      </c>
      <c r="H450" s="219" t="s">
        <v>16</v>
      </c>
      <c r="I450" s="172" t="str">
        <f t="shared" si="26"/>
        <v/>
      </c>
      <c r="J450" s="172" t="str">
        <f t="shared" si="28"/>
        <v/>
      </c>
      <c r="K450" s="119"/>
    </row>
    <row r="451" spans="1:11">
      <c r="A451" s="166" t="s">
        <v>3371</v>
      </c>
      <c r="B451" s="167" t="s">
        <v>3368</v>
      </c>
      <c r="C451" s="168">
        <v>1043.1369999999999</v>
      </c>
      <c r="D451" s="179">
        <v>33.31</v>
      </c>
      <c r="E451" s="169">
        <f t="shared" si="27"/>
        <v>34746.893470000003</v>
      </c>
      <c r="F451" s="170">
        <f t="shared" si="25"/>
        <v>8.4312112746800691E-4</v>
      </c>
      <c r="G451" s="219">
        <v>5.193635544881416</v>
      </c>
      <c r="H451" s="219">
        <v>1.83</v>
      </c>
      <c r="I451" s="172">
        <f t="shared" si="26"/>
        <v>4.3788638562583359E-5</v>
      </c>
      <c r="J451" s="172">
        <f t="shared" si="28"/>
        <v>1.5429116632664526E-5</v>
      </c>
      <c r="K451" s="119"/>
    </row>
    <row r="452" spans="1:11">
      <c r="A452" s="166" t="s">
        <v>3373</v>
      </c>
      <c r="B452" s="167" t="s">
        <v>3376</v>
      </c>
      <c r="C452" s="168">
        <v>764.90800000000002</v>
      </c>
      <c r="D452" s="179">
        <v>77.55</v>
      </c>
      <c r="E452" s="169" t="str">
        <f t="shared" si="27"/>
        <v>Excl.</v>
      </c>
      <c r="F452" s="170" t="str">
        <f t="shared" si="25"/>
        <v>Excl.</v>
      </c>
      <c r="G452" s="219" t="s">
        <v>16</v>
      </c>
      <c r="H452" s="219">
        <v>8.66</v>
      </c>
      <c r="I452" s="172" t="str">
        <f t="shared" si="26"/>
        <v/>
      </c>
      <c r="J452" s="172" t="str">
        <f t="shared" si="28"/>
        <v/>
      </c>
      <c r="K452" s="119"/>
    </row>
    <row r="453" spans="1:11">
      <c r="A453" s="166" t="s">
        <v>3375</v>
      </c>
      <c r="B453" s="167" t="s">
        <v>3374</v>
      </c>
      <c r="C453" s="168">
        <v>117.533</v>
      </c>
      <c r="D453" s="179">
        <v>94.71</v>
      </c>
      <c r="E453" s="169">
        <f t="shared" si="27"/>
        <v>11131.550429999999</v>
      </c>
      <c r="F453" s="170">
        <f t="shared" si="25"/>
        <v>2.7010314913797026E-4</v>
      </c>
      <c r="G453" s="219">
        <v>1.7104846373139058</v>
      </c>
      <c r="H453" s="219">
        <v>35.42</v>
      </c>
      <c r="I453" s="172">
        <f t="shared" si="26"/>
        <v>4.6200728709060484E-6</v>
      </c>
      <c r="J453" s="172">
        <f t="shared" si="28"/>
        <v>9.5670535424669076E-5</v>
      </c>
      <c r="K453" s="119"/>
    </row>
    <row r="454" spans="1:11">
      <c r="A454" s="166" t="s">
        <v>3377</v>
      </c>
      <c r="B454" s="167" t="s">
        <v>3378</v>
      </c>
      <c r="C454" s="168">
        <v>384.39600000000002</v>
      </c>
      <c r="D454" s="179">
        <v>66.83</v>
      </c>
      <c r="E454" s="169" t="str">
        <f t="shared" si="27"/>
        <v>Excl.</v>
      </c>
      <c r="F454" s="170" t="str">
        <f t="shared" si="25"/>
        <v>Excl.</v>
      </c>
      <c r="G454" s="219" t="s">
        <v>16</v>
      </c>
      <c r="H454" s="219">
        <v>16.57</v>
      </c>
      <c r="I454" s="172" t="str">
        <f t="shared" si="26"/>
        <v/>
      </c>
      <c r="J454" s="172" t="str">
        <f t="shared" si="28"/>
        <v/>
      </c>
      <c r="K454" s="119"/>
    </row>
    <row r="455" spans="1:11">
      <c r="A455" s="166" t="s">
        <v>2179</v>
      </c>
      <c r="B455" s="167" t="s">
        <v>2180</v>
      </c>
      <c r="C455" s="168">
        <v>64.218000000000004</v>
      </c>
      <c r="D455" s="179">
        <v>295.42</v>
      </c>
      <c r="E455" s="169">
        <f t="shared" si="27"/>
        <v>18971.281560000003</v>
      </c>
      <c r="F455" s="170">
        <f t="shared" si="25"/>
        <v>4.6033146278789364E-4</v>
      </c>
      <c r="G455" s="219">
        <v>3.317310947126126</v>
      </c>
      <c r="H455" s="219">
        <v>3.49</v>
      </c>
      <c r="I455" s="172">
        <f t="shared" si="26"/>
        <v>1.5270626008128623E-5</v>
      </c>
      <c r="J455" s="172">
        <f t="shared" si="28"/>
        <v>1.6065568051297491E-5</v>
      </c>
      <c r="K455" s="119"/>
    </row>
    <row r="456" spans="1:11">
      <c r="A456" s="166" t="s">
        <v>3379</v>
      </c>
      <c r="B456" s="167" t="s">
        <v>3380</v>
      </c>
      <c r="C456" s="168">
        <v>409.81700000000001</v>
      </c>
      <c r="D456" s="179">
        <v>75.44</v>
      </c>
      <c r="E456" s="169" t="str">
        <f t="shared" si="27"/>
        <v>Excl.</v>
      </c>
      <c r="F456" s="170" t="str">
        <f t="shared" si="25"/>
        <v>Excl.</v>
      </c>
      <c r="G456" s="219" t="s">
        <v>16</v>
      </c>
      <c r="H456" s="219" t="s">
        <v>16</v>
      </c>
      <c r="I456" s="172" t="str">
        <f t="shared" si="26"/>
        <v/>
      </c>
      <c r="J456" s="172" t="str">
        <f t="shared" si="28"/>
        <v/>
      </c>
      <c r="K456" s="119"/>
    </row>
    <row r="457" spans="1:11">
      <c r="A457" s="166" t="s">
        <v>2185</v>
      </c>
      <c r="B457" s="167" t="s">
        <v>2186</v>
      </c>
      <c r="C457" s="168">
        <v>870.86800000000005</v>
      </c>
      <c r="D457" s="179">
        <v>63.42</v>
      </c>
      <c r="E457" s="169">
        <f t="shared" si="27"/>
        <v>55230.448560000004</v>
      </c>
      <c r="F457" s="170">
        <f t="shared" si="25"/>
        <v>1.3401473746329404E-3</v>
      </c>
      <c r="G457" s="219">
        <v>4.9858088930936608</v>
      </c>
      <c r="H457" s="219">
        <v>3.85</v>
      </c>
      <c r="I457" s="172">
        <f t="shared" si="26"/>
        <v>6.6817186985010369E-5</v>
      </c>
      <c r="J457" s="172">
        <f t="shared" si="28"/>
        <v>5.1595673923368204E-5</v>
      </c>
      <c r="K457" s="119"/>
    </row>
    <row r="458" spans="1:11">
      <c r="A458" s="166" t="s">
        <v>3381</v>
      </c>
      <c r="B458" s="167" t="s">
        <v>3382</v>
      </c>
      <c r="C458" s="168">
        <v>175.18299999999999</v>
      </c>
      <c r="D458" s="179">
        <v>181.77</v>
      </c>
      <c r="E458" s="169">
        <f t="shared" si="27"/>
        <v>31843.013910000001</v>
      </c>
      <c r="F458" s="170">
        <f t="shared" si="25"/>
        <v>7.7265951308592268E-4</v>
      </c>
      <c r="G458" s="219">
        <v>0.44011663090719039</v>
      </c>
      <c r="H458" s="219">
        <v>16.12</v>
      </c>
      <c r="I458" s="172">
        <f t="shared" si="26"/>
        <v>3.4006030173776648E-6</v>
      </c>
      <c r="J458" s="172">
        <f t="shared" si="28"/>
        <v>1.2455271350945074E-4</v>
      </c>
      <c r="K458" s="119"/>
    </row>
    <row r="459" spans="1:11">
      <c r="A459" s="166" t="s">
        <v>3383</v>
      </c>
      <c r="B459" s="167" t="s">
        <v>3384</v>
      </c>
      <c r="C459" s="168">
        <v>38.258000000000003</v>
      </c>
      <c r="D459" s="179">
        <v>376.8</v>
      </c>
      <c r="E459" s="169">
        <f t="shared" si="27"/>
        <v>14415.614400000002</v>
      </c>
      <c r="F459" s="170">
        <f t="shared" si="25"/>
        <v>3.4978980427604933E-4</v>
      </c>
      <c r="G459" s="219">
        <v>1.2738853503184713</v>
      </c>
      <c r="H459" s="219">
        <v>-0.04</v>
      </c>
      <c r="I459" s="172">
        <f t="shared" si="26"/>
        <v>4.455921073580246E-6</v>
      </c>
      <c r="J459" s="172">
        <f t="shared" si="28"/>
        <v>-1.3991592171041974E-7</v>
      </c>
      <c r="K459" s="119"/>
    </row>
    <row r="460" spans="1:11">
      <c r="A460" s="166" t="s">
        <v>2194</v>
      </c>
      <c r="B460" s="167" t="s">
        <v>2195</v>
      </c>
      <c r="C460" s="168">
        <v>343.452</v>
      </c>
      <c r="D460" s="179">
        <v>68.290000000000006</v>
      </c>
      <c r="E460" s="169" t="str">
        <f t="shared" si="27"/>
        <v>Excl.</v>
      </c>
      <c r="F460" s="170" t="str">
        <f t="shared" ref="F460:F514" si="29">IF(E460="Excl.","Excl.",E460/(SUM($E$12:$E$514)))</f>
        <v>Excl.</v>
      </c>
      <c r="G460" s="219" t="s">
        <v>16</v>
      </c>
      <c r="H460" s="219">
        <v>-10</v>
      </c>
      <c r="I460" s="172" t="str">
        <f t="shared" ref="I460:I513" si="30">IFERROR(G460*F460/100, "")</f>
        <v/>
      </c>
      <c r="J460" s="172" t="str">
        <f t="shared" si="28"/>
        <v/>
      </c>
      <c r="K460" s="119"/>
    </row>
    <row r="461" spans="1:11">
      <c r="A461" s="166" t="s">
        <v>1362</v>
      </c>
      <c r="B461" s="167" t="s">
        <v>1363</v>
      </c>
      <c r="C461" s="168">
        <v>1373.5719999999999</v>
      </c>
      <c r="D461" s="179">
        <v>170.05</v>
      </c>
      <c r="E461" s="169">
        <f t="shared" ref="E461:E514" si="31">IF(OR(H461="n/a", G461=0, G461="n/a"), "Excl.", IFERROR(D461*C461, "Excl."))</f>
        <v>233575.9186</v>
      </c>
      <c r="F461" s="170">
        <f t="shared" si="29"/>
        <v>5.6676373676235693E-3</v>
      </c>
      <c r="G461" s="219">
        <v>3.1872978535724785</v>
      </c>
      <c r="H461" s="219">
        <v>6.97</v>
      </c>
      <c r="I461" s="172">
        <f t="shared" si="30"/>
        <v>1.8064448416653774E-4</v>
      </c>
      <c r="J461" s="172">
        <f t="shared" ref="J461:J515" si="32">IFERROR(H461*F461/100, "")</f>
        <v>3.9503432452336277E-4</v>
      </c>
      <c r="K461" s="119"/>
    </row>
    <row r="462" spans="1:11">
      <c r="A462" s="166" t="s">
        <v>3916</v>
      </c>
      <c r="B462" s="167" t="s">
        <v>2147</v>
      </c>
      <c r="C462" s="168">
        <v>303.91899999999998</v>
      </c>
      <c r="D462" s="179">
        <v>150.99</v>
      </c>
      <c r="E462" s="169">
        <f t="shared" si="31"/>
        <v>45888.729809999997</v>
      </c>
      <c r="F462" s="170">
        <f t="shared" si="29"/>
        <v>1.1134738605880305E-3</v>
      </c>
      <c r="G462" s="219">
        <v>1.7219683422743228</v>
      </c>
      <c r="H462" s="219">
        <v>7.4279999999999999</v>
      </c>
      <c r="I462" s="172">
        <f t="shared" si="30"/>
        <v>1.9173667378825615E-5</v>
      </c>
      <c r="J462" s="172">
        <f t="shared" si="32"/>
        <v>8.2708838364478922E-5</v>
      </c>
      <c r="K462" s="119"/>
    </row>
    <row r="463" spans="1:11">
      <c r="A463" s="166" t="s">
        <v>3385</v>
      </c>
      <c r="B463" s="167" t="s">
        <v>3386</v>
      </c>
      <c r="C463" s="168">
        <v>295.69400000000002</v>
      </c>
      <c r="D463" s="179">
        <v>172.4</v>
      </c>
      <c r="E463" s="169">
        <f t="shared" si="31"/>
        <v>50977.645600000003</v>
      </c>
      <c r="F463" s="170">
        <f t="shared" si="29"/>
        <v>1.2369546092241344E-3</v>
      </c>
      <c r="G463" s="219">
        <v>5.4292343387470989</v>
      </c>
      <c r="H463" s="219">
        <v>8.34</v>
      </c>
      <c r="I463" s="172">
        <f t="shared" si="30"/>
        <v>6.7157164398711693E-5</v>
      </c>
      <c r="J463" s="172">
        <f t="shared" si="32"/>
        <v>1.0316201440929281E-4</v>
      </c>
      <c r="K463" s="119"/>
    </row>
    <row r="464" spans="1:11">
      <c r="A464" s="166" t="s">
        <v>3387</v>
      </c>
      <c r="B464" s="167" t="s">
        <v>3388</v>
      </c>
      <c r="C464" s="168">
        <v>325.60000000000002</v>
      </c>
      <c r="D464" s="179">
        <v>341.8</v>
      </c>
      <c r="E464" s="169" t="str">
        <f t="shared" si="31"/>
        <v>Excl.</v>
      </c>
      <c r="F464" s="170" t="str">
        <f t="shared" si="29"/>
        <v>Excl.</v>
      </c>
      <c r="G464" s="219" t="s">
        <v>16</v>
      </c>
      <c r="H464" s="219">
        <v>11.52</v>
      </c>
      <c r="I464" s="172" t="str">
        <f t="shared" si="30"/>
        <v/>
      </c>
      <c r="J464" s="172" t="str">
        <f t="shared" si="32"/>
        <v/>
      </c>
      <c r="K464" s="119"/>
    </row>
    <row r="465" spans="1:11">
      <c r="A465" s="166" t="s">
        <v>3389</v>
      </c>
      <c r="B465" s="167" t="s">
        <v>3390</v>
      </c>
      <c r="C465" s="168">
        <v>206</v>
      </c>
      <c r="D465" s="179">
        <v>894.39</v>
      </c>
      <c r="E465" s="169" t="str">
        <f t="shared" si="31"/>
        <v>Excl.</v>
      </c>
      <c r="F465" s="170" t="str">
        <f t="shared" si="29"/>
        <v>Excl.</v>
      </c>
      <c r="G465" s="219" t="s">
        <v>16</v>
      </c>
      <c r="H465" s="219" t="s">
        <v>16</v>
      </c>
      <c r="I465" s="172" t="str">
        <f t="shared" si="30"/>
        <v/>
      </c>
      <c r="J465" s="172" t="str">
        <f t="shared" si="32"/>
        <v/>
      </c>
      <c r="K465" s="119"/>
    </row>
    <row r="466" spans="1:11">
      <c r="A466" s="166" t="s">
        <v>3391</v>
      </c>
      <c r="B466" s="167" t="s">
        <v>3392</v>
      </c>
      <c r="C466" s="168">
        <v>244.815</v>
      </c>
      <c r="D466" s="179">
        <v>104.72</v>
      </c>
      <c r="E466" s="169">
        <f t="shared" si="31"/>
        <v>25637.0268</v>
      </c>
      <c r="F466" s="170">
        <f t="shared" si="29"/>
        <v>6.2207342245446226E-4</v>
      </c>
      <c r="G466" s="219">
        <v>1.0838426279602751</v>
      </c>
      <c r="H466" s="219">
        <v>7.35</v>
      </c>
      <c r="I466" s="172">
        <f t="shared" si="30"/>
        <v>6.7422969297728684E-6</v>
      </c>
      <c r="J466" s="172">
        <f t="shared" si="32"/>
        <v>4.5722396550402975E-5</v>
      </c>
      <c r="K466" s="119"/>
    </row>
    <row r="467" spans="1:11">
      <c r="A467" s="166" t="s">
        <v>3393</v>
      </c>
      <c r="B467" s="167" t="s">
        <v>3394</v>
      </c>
      <c r="C467" s="168">
        <v>83.67</v>
      </c>
      <c r="D467" s="179">
        <v>114.97</v>
      </c>
      <c r="E467" s="169">
        <f t="shared" si="31"/>
        <v>9619.5398999999998</v>
      </c>
      <c r="F467" s="170">
        <f t="shared" si="29"/>
        <v>2.334147463632661E-4</v>
      </c>
      <c r="G467" s="219">
        <v>3.8270853266069409</v>
      </c>
      <c r="H467" s="219">
        <v>4.97</v>
      </c>
      <c r="I467" s="172">
        <f t="shared" si="30"/>
        <v>8.9329815082053641E-6</v>
      </c>
      <c r="J467" s="172">
        <f t="shared" si="32"/>
        <v>1.1600712894254326E-5</v>
      </c>
      <c r="K467" s="119"/>
    </row>
    <row r="468" spans="1:11">
      <c r="A468" s="166" t="s">
        <v>3934</v>
      </c>
      <c r="B468" s="167" t="s">
        <v>3935</v>
      </c>
      <c r="C468" s="168">
        <v>243.29300000000001</v>
      </c>
      <c r="D468" s="179">
        <v>32.25</v>
      </c>
      <c r="E468" s="169" t="str">
        <f t="shared" si="31"/>
        <v>Excl.</v>
      </c>
      <c r="F468" s="170" t="str">
        <f t="shared" si="29"/>
        <v>Excl.</v>
      </c>
      <c r="G468" s="219" t="s">
        <v>16</v>
      </c>
      <c r="H468" s="219" t="s">
        <v>16</v>
      </c>
      <c r="I468" s="172" t="str">
        <f t="shared" si="30"/>
        <v/>
      </c>
      <c r="J468" s="172" t="str">
        <f t="shared" si="32"/>
        <v/>
      </c>
      <c r="K468" s="119"/>
    </row>
    <row r="469" spans="1:11">
      <c r="A469" s="166" t="s">
        <v>3395</v>
      </c>
      <c r="B469" s="167" t="s">
        <v>3396</v>
      </c>
      <c r="C469" s="168">
        <v>303.77</v>
      </c>
      <c r="D469" s="179">
        <v>39.090000000000003</v>
      </c>
      <c r="E469" s="169" t="str">
        <f t="shared" si="31"/>
        <v>Excl.</v>
      </c>
      <c r="F469" s="170" t="str">
        <f t="shared" si="29"/>
        <v>Excl.</v>
      </c>
      <c r="G469" s="219" t="s">
        <v>16</v>
      </c>
      <c r="H469" s="219">
        <v>20.6</v>
      </c>
      <c r="I469" s="172" t="str">
        <f t="shared" si="30"/>
        <v/>
      </c>
      <c r="J469" s="172" t="str">
        <f t="shared" si="32"/>
        <v/>
      </c>
      <c r="K469" s="119"/>
    </row>
    <row r="470" spans="1:11">
      <c r="A470" s="166" t="s">
        <v>945</v>
      </c>
      <c r="B470" s="167" t="s">
        <v>946</v>
      </c>
      <c r="C470" s="168">
        <v>532.12</v>
      </c>
      <c r="D470" s="179">
        <v>102.6</v>
      </c>
      <c r="E470" s="169">
        <f t="shared" si="31"/>
        <v>54595.511999999995</v>
      </c>
      <c r="F470" s="170">
        <f t="shared" si="29"/>
        <v>1.3247408627155494E-3</v>
      </c>
      <c r="G470" s="219">
        <v>3.4307992202729043</v>
      </c>
      <c r="H470" s="219">
        <v>6.2450000000000001</v>
      </c>
      <c r="I470" s="172">
        <f t="shared" si="30"/>
        <v>4.5449199188681619E-5</v>
      </c>
      <c r="J470" s="172">
        <f t="shared" si="32"/>
        <v>8.2730066876586072E-5</v>
      </c>
      <c r="K470" s="119"/>
    </row>
    <row r="471" spans="1:11">
      <c r="A471" s="166" t="s">
        <v>3397</v>
      </c>
      <c r="B471" s="167" t="s">
        <v>3398</v>
      </c>
      <c r="C471" s="168">
        <v>612.59400000000005</v>
      </c>
      <c r="D471" s="179">
        <v>35.26</v>
      </c>
      <c r="E471" s="169">
        <f t="shared" si="31"/>
        <v>21600.064440000002</v>
      </c>
      <c r="F471" s="170">
        <f t="shared" si="29"/>
        <v>5.2411795315624235E-4</v>
      </c>
      <c r="G471" s="219">
        <v>3.1764038570618269</v>
      </c>
      <c r="H471" s="219">
        <v>4.16</v>
      </c>
      <c r="I471" s="172">
        <f t="shared" si="30"/>
        <v>1.664810287960838E-5</v>
      </c>
      <c r="J471" s="172">
        <f t="shared" si="32"/>
        <v>2.1803306851299681E-5</v>
      </c>
      <c r="K471" s="119"/>
    </row>
    <row r="472" spans="1:11">
      <c r="A472" s="166" t="s">
        <v>3399</v>
      </c>
      <c r="B472" s="167" t="s">
        <v>3400</v>
      </c>
      <c r="C472" s="168">
        <v>120.13500000000001</v>
      </c>
      <c r="D472" s="179">
        <v>180.66</v>
      </c>
      <c r="E472" s="169" t="str">
        <f t="shared" si="31"/>
        <v>Excl.</v>
      </c>
      <c r="F472" s="170" t="str">
        <f t="shared" si="29"/>
        <v>Excl.</v>
      </c>
      <c r="G472" s="219" t="s">
        <v>16</v>
      </c>
      <c r="H472" s="219">
        <v>14.76</v>
      </c>
      <c r="I472" s="172" t="str">
        <f t="shared" si="30"/>
        <v/>
      </c>
      <c r="J472" s="172" t="str">
        <f t="shared" si="32"/>
        <v/>
      </c>
      <c r="K472" s="119"/>
    </row>
    <row r="473" spans="1:11">
      <c r="A473" s="166" t="s">
        <v>2200</v>
      </c>
      <c r="B473" s="167" t="s">
        <v>2201</v>
      </c>
      <c r="C473" s="168">
        <v>101.98699999999999</v>
      </c>
      <c r="D473" s="179">
        <v>172.33</v>
      </c>
      <c r="E473" s="169">
        <f t="shared" si="31"/>
        <v>17575.419710000002</v>
      </c>
      <c r="F473" s="170">
        <f t="shared" si="29"/>
        <v>4.2646136681002782E-4</v>
      </c>
      <c r="G473" s="219">
        <v>0.99808506934370089</v>
      </c>
      <c r="H473" s="219">
        <v>9.7249999999999996</v>
      </c>
      <c r="I473" s="172">
        <f t="shared" si="30"/>
        <v>4.2564472286499608E-6</v>
      </c>
      <c r="J473" s="172">
        <f t="shared" si="32"/>
        <v>4.1473367922275201E-5</v>
      </c>
      <c r="K473" s="119"/>
    </row>
    <row r="474" spans="1:11">
      <c r="A474" s="166" t="s">
        <v>2203</v>
      </c>
      <c r="B474" s="167" t="s">
        <v>2204</v>
      </c>
      <c r="C474" s="168">
        <v>1296.115</v>
      </c>
      <c r="D474" s="179">
        <v>81.608000000000004</v>
      </c>
      <c r="E474" s="169">
        <f t="shared" si="31"/>
        <v>105773.35292</v>
      </c>
      <c r="F474" s="170">
        <f t="shared" si="29"/>
        <v>2.5665531408434654E-3</v>
      </c>
      <c r="G474" s="219">
        <v>1.127340456817959</v>
      </c>
      <c r="H474" s="219">
        <v>16.29</v>
      </c>
      <c r="I474" s="172">
        <f t="shared" si="30"/>
        <v>2.8933791902460401E-5</v>
      </c>
      <c r="J474" s="172">
        <f t="shared" si="32"/>
        <v>4.1809150664340051E-4</v>
      </c>
      <c r="K474" s="119"/>
    </row>
    <row r="475" spans="1:11">
      <c r="A475" s="166" t="s">
        <v>2206</v>
      </c>
      <c r="B475" s="167" t="s">
        <v>2207</v>
      </c>
      <c r="C475" s="168">
        <v>63.116999999999997</v>
      </c>
      <c r="D475" s="179">
        <v>160.68</v>
      </c>
      <c r="E475" s="169" t="str">
        <f t="shared" si="31"/>
        <v>Excl.</v>
      </c>
      <c r="F475" s="170" t="str">
        <f t="shared" si="29"/>
        <v>Excl.</v>
      </c>
      <c r="G475" s="219" t="s">
        <v>16</v>
      </c>
      <c r="H475" s="219">
        <v>4.4450000000000003</v>
      </c>
      <c r="I475" s="172" t="str">
        <f t="shared" si="30"/>
        <v/>
      </c>
      <c r="J475" s="172" t="str">
        <f t="shared" si="32"/>
        <v/>
      </c>
      <c r="K475" s="119"/>
    </row>
    <row r="476" spans="1:11">
      <c r="A476" s="166" t="s">
        <v>2209</v>
      </c>
      <c r="B476" s="167" t="s">
        <v>2210</v>
      </c>
      <c r="C476" s="168">
        <v>165.49799999999999</v>
      </c>
      <c r="D476" s="179">
        <v>97.79</v>
      </c>
      <c r="E476" s="169">
        <f t="shared" si="31"/>
        <v>16184.049419999999</v>
      </c>
      <c r="F476" s="170">
        <f t="shared" si="29"/>
        <v>3.927002569530237E-4</v>
      </c>
      <c r="G476" s="219">
        <v>0.94079149197259426</v>
      </c>
      <c r="H476" s="219">
        <v>12.5</v>
      </c>
      <c r="I476" s="172">
        <f t="shared" si="30"/>
        <v>3.6944906063685631E-6</v>
      </c>
      <c r="J476" s="172">
        <f t="shared" si="32"/>
        <v>4.9087532119127962E-5</v>
      </c>
      <c r="K476" s="119"/>
    </row>
    <row r="477" spans="1:11">
      <c r="A477" s="166" t="s">
        <v>3402</v>
      </c>
      <c r="B477" s="167" t="s">
        <v>3401</v>
      </c>
      <c r="C477" s="168">
        <v>456.66199999999998</v>
      </c>
      <c r="D477" s="179">
        <v>93.85</v>
      </c>
      <c r="E477" s="169">
        <f t="shared" si="31"/>
        <v>42857.728699999992</v>
      </c>
      <c r="F477" s="170">
        <f t="shared" si="29"/>
        <v>1.0399276865846951E-3</v>
      </c>
      <c r="G477" s="219">
        <v>0.12786361214704314</v>
      </c>
      <c r="H477" s="219">
        <v>10.914999999999999</v>
      </c>
      <c r="I477" s="172">
        <f t="shared" si="30"/>
        <v>1.329689103784373E-6</v>
      </c>
      <c r="J477" s="172">
        <f t="shared" si="32"/>
        <v>1.1350810699071945E-4</v>
      </c>
      <c r="K477" s="119"/>
    </row>
    <row r="478" spans="1:11">
      <c r="A478" s="166" t="s">
        <v>2212</v>
      </c>
      <c r="B478" s="167" t="s">
        <v>2213</v>
      </c>
      <c r="C478" s="168">
        <v>258.10199999999998</v>
      </c>
      <c r="D478" s="179">
        <v>465.08</v>
      </c>
      <c r="E478" s="169" t="str">
        <f t="shared" si="31"/>
        <v>Excl.</v>
      </c>
      <c r="F478" s="170" t="str">
        <f t="shared" si="29"/>
        <v>Excl.</v>
      </c>
      <c r="G478" s="219" t="s">
        <v>16</v>
      </c>
      <c r="H478" s="219">
        <v>11</v>
      </c>
      <c r="I478" s="172" t="str">
        <f t="shared" si="30"/>
        <v/>
      </c>
      <c r="J478" s="172" t="str">
        <f t="shared" si="32"/>
        <v/>
      </c>
      <c r="K478" s="119"/>
    </row>
    <row r="479" spans="1:11">
      <c r="A479" s="166" t="s">
        <v>3403</v>
      </c>
      <c r="B479" s="167" t="s">
        <v>3404</v>
      </c>
      <c r="C479" s="168">
        <v>1445.3430000000001</v>
      </c>
      <c r="D479" s="179">
        <v>11.33</v>
      </c>
      <c r="E479" s="169">
        <f t="shared" si="31"/>
        <v>16375.736190000001</v>
      </c>
      <c r="F479" s="170">
        <f t="shared" si="29"/>
        <v>3.9735146888892351E-4</v>
      </c>
      <c r="G479" s="219">
        <v>4.4130626654898499</v>
      </c>
      <c r="H479" s="219">
        <v>3.71</v>
      </c>
      <c r="I479" s="172">
        <f t="shared" si="30"/>
        <v>1.7535369324312602E-5</v>
      </c>
      <c r="J479" s="172">
        <f t="shared" si="32"/>
        <v>1.4741739495779062E-5</v>
      </c>
      <c r="K479" s="119"/>
    </row>
    <row r="480" spans="1:11">
      <c r="A480" s="166" t="s">
        <v>3405</v>
      </c>
      <c r="B480" s="167" t="s">
        <v>3406</v>
      </c>
      <c r="C480" s="168">
        <v>2184.7289999999998</v>
      </c>
      <c r="D480" s="179">
        <v>572.44000000000005</v>
      </c>
      <c r="E480" s="169">
        <f t="shared" si="31"/>
        <v>1250626.2687600001</v>
      </c>
      <c r="F480" s="170">
        <f t="shared" si="29"/>
        <v>3.0346005770801297E-2</v>
      </c>
      <c r="G480" s="219">
        <v>0.3493815945775976</v>
      </c>
      <c r="H480" s="219">
        <v>19.795000000000002</v>
      </c>
      <c r="I480" s="172">
        <f t="shared" si="30"/>
        <v>1.0602335885263535E-4</v>
      </c>
      <c r="J480" s="172">
        <f t="shared" si="32"/>
        <v>6.0069918423301168E-3</v>
      </c>
      <c r="K480" s="119"/>
    </row>
    <row r="481" spans="1:11">
      <c r="A481" s="166" t="s">
        <v>3407</v>
      </c>
      <c r="B481" s="167" t="s">
        <v>3408</v>
      </c>
      <c r="C481" s="168">
        <v>1166.7840000000001</v>
      </c>
      <c r="D481" s="179">
        <v>206.36</v>
      </c>
      <c r="E481" s="169">
        <f t="shared" si="31"/>
        <v>240777.54624000003</v>
      </c>
      <c r="F481" s="170">
        <f t="shared" si="29"/>
        <v>5.8423823249154757E-3</v>
      </c>
      <c r="G481" s="219">
        <v>1.7057569296375266</v>
      </c>
      <c r="H481" s="219">
        <v>5</v>
      </c>
      <c r="I481" s="172">
        <f t="shared" si="30"/>
        <v>9.965684136316376E-5</v>
      </c>
      <c r="J481" s="172">
        <f t="shared" si="32"/>
        <v>2.9211911624577378E-4</v>
      </c>
      <c r="K481" s="119"/>
    </row>
    <row r="482" spans="1:11">
      <c r="A482" s="166" t="s">
        <v>2218</v>
      </c>
      <c r="B482" s="167" t="s">
        <v>2219</v>
      </c>
      <c r="C482" s="168">
        <v>66.135999999999996</v>
      </c>
      <c r="D482" s="179">
        <v>809.73</v>
      </c>
      <c r="E482" s="169">
        <f t="shared" si="31"/>
        <v>53552.30328</v>
      </c>
      <c r="F482" s="170">
        <f t="shared" si="29"/>
        <v>1.2994277706847397E-3</v>
      </c>
      <c r="G482" s="219">
        <v>0.80520667382954803</v>
      </c>
      <c r="H482" s="219">
        <v>7.45</v>
      </c>
      <c r="I482" s="172">
        <f t="shared" si="30"/>
        <v>1.0463079131148038E-5</v>
      </c>
      <c r="J482" s="172">
        <f t="shared" si="32"/>
        <v>9.6807368916013105E-5</v>
      </c>
      <c r="K482" s="119"/>
    </row>
    <row r="483" spans="1:11">
      <c r="A483" s="166" t="s">
        <v>915</v>
      </c>
      <c r="B483" s="167" t="s">
        <v>916</v>
      </c>
      <c r="C483" s="168">
        <v>649.67100000000005</v>
      </c>
      <c r="D483" s="179">
        <v>206.71</v>
      </c>
      <c r="E483" s="169">
        <f t="shared" si="31"/>
        <v>134293.49241000001</v>
      </c>
      <c r="F483" s="170">
        <f t="shared" si="29"/>
        <v>3.2585842768963779E-3</v>
      </c>
      <c r="G483" s="219">
        <v>2.1866382855207775</v>
      </c>
      <c r="H483" s="219">
        <v>8.6449999999999996</v>
      </c>
      <c r="I483" s="172">
        <f t="shared" si="30"/>
        <v>7.1253451364576591E-5</v>
      </c>
      <c r="J483" s="172">
        <f t="shared" si="32"/>
        <v>2.8170461073769184E-4</v>
      </c>
      <c r="K483" s="119"/>
    </row>
    <row r="484" spans="1:11">
      <c r="A484" s="166" t="s">
        <v>3409</v>
      </c>
      <c r="B484" s="167" t="s">
        <v>226</v>
      </c>
      <c r="C484" s="168">
        <v>174.92599999999999</v>
      </c>
      <c r="D484" s="179">
        <v>118.75</v>
      </c>
      <c r="E484" s="169">
        <f t="shared" si="31"/>
        <v>20772.462499999998</v>
      </c>
      <c r="F484" s="170">
        <f t="shared" si="29"/>
        <v>5.0403648367610136E-4</v>
      </c>
      <c r="G484" s="219">
        <v>4.3789473684210529</v>
      </c>
      <c r="H484" s="219">
        <v>3.03</v>
      </c>
      <c r="I484" s="172">
        <f t="shared" si="30"/>
        <v>2.207149233781665E-5</v>
      </c>
      <c r="J484" s="172">
        <f t="shared" si="32"/>
        <v>1.5272305455385871E-5</v>
      </c>
      <c r="K484" s="119"/>
    </row>
    <row r="485" spans="1:11">
      <c r="A485" s="166" t="s">
        <v>2224</v>
      </c>
      <c r="B485" s="167" t="s">
        <v>2225</v>
      </c>
      <c r="C485" s="168">
        <v>645.41899999999998</v>
      </c>
      <c r="D485" s="179">
        <v>50.79</v>
      </c>
      <c r="E485" s="169">
        <f t="shared" si="31"/>
        <v>32780.831010000002</v>
      </c>
      <c r="F485" s="170">
        <f t="shared" si="29"/>
        <v>7.9541531459069459E-4</v>
      </c>
      <c r="G485" s="219">
        <v>1.1813349084465445</v>
      </c>
      <c r="H485" s="219">
        <v>8.44</v>
      </c>
      <c r="I485" s="172">
        <f t="shared" si="30"/>
        <v>9.3965187783897765E-6</v>
      </c>
      <c r="J485" s="172">
        <f t="shared" si="32"/>
        <v>6.7133052551454625E-5</v>
      </c>
      <c r="K485" s="119"/>
    </row>
    <row r="486" spans="1:11">
      <c r="A486" s="166" t="s">
        <v>3410</v>
      </c>
      <c r="B486" s="167" t="s">
        <v>2189</v>
      </c>
      <c r="C486" s="168">
        <v>210.49</v>
      </c>
      <c r="D486" s="179">
        <v>109.53</v>
      </c>
      <c r="E486" s="169" t="str">
        <f t="shared" si="31"/>
        <v>Excl.</v>
      </c>
      <c r="F486" s="170" t="str">
        <f t="shared" si="29"/>
        <v>Excl.</v>
      </c>
      <c r="G486" s="219">
        <v>2.5563772482424905</v>
      </c>
      <c r="H486" s="219" t="s">
        <v>16</v>
      </c>
      <c r="I486" s="172" t="str">
        <f t="shared" si="30"/>
        <v/>
      </c>
      <c r="J486" s="172" t="str">
        <f t="shared" si="32"/>
        <v/>
      </c>
      <c r="K486" s="119"/>
    </row>
    <row r="487" spans="1:11">
      <c r="A487" s="166" t="s">
        <v>3412</v>
      </c>
      <c r="B487" s="167" t="s">
        <v>3411</v>
      </c>
      <c r="C487" s="168">
        <v>328.803</v>
      </c>
      <c r="D487" s="179">
        <v>57.06</v>
      </c>
      <c r="E487" s="169" t="str">
        <f t="shared" si="31"/>
        <v>Excl.</v>
      </c>
      <c r="F487" s="170" t="str">
        <f t="shared" si="29"/>
        <v>Excl.</v>
      </c>
      <c r="G487" s="219" t="s">
        <v>16</v>
      </c>
      <c r="H487" s="219">
        <v>2.27</v>
      </c>
      <c r="I487" s="172" t="str">
        <f t="shared" si="30"/>
        <v/>
      </c>
      <c r="J487" s="172" t="str">
        <f t="shared" si="32"/>
        <v/>
      </c>
      <c r="K487" s="119"/>
    </row>
    <row r="488" spans="1:11">
      <c r="A488" s="166" t="s">
        <v>2254</v>
      </c>
      <c r="B488" s="167" t="s">
        <v>3413</v>
      </c>
      <c r="C488" s="168">
        <v>190.083</v>
      </c>
      <c r="D488" s="179">
        <v>27.95</v>
      </c>
      <c r="E488" s="169" t="str">
        <f t="shared" si="31"/>
        <v>Excl.</v>
      </c>
      <c r="F488" s="170" t="str">
        <f t="shared" si="29"/>
        <v>Excl.</v>
      </c>
      <c r="G488" s="219">
        <v>0.71556350626118082</v>
      </c>
      <c r="H488" s="219" t="s">
        <v>16</v>
      </c>
      <c r="I488" s="172" t="str">
        <f t="shared" si="30"/>
        <v/>
      </c>
      <c r="J488" s="172" t="str">
        <f t="shared" si="32"/>
        <v/>
      </c>
      <c r="K488" s="119"/>
    </row>
    <row r="489" spans="1:11">
      <c r="A489" s="166" t="s">
        <v>3414</v>
      </c>
      <c r="B489" s="167" t="s">
        <v>3415</v>
      </c>
      <c r="C489" s="168">
        <v>526.03</v>
      </c>
      <c r="D489" s="179">
        <v>75.28</v>
      </c>
      <c r="E489" s="169" t="str">
        <f t="shared" si="31"/>
        <v>Excl.</v>
      </c>
      <c r="F489" s="170" t="str">
        <f t="shared" si="29"/>
        <v>Excl.</v>
      </c>
      <c r="G489" s="219" t="s">
        <v>16</v>
      </c>
      <c r="H489" s="219">
        <v>4.4000000000000004</v>
      </c>
      <c r="I489" s="172" t="str">
        <f t="shared" si="30"/>
        <v/>
      </c>
      <c r="J489" s="172" t="str">
        <f t="shared" si="32"/>
        <v/>
      </c>
      <c r="K489" s="119"/>
    </row>
    <row r="490" spans="1:11">
      <c r="A490" s="166" t="s">
        <v>2239</v>
      </c>
      <c r="B490" s="167" t="s">
        <v>2240</v>
      </c>
      <c r="C490" s="168">
        <v>61.116999999999997</v>
      </c>
      <c r="D490" s="179">
        <v>538.25</v>
      </c>
      <c r="E490" s="169">
        <f t="shared" si="31"/>
        <v>32896.225249999996</v>
      </c>
      <c r="F490" s="170">
        <f t="shared" si="29"/>
        <v>7.9821531516674927E-4</v>
      </c>
      <c r="G490" s="219">
        <v>0.58708778448676269</v>
      </c>
      <c r="H490" s="219">
        <v>7.47</v>
      </c>
      <c r="I490" s="172">
        <f t="shared" si="30"/>
        <v>4.6862246092464984E-6</v>
      </c>
      <c r="J490" s="172">
        <f t="shared" si="32"/>
        <v>5.962668404295617E-5</v>
      </c>
      <c r="K490" s="119"/>
    </row>
    <row r="491" spans="1:11">
      <c r="A491" s="166" t="s">
        <v>3416</v>
      </c>
      <c r="B491" s="167" t="s">
        <v>3417</v>
      </c>
      <c r="C491" s="168">
        <v>163.17599999999999</v>
      </c>
      <c r="D491" s="179">
        <v>133.93</v>
      </c>
      <c r="E491" s="169">
        <f t="shared" si="31"/>
        <v>21854.161680000001</v>
      </c>
      <c r="F491" s="170">
        <f t="shared" si="29"/>
        <v>5.3028353315723656E-4</v>
      </c>
      <c r="G491" s="219">
        <v>0.35839617710744415</v>
      </c>
      <c r="H491" s="219">
        <v>16.14</v>
      </c>
      <c r="I491" s="172">
        <f t="shared" si="30"/>
        <v>1.9005159106658219E-6</v>
      </c>
      <c r="J491" s="172">
        <f t="shared" si="32"/>
        <v>8.5587762251577971E-5</v>
      </c>
      <c r="K491" s="119"/>
    </row>
    <row r="492" spans="1:11">
      <c r="A492" s="166" t="s">
        <v>2242</v>
      </c>
      <c r="B492" s="167" t="s">
        <v>2243</v>
      </c>
      <c r="C492" s="168">
        <v>1022.333</v>
      </c>
      <c r="D492" s="179">
        <v>78.03</v>
      </c>
      <c r="E492" s="169" t="str">
        <f t="shared" si="31"/>
        <v>Excl.</v>
      </c>
      <c r="F492" s="170" t="str">
        <f t="shared" si="29"/>
        <v>Excl.</v>
      </c>
      <c r="G492" s="219" t="s">
        <v>16</v>
      </c>
      <c r="H492" s="219">
        <v>12.03</v>
      </c>
      <c r="I492" s="172" t="str">
        <f t="shared" si="30"/>
        <v/>
      </c>
      <c r="J492" s="172" t="str">
        <f t="shared" si="32"/>
        <v/>
      </c>
      <c r="K492" s="119"/>
    </row>
    <row r="493" spans="1:11">
      <c r="A493" s="166" t="s">
        <v>3418</v>
      </c>
      <c r="B493" s="167" t="s">
        <v>3419</v>
      </c>
      <c r="C493" s="168">
        <v>3194.64</v>
      </c>
      <c r="D493" s="179">
        <v>261.63</v>
      </c>
      <c r="E493" s="169" t="str">
        <f t="shared" si="31"/>
        <v>Excl.</v>
      </c>
      <c r="F493" s="170" t="str">
        <f t="shared" si="29"/>
        <v>Excl.</v>
      </c>
      <c r="G493" s="219" t="s">
        <v>16</v>
      </c>
      <c r="H493" s="219">
        <v>-11</v>
      </c>
      <c r="I493" s="172" t="str">
        <f t="shared" si="30"/>
        <v/>
      </c>
      <c r="J493" s="172" t="str">
        <f t="shared" si="32"/>
        <v/>
      </c>
      <c r="K493" s="119"/>
    </row>
    <row r="494" spans="1:11">
      <c r="A494" s="166" t="s">
        <v>3420</v>
      </c>
      <c r="B494" s="167" t="s">
        <v>3421</v>
      </c>
      <c r="C494" s="168">
        <v>376.05799999999999</v>
      </c>
      <c r="D494" s="179">
        <v>111.88</v>
      </c>
      <c r="E494" s="169" t="str">
        <f t="shared" si="31"/>
        <v>Excl.</v>
      </c>
      <c r="F494" s="170" t="str">
        <f t="shared" si="29"/>
        <v>Excl.</v>
      </c>
      <c r="G494" s="219" t="s">
        <v>16</v>
      </c>
      <c r="H494" s="219">
        <v>6.13</v>
      </c>
      <c r="I494" s="172" t="str">
        <f t="shared" si="30"/>
        <v/>
      </c>
      <c r="J494" s="172" t="str">
        <f t="shared" si="32"/>
        <v/>
      </c>
      <c r="K494" s="119"/>
    </row>
    <row r="495" spans="1:11">
      <c r="A495" s="166" t="s">
        <v>3936</v>
      </c>
      <c r="B495" s="167" t="s">
        <v>3937</v>
      </c>
      <c r="C495" s="168">
        <v>887.44</v>
      </c>
      <c r="D495" s="179">
        <v>130.58000000000001</v>
      </c>
      <c r="E495" s="169">
        <f t="shared" si="31"/>
        <v>115881.91520000002</v>
      </c>
      <c r="F495" s="170">
        <f t="shared" si="29"/>
        <v>2.8118338429572415E-3</v>
      </c>
      <c r="G495" s="219">
        <v>0.53606984224230347</v>
      </c>
      <c r="H495" s="219">
        <v>29</v>
      </c>
      <c r="I495" s="172">
        <f t="shared" si="30"/>
        <v>1.5073393246056584E-5</v>
      </c>
      <c r="J495" s="172">
        <f t="shared" si="32"/>
        <v>8.1543181445760003E-4</v>
      </c>
      <c r="K495" s="119"/>
    </row>
    <row r="496" spans="1:11">
      <c r="A496" s="166" t="s">
        <v>3422</v>
      </c>
      <c r="B496" s="167" t="s">
        <v>1093</v>
      </c>
      <c r="C496" s="168">
        <v>703.26800000000003</v>
      </c>
      <c r="D496" s="179">
        <v>54.63</v>
      </c>
      <c r="E496" s="169">
        <f t="shared" si="31"/>
        <v>38419.530840000007</v>
      </c>
      <c r="F496" s="170">
        <f t="shared" si="29"/>
        <v>9.322363792486876E-4</v>
      </c>
      <c r="G496" s="219">
        <v>5.1253889804136916</v>
      </c>
      <c r="H496" s="219">
        <v>-2.67</v>
      </c>
      <c r="I496" s="172">
        <f t="shared" si="30"/>
        <v>4.7780740653419827E-5</v>
      </c>
      <c r="J496" s="172">
        <f t="shared" si="32"/>
        <v>-2.4890711325939961E-5</v>
      </c>
      <c r="K496" s="119"/>
    </row>
    <row r="497" spans="1:11">
      <c r="A497" s="166" t="s">
        <v>3423</v>
      </c>
      <c r="B497" s="167" t="s">
        <v>3424</v>
      </c>
      <c r="C497" s="168">
        <v>43.274000000000001</v>
      </c>
      <c r="D497" s="179">
        <v>391.83</v>
      </c>
      <c r="E497" s="169">
        <f t="shared" si="31"/>
        <v>16956.05142</v>
      </c>
      <c r="F497" s="170">
        <f t="shared" si="29"/>
        <v>4.1143261347892514E-4</v>
      </c>
      <c r="G497" s="219">
        <v>2.0417017584156394</v>
      </c>
      <c r="H497" s="219">
        <v>2.33</v>
      </c>
      <c r="I497" s="172">
        <f t="shared" si="30"/>
        <v>8.4002269040946354E-6</v>
      </c>
      <c r="J497" s="172">
        <f t="shared" si="32"/>
        <v>9.5863798940589555E-6</v>
      </c>
      <c r="K497" s="119"/>
    </row>
    <row r="498" spans="1:11">
      <c r="A498" s="166" t="s">
        <v>3425</v>
      </c>
      <c r="B498" s="167" t="s">
        <v>3426</v>
      </c>
      <c r="C498" s="168">
        <v>46.783999999999999</v>
      </c>
      <c r="D498" s="179">
        <v>437.66</v>
      </c>
      <c r="E498" s="169" t="str">
        <f t="shared" si="31"/>
        <v>Excl.</v>
      </c>
      <c r="F498" s="170" t="str">
        <f t="shared" si="29"/>
        <v>Excl.</v>
      </c>
      <c r="G498" s="219" t="s">
        <v>16</v>
      </c>
      <c r="H498" s="219">
        <v>7.34</v>
      </c>
      <c r="I498" s="172" t="str">
        <f t="shared" si="30"/>
        <v/>
      </c>
      <c r="J498" s="172" t="str">
        <f t="shared" si="32"/>
        <v/>
      </c>
      <c r="K498" s="119"/>
    </row>
    <row r="499" spans="1:11">
      <c r="A499" s="166" t="s">
        <v>3427</v>
      </c>
      <c r="B499" s="167" t="s">
        <v>3428</v>
      </c>
      <c r="C499" s="168">
        <v>274.80200000000002</v>
      </c>
      <c r="D499" s="179">
        <v>254.98</v>
      </c>
      <c r="E499" s="169" t="str">
        <f t="shared" si="31"/>
        <v>Excl.</v>
      </c>
      <c r="F499" s="170" t="str">
        <f t="shared" si="29"/>
        <v>Excl.</v>
      </c>
      <c r="G499" s="219" t="s">
        <v>16</v>
      </c>
      <c r="H499" s="219">
        <v>80.760000000000005</v>
      </c>
      <c r="I499" s="172" t="str">
        <f t="shared" si="30"/>
        <v/>
      </c>
      <c r="J499" s="172" t="str">
        <f t="shared" si="32"/>
        <v/>
      </c>
      <c r="K499" s="119"/>
    </row>
    <row r="500" spans="1:11">
      <c r="A500" s="166" t="s">
        <v>2254</v>
      </c>
      <c r="B500" s="167" t="s">
        <v>2255</v>
      </c>
      <c r="C500" s="168">
        <v>379.53100000000001</v>
      </c>
      <c r="D500" s="179">
        <v>26.63</v>
      </c>
      <c r="E500" s="169" t="str">
        <f t="shared" si="31"/>
        <v>Excl.</v>
      </c>
      <c r="F500" s="170" t="str">
        <f t="shared" si="29"/>
        <v>Excl.</v>
      </c>
      <c r="G500" s="219">
        <v>0.7510326699211417</v>
      </c>
      <c r="H500" s="219" t="s">
        <v>16</v>
      </c>
      <c r="I500" s="172" t="str">
        <f t="shared" si="30"/>
        <v/>
      </c>
      <c r="J500" s="172" t="str">
        <f t="shared" si="32"/>
        <v/>
      </c>
      <c r="K500" s="119"/>
    </row>
    <row r="501" spans="1:11">
      <c r="A501" s="166" t="s">
        <v>1365</v>
      </c>
      <c r="B501" s="167" t="s">
        <v>1366</v>
      </c>
      <c r="C501" s="168">
        <v>999.73500000000001</v>
      </c>
      <c r="D501" s="179">
        <v>40.549999999999997</v>
      </c>
      <c r="E501" s="169">
        <f t="shared" si="31"/>
        <v>40539.254249999998</v>
      </c>
      <c r="F501" s="170">
        <f t="shared" si="29"/>
        <v>9.8367072093746475E-4</v>
      </c>
      <c r="G501" s="219">
        <v>3.7484586929716404</v>
      </c>
      <c r="H501" s="219">
        <v>5.31</v>
      </c>
      <c r="I501" s="172">
        <f t="shared" si="30"/>
        <v>3.6872490649197204E-5</v>
      </c>
      <c r="J501" s="172">
        <f t="shared" si="32"/>
        <v>5.2232915281779374E-5</v>
      </c>
      <c r="K501" s="119"/>
    </row>
    <row r="502" spans="1:11">
      <c r="A502" s="166" t="s">
        <v>3429</v>
      </c>
      <c r="B502" s="167" t="s">
        <v>3430</v>
      </c>
      <c r="C502" s="168">
        <v>254.43700000000001</v>
      </c>
      <c r="D502" s="179">
        <v>102.42</v>
      </c>
      <c r="E502" s="169">
        <f t="shared" si="31"/>
        <v>26059.437540000003</v>
      </c>
      <c r="F502" s="170">
        <f t="shared" si="29"/>
        <v>6.3232307023005079E-4</v>
      </c>
      <c r="G502" s="219">
        <v>0.97637180238234722</v>
      </c>
      <c r="H502" s="219">
        <v>8.7949999999999999</v>
      </c>
      <c r="I502" s="172">
        <f t="shared" si="30"/>
        <v>6.1738241576845427E-6</v>
      </c>
      <c r="J502" s="172">
        <f t="shared" si="32"/>
        <v>5.5612814026732972E-5</v>
      </c>
      <c r="K502" s="119"/>
    </row>
    <row r="503" spans="1:11">
      <c r="A503" s="166" t="s">
        <v>3431</v>
      </c>
      <c r="B503" s="167" t="s">
        <v>2258</v>
      </c>
      <c r="C503" s="168">
        <v>434.56700000000001</v>
      </c>
      <c r="D503" s="179">
        <v>118.63</v>
      </c>
      <c r="E503" s="169">
        <f t="shared" si="31"/>
        <v>51552.683209999996</v>
      </c>
      <c r="F503" s="170">
        <f t="shared" si="29"/>
        <v>1.2509076942243316E-3</v>
      </c>
      <c r="G503" s="219">
        <v>5.276911405209475</v>
      </c>
      <c r="H503" s="219">
        <v>1.125</v>
      </c>
      <c r="I503" s="172">
        <f t="shared" si="30"/>
        <v>6.6009290785166627E-5</v>
      </c>
      <c r="J503" s="172">
        <f t="shared" si="32"/>
        <v>1.4072711560023729E-5</v>
      </c>
      <c r="K503" s="119"/>
    </row>
    <row r="504" spans="1:11">
      <c r="A504" s="166" t="s">
        <v>3432</v>
      </c>
      <c r="B504" s="167" t="s">
        <v>3433</v>
      </c>
      <c r="C504" s="168">
        <v>265.76</v>
      </c>
      <c r="D504" s="179">
        <v>72.010000000000005</v>
      </c>
      <c r="E504" s="169" t="str">
        <f t="shared" si="31"/>
        <v>Excl.</v>
      </c>
      <c r="F504" s="170" t="str">
        <f t="shared" si="29"/>
        <v>Excl.</v>
      </c>
      <c r="G504" s="219" t="s">
        <v>16</v>
      </c>
      <c r="H504" s="219">
        <v>16.905000000000001</v>
      </c>
      <c r="I504" s="172" t="str">
        <f t="shared" si="30"/>
        <v/>
      </c>
      <c r="J504" s="172" t="str">
        <f t="shared" si="32"/>
        <v/>
      </c>
      <c r="K504" s="119"/>
    </row>
    <row r="505" spans="1:11">
      <c r="A505" s="166" t="s">
        <v>3434</v>
      </c>
      <c r="B505" s="167" t="s">
        <v>3435</v>
      </c>
      <c r="C505" s="168">
        <v>74.697000000000003</v>
      </c>
      <c r="D505" s="179">
        <v>254.32</v>
      </c>
      <c r="E505" s="169" t="str">
        <f t="shared" si="31"/>
        <v>Excl.</v>
      </c>
      <c r="F505" s="170" t="str">
        <f t="shared" si="29"/>
        <v>Excl.</v>
      </c>
      <c r="G505" s="219" t="s">
        <v>16</v>
      </c>
      <c r="H505" s="219">
        <v>9.5299999999999994</v>
      </c>
      <c r="I505" s="172" t="str">
        <f t="shared" si="30"/>
        <v/>
      </c>
      <c r="J505" s="172" t="str">
        <f t="shared" si="32"/>
        <v/>
      </c>
      <c r="K505" s="119"/>
    </row>
    <row r="506" spans="1:11">
      <c r="A506" s="166" t="s">
        <v>3436</v>
      </c>
      <c r="B506" s="167" t="s">
        <v>3437</v>
      </c>
      <c r="C506" s="168">
        <v>1915.1669999999999</v>
      </c>
      <c r="D506" s="179">
        <v>23.13</v>
      </c>
      <c r="E506" s="169">
        <f t="shared" si="31"/>
        <v>44297.812709999998</v>
      </c>
      <c r="F506" s="170">
        <f t="shared" si="29"/>
        <v>1.0748708176939019E-3</v>
      </c>
      <c r="G506" s="219">
        <v>3.5451794206658018</v>
      </c>
      <c r="H506" s="219">
        <v>13.58</v>
      </c>
      <c r="I506" s="172">
        <f t="shared" si="30"/>
        <v>3.8106099027626435E-5</v>
      </c>
      <c r="J506" s="172">
        <f t="shared" si="32"/>
        <v>1.4596745704283188E-4</v>
      </c>
      <c r="K506" s="119"/>
    </row>
    <row r="507" spans="1:11">
      <c r="A507" s="166" t="s">
        <v>3438</v>
      </c>
      <c r="B507" s="167" t="s">
        <v>3439</v>
      </c>
      <c r="C507" s="168">
        <v>219.08</v>
      </c>
      <c r="D507" s="179">
        <v>148.01</v>
      </c>
      <c r="E507" s="169">
        <f t="shared" si="31"/>
        <v>32426.0308</v>
      </c>
      <c r="F507" s="170">
        <f t="shared" si="29"/>
        <v>7.8680621250393223E-4</v>
      </c>
      <c r="G507" s="219">
        <v>2.0268900749949328</v>
      </c>
      <c r="H507" s="219">
        <v>16.734999999999999</v>
      </c>
      <c r="I507" s="172">
        <f t="shared" si="30"/>
        <v>1.5947697030685742E-5</v>
      </c>
      <c r="J507" s="172">
        <f t="shared" si="32"/>
        <v>1.3167201966253304E-4</v>
      </c>
      <c r="K507" s="119"/>
    </row>
    <row r="508" spans="1:11">
      <c r="A508" s="166" t="s">
        <v>3440</v>
      </c>
      <c r="B508" s="167" t="s">
        <v>3441</v>
      </c>
      <c r="C508" s="168">
        <v>141.65100000000001</v>
      </c>
      <c r="D508" s="179">
        <v>96.64</v>
      </c>
      <c r="E508" s="169">
        <f t="shared" si="31"/>
        <v>13689.15264</v>
      </c>
      <c r="F508" s="170">
        <f t="shared" si="29"/>
        <v>3.3216246562828175E-4</v>
      </c>
      <c r="G508" s="219">
        <v>2.814569536423841</v>
      </c>
      <c r="H508" s="219">
        <v>-8.59</v>
      </c>
      <c r="I508" s="172">
        <f t="shared" si="30"/>
        <v>9.3489435690079303E-6</v>
      </c>
      <c r="J508" s="172">
        <f t="shared" si="32"/>
        <v>-2.8532755797469403E-5</v>
      </c>
      <c r="K508" s="119"/>
    </row>
    <row r="509" spans="1:11">
      <c r="A509" s="166" t="s">
        <v>3442</v>
      </c>
      <c r="B509" s="167" t="s">
        <v>3445</v>
      </c>
      <c r="C509" s="168">
        <v>152.46299999999999</v>
      </c>
      <c r="D509" s="179">
        <v>159.44999999999999</v>
      </c>
      <c r="E509" s="169" t="str">
        <f t="shared" si="31"/>
        <v>Excl.</v>
      </c>
      <c r="F509" s="170" t="str">
        <f t="shared" si="29"/>
        <v>Excl.</v>
      </c>
      <c r="G509" s="219" t="s">
        <v>16</v>
      </c>
      <c r="H509" s="219">
        <v>10.8</v>
      </c>
      <c r="I509" s="172" t="str">
        <f t="shared" si="30"/>
        <v/>
      </c>
      <c r="J509" s="172" t="str">
        <f t="shared" si="32"/>
        <v/>
      </c>
      <c r="K509" s="119"/>
    </row>
    <row r="510" spans="1:11">
      <c r="A510" s="166" t="s">
        <v>3444</v>
      </c>
      <c r="B510" s="167" t="s">
        <v>3443</v>
      </c>
      <c r="C510" s="168">
        <v>263.25599999999997</v>
      </c>
      <c r="D510" s="179">
        <v>39.92</v>
      </c>
      <c r="E510" s="169" t="str">
        <f t="shared" si="31"/>
        <v>Excl.</v>
      </c>
      <c r="F510" s="170" t="str">
        <f t="shared" si="29"/>
        <v>Excl.</v>
      </c>
      <c r="G510" s="219">
        <v>3.0060120240480961</v>
      </c>
      <c r="H510" s="219" t="s">
        <v>16</v>
      </c>
      <c r="I510" s="172" t="str">
        <f t="shared" si="30"/>
        <v/>
      </c>
      <c r="J510" s="172" t="str">
        <f t="shared" si="32"/>
        <v/>
      </c>
      <c r="K510" s="119"/>
    </row>
    <row r="511" spans="1:11">
      <c r="A511" s="166" t="s">
        <v>2278</v>
      </c>
      <c r="B511" s="167" t="s">
        <v>2279</v>
      </c>
      <c r="C511" s="168">
        <v>453.05099999999999</v>
      </c>
      <c r="D511" s="179">
        <v>195.38</v>
      </c>
      <c r="E511" s="169">
        <f t="shared" si="31"/>
        <v>88517.10437999999</v>
      </c>
      <c r="F511" s="170">
        <f t="shared" si="29"/>
        <v>2.1478363500179931E-3</v>
      </c>
      <c r="G511" s="219">
        <v>0.88443034087419392</v>
      </c>
      <c r="H511" s="219">
        <v>10.36</v>
      </c>
      <c r="I511" s="172">
        <f t="shared" si="30"/>
        <v>1.8996116351883981E-5</v>
      </c>
      <c r="J511" s="172">
        <f t="shared" si="32"/>
        <v>2.2251584586186407E-4</v>
      </c>
      <c r="K511" s="119"/>
    </row>
    <row r="512" spans="1:11">
      <c r="A512" s="166" t="s">
        <v>3446</v>
      </c>
      <c r="B512" s="167" t="s">
        <v>3447</v>
      </c>
      <c r="C512" s="168">
        <v>327.411</v>
      </c>
      <c r="D512" s="179">
        <v>161.83000000000001</v>
      </c>
      <c r="E512" s="169">
        <f t="shared" si="31"/>
        <v>52984.922130000006</v>
      </c>
      <c r="F512" s="170">
        <f t="shared" si="29"/>
        <v>1.285660466988796E-3</v>
      </c>
      <c r="G512" s="219">
        <v>3.01551010319471</v>
      </c>
      <c r="H512" s="219">
        <v>3.21</v>
      </c>
      <c r="I512" s="172">
        <f t="shared" si="30"/>
        <v>3.8769221274827435E-5</v>
      </c>
      <c r="J512" s="172">
        <f t="shared" si="32"/>
        <v>4.1269700990340353E-5</v>
      </c>
      <c r="K512" s="119"/>
    </row>
    <row r="513" spans="1:11">
      <c r="A513" s="166" t="s">
        <v>2281</v>
      </c>
      <c r="B513" s="167" t="s">
        <v>2282</v>
      </c>
      <c r="C513" s="168">
        <v>94.944999999999993</v>
      </c>
      <c r="D513" s="179">
        <v>887.63</v>
      </c>
      <c r="E513" s="169">
        <f t="shared" si="31"/>
        <v>84276.030349999986</v>
      </c>
      <c r="F513" s="170">
        <f t="shared" si="29"/>
        <v>2.0449281829631127E-3</v>
      </c>
      <c r="G513" s="219">
        <v>1.9197188017529825</v>
      </c>
      <c r="H513" s="219">
        <v>14.025</v>
      </c>
      <c r="I513" s="172">
        <f t="shared" si="30"/>
        <v>3.9256870810688503E-5</v>
      </c>
      <c r="J513" s="172">
        <f t="shared" si="32"/>
        <v>2.8680117766057657E-4</v>
      </c>
      <c r="K513" s="119"/>
    </row>
    <row r="514" spans="1:11">
      <c r="A514" s="166" t="s">
        <v>3448</v>
      </c>
      <c r="B514" s="167" t="s">
        <v>3451</v>
      </c>
      <c r="C514" s="168">
        <v>736.43200000000002</v>
      </c>
      <c r="D514" s="179">
        <v>50.34</v>
      </c>
      <c r="E514" s="169" t="str">
        <f t="shared" si="31"/>
        <v>Excl.</v>
      </c>
      <c r="F514" s="170" t="str">
        <f t="shared" si="29"/>
        <v>Excl.</v>
      </c>
      <c r="G514" s="219">
        <v>1.5891934843067144</v>
      </c>
      <c r="H514" s="219" t="s">
        <v>16</v>
      </c>
      <c r="I514" s="172" t="str">
        <f t="shared" ref="I514:I515" si="33">IFERROR(G514*F514/100, "")</f>
        <v/>
      </c>
      <c r="J514" s="172" t="str">
        <f t="shared" si="32"/>
        <v/>
      </c>
      <c r="K514" s="119"/>
    </row>
    <row r="515" spans="1:11">
      <c r="A515" s="166" t="s">
        <v>3450</v>
      </c>
      <c r="B515" s="167" t="s">
        <v>3449</v>
      </c>
      <c r="C515" s="168">
        <v>58.6</v>
      </c>
      <c r="D515" s="179">
        <v>344.56</v>
      </c>
      <c r="E515" s="169" t="str">
        <f t="shared" ref="E515" si="34">IF(OR(H515="n/a", G515=0, G515="n/a"), "Excl.", IFERROR(D515*C515, "Excl."))</f>
        <v>Excl.</v>
      </c>
      <c r="F515" s="170" t="str">
        <f t="shared" ref="F515" si="35">IF(E515="Excl.","Excl.",E515/(SUM($E$12:$E$514)))</f>
        <v>Excl.</v>
      </c>
      <c r="G515" s="219" t="s">
        <v>16</v>
      </c>
      <c r="H515" s="219">
        <v>11.98</v>
      </c>
      <c r="I515" s="172" t="str">
        <f t="shared" si="33"/>
        <v/>
      </c>
      <c r="J515" s="172" t="str">
        <f t="shared" si="32"/>
        <v/>
      </c>
      <c r="K515" s="119"/>
    </row>
    <row r="516" spans="1:11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</row>
    <row r="517" spans="1:11">
      <c r="A517" s="175" t="s">
        <v>3074</v>
      </c>
      <c r="B517" s="119"/>
      <c r="C517" s="119"/>
      <c r="D517" s="119"/>
      <c r="E517" s="119"/>
      <c r="F517" s="176">
        <f>SUM(F12:F514)</f>
        <v>0.99999999999999978</v>
      </c>
      <c r="G517" s="164"/>
      <c r="H517" s="164"/>
      <c r="I517" s="164">
        <f>SUM(I12:I515)</f>
        <v>1.5328988491343346E-2</v>
      </c>
      <c r="J517" s="164">
        <f>SUM(J12:J515)</f>
        <v>0.13876056189322392</v>
      </c>
      <c r="K517" s="119"/>
    </row>
    <row r="518" spans="1:11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77" t="s">
        <v>2505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3075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3452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3077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3453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3907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3908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3079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3080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3909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3910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3081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119" t="s">
        <v>3082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66" t="s">
        <v>3083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264" t="s">
        <v>3940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  <row r="534" spans="1:11">
      <c r="A534" s="119" t="s">
        <v>3454</v>
      </c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rgb="FF92D050"/>
  </sheetPr>
  <dimension ref="A1:O119"/>
  <sheetViews>
    <sheetView zoomScale="90" zoomScaleNormal="90" zoomScaleSheetLayoutView="85" zoomScalePageLayoutView="64" workbookViewId="0">
      <selection sqref="A1:J1"/>
    </sheetView>
  </sheetViews>
  <sheetFormatPr defaultColWidth="9" defaultRowHeight="13.8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7.100000000000001">
      <c r="A1" s="415" t="s">
        <v>3455</v>
      </c>
      <c r="B1" s="415"/>
      <c r="C1" s="415"/>
      <c r="D1" s="415"/>
      <c r="E1" s="415"/>
      <c r="F1" s="415"/>
      <c r="G1" s="415"/>
      <c r="H1" s="415"/>
      <c r="I1" s="415"/>
      <c r="J1" s="415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1.4">
      <c r="A4" s="152" t="s">
        <v>3456</v>
      </c>
      <c r="B4" s="153" t="s">
        <v>1</v>
      </c>
      <c r="C4" s="120" t="s">
        <v>3457</v>
      </c>
      <c r="D4" s="120" t="s">
        <v>3458</v>
      </c>
      <c r="E4" s="120" t="s">
        <v>3459</v>
      </c>
      <c r="F4" s="120" t="s">
        <v>3460</v>
      </c>
      <c r="G4" s="120" t="s">
        <v>3461</v>
      </c>
      <c r="H4" s="120" t="s">
        <v>3462</v>
      </c>
      <c r="I4" s="120" t="s">
        <v>3463</v>
      </c>
      <c r="J4" s="120" t="s">
        <v>3464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v>1.1329959999999999</v>
      </c>
      <c r="D5" s="125" t="s">
        <v>16</v>
      </c>
      <c r="E5" s="125">
        <f>AVERAGE(C5,D5)</f>
        <v>1.1329959999999999</v>
      </c>
      <c r="F5" s="126">
        <f>AVERAGE(3.1%, 3.1%, 3.2%) + 0.313291139240506%</f>
        <v>3.4466244725738393E-2</v>
      </c>
      <c r="G5" s="126">
        <f>AVERAGE(5.68%,7.17%,'CEA-6.1 Canada Forward MRP'!J6,'CEA-6.2 US Forward MRP'!J6)</f>
        <v>8.9124920783837686E-2</v>
      </c>
      <c r="H5" s="126">
        <f>F5+(E5*G5)</f>
        <v>0.13544442347414334</v>
      </c>
      <c r="I5" s="126">
        <v>5.0000000000000001E-3</v>
      </c>
      <c r="J5" s="126">
        <f>H5+I5</f>
        <v>0.14044442347414335</v>
      </c>
      <c r="K5" s="88"/>
      <c r="L5" s="267"/>
      <c r="M5" s="267"/>
      <c r="N5" s="229"/>
      <c r="O5" s="229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v>0.86025260000000003</v>
      </c>
      <c r="D6" s="125" t="s">
        <v>16</v>
      </c>
      <c r="E6" s="125">
        <f t="shared" ref="E6:E10" si="0">AVERAGE(C6,D6)</f>
        <v>0.86025260000000003</v>
      </c>
      <c r="F6" s="126">
        <f>$F$5</f>
        <v>3.4466244725738393E-2</v>
      </c>
      <c r="G6" s="126">
        <f>$G$5</f>
        <v>8.9124920783837686E-2</v>
      </c>
      <c r="H6" s="126">
        <f t="shared" ref="H6:H10" si="1">F6+(E6*G6)</f>
        <v>0.1111361895548288</v>
      </c>
      <c r="I6" s="126">
        <f>I5</f>
        <v>5.0000000000000001E-3</v>
      </c>
      <c r="J6" s="126">
        <f t="shared" ref="J6:J10" si="2">H6+I6</f>
        <v>0.11613618955482881</v>
      </c>
      <c r="K6" s="88"/>
      <c r="L6" s="267"/>
      <c r="M6" s="267"/>
      <c r="N6" s="229"/>
      <c r="O6" s="229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v>0.72213530000000004</v>
      </c>
      <c r="D7" s="125">
        <v>0.75</v>
      </c>
      <c r="E7" s="125">
        <f t="shared" si="0"/>
        <v>0.73606765000000007</v>
      </c>
      <c r="F7" s="126">
        <f t="shared" ref="F7:F10" si="3">$F$5</f>
        <v>3.4466244725738393E-2</v>
      </c>
      <c r="G7" s="126">
        <f>$G$5</f>
        <v>8.9124920783837686E-2</v>
      </c>
      <c r="H7" s="126">
        <f t="shared" si="1"/>
        <v>0.10006821572353396</v>
      </c>
      <c r="I7" s="126">
        <f t="shared" ref="I7:I10" si="4">I6</f>
        <v>5.0000000000000001E-3</v>
      </c>
      <c r="J7" s="126">
        <f t="shared" si="2"/>
        <v>0.10506821572353396</v>
      </c>
      <c r="K7" s="88"/>
      <c r="L7" s="267"/>
      <c r="M7" s="267"/>
      <c r="N7" s="229"/>
      <c r="O7" s="229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v>0.91590280000000002</v>
      </c>
      <c r="D8" s="125">
        <v>0.85</v>
      </c>
      <c r="E8" s="125">
        <f t="shared" si="0"/>
        <v>0.88295140000000005</v>
      </c>
      <c r="F8" s="126">
        <f t="shared" si="3"/>
        <v>3.4466244725738393E-2</v>
      </c>
      <c r="G8" s="126">
        <f>$G$5</f>
        <v>8.9124920783837686E-2</v>
      </c>
      <c r="H8" s="126">
        <f t="shared" si="1"/>
        <v>0.11315921830671698</v>
      </c>
      <c r="I8" s="126">
        <f t="shared" si="4"/>
        <v>5.0000000000000001E-3</v>
      </c>
      <c r="J8" s="126">
        <f t="shared" si="2"/>
        <v>0.11815921830671698</v>
      </c>
      <c r="K8" s="88"/>
      <c r="L8" s="267"/>
      <c r="M8" s="267"/>
      <c r="N8" s="229"/>
      <c r="O8" s="229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v>0.71326460000000003</v>
      </c>
      <c r="D9" s="125">
        <v>0.75</v>
      </c>
      <c r="E9" s="125">
        <f t="shared" si="0"/>
        <v>0.73163230000000001</v>
      </c>
      <c r="F9" s="126">
        <f t="shared" si="3"/>
        <v>3.4466244725738393E-2</v>
      </c>
      <c r="G9" s="126">
        <f>$G$5</f>
        <v>8.9124920783837686E-2</v>
      </c>
      <c r="H9" s="126">
        <f t="shared" si="1"/>
        <v>9.9672915506135357E-2</v>
      </c>
      <c r="I9" s="126">
        <f t="shared" si="4"/>
        <v>5.0000000000000001E-3</v>
      </c>
      <c r="J9" s="126">
        <f t="shared" si="2"/>
        <v>0.10467291550613536</v>
      </c>
      <c r="K9" s="88"/>
      <c r="L9" s="268"/>
      <c r="M9" s="267"/>
      <c r="N9" s="229"/>
      <c r="O9" s="229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v>0.68950619999999996</v>
      </c>
      <c r="D10" s="140" t="s">
        <v>16</v>
      </c>
      <c r="E10" s="140">
        <f t="shared" si="0"/>
        <v>0.68950619999999996</v>
      </c>
      <c r="F10" s="126">
        <f t="shared" si="3"/>
        <v>3.4466244725738393E-2</v>
      </c>
      <c r="G10" s="141">
        <f>$G$5</f>
        <v>8.9124920783837686E-2</v>
      </c>
      <c r="H10" s="141">
        <f t="shared" si="1"/>
        <v>9.591843018070334E-2</v>
      </c>
      <c r="I10" s="141">
        <f t="shared" si="4"/>
        <v>5.0000000000000001E-3</v>
      </c>
      <c r="J10" s="141">
        <f t="shared" si="2"/>
        <v>0.10091843018070334</v>
      </c>
      <c r="K10" s="88"/>
      <c r="L10" s="267"/>
      <c r="M10" s="267"/>
      <c r="N10" s="229"/>
      <c r="O10" s="229"/>
    </row>
    <row r="11" spans="1:15" ht="14.1" thickBot="1">
      <c r="A11" s="154" t="s">
        <v>2562</v>
      </c>
      <c r="B11" s="127"/>
      <c r="C11" s="128">
        <f>AVERAGE(C5:C10)</f>
        <v>0.83900958333333342</v>
      </c>
      <c r="D11" s="147">
        <f>AVERAGE(D5:D10)</f>
        <v>0.78333333333333333</v>
      </c>
      <c r="E11" s="147">
        <f>AVERAGE(E5:E10)</f>
        <v>0.83890102500000008</v>
      </c>
      <c r="F11" s="129"/>
      <c r="G11" s="148"/>
      <c r="H11" s="156">
        <f>AVERAGE(H5:H10)</f>
        <v>0.10923323212434365</v>
      </c>
      <c r="I11" s="148"/>
      <c r="J11" s="156">
        <f>AVERAGE(J5:J10)</f>
        <v>0.11423323212434365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1.4">
      <c r="A15" s="152" t="s">
        <v>3465</v>
      </c>
      <c r="B15" s="153" t="s">
        <v>1</v>
      </c>
      <c r="C15" s="120" t="s">
        <v>3457</v>
      </c>
      <c r="D15" s="120" t="s">
        <v>3458</v>
      </c>
      <c r="E15" s="120" t="s">
        <v>3459</v>
      </c>
      <c r="F15" s="120" t="s">
        <v>3460</v>
      </c>
      <c r="G15" s="120" t="s">
        <v>3461</v>
      </c>
      <c r="H15" s="120" t="s">
        <v>3462</v>
      </c>
      <c r="I15" s="120" t="s">
        <v>3463</v>
      </c>
      <c r="J15" s="120" t="s">
        <v>3464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1">
        <v>0.86921718245606283</v>
      </c>
      <c r="D16" s="261">
        <v>0.9</v>
      </c>
      <c r="E16" s="125">
        <f t="shared" ref="E16" si="5">AVERAGE(C16:D16)</f>
        <v>0.88460859122803148</v>
      </c>
      <c r="F16" s="126">
        <f>AVERAGE(3.8%, 3.6%, 3.6%) + 0.455841663334665%</f>
        <v>4.1225083300013322E-2</v>
      </c>
      <c r="G16" s="126">
        <f>$G$5</f>
        <v>8.9124920783837686E-2</v>
      </c>
      <c r="H16" s="126">
        <f t="shared" ref="H16" si="6">F16+(E16*G16)</f>
        <v>0.12006575391791388</v>
      </c>
      <c r="I16" s="126">
        <v>5.0000000000000001E-3</v>
      </c>
      <c r="J16" s="126">
        <f t="shared" ref="J16" si="7">H16+I16</f>
        <v>0.12506575391791389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261">
        <v>0.82244693998608054</v>
      </c>
      <c r="D17" s="261">
        <v>0.9</v>
      </c>
      <c r="E17" s="125">
        <f t="shared" ref="E17:E29" si="8">AVERAGE(C17:D17)</f>
        <v>0.86122346999304034</v>
      </c>
      <c r="F17" s="126">
        <f>F16</f>
        <v>4.1225083300013322E-2</v>
      </c>
      <c r="G17" s="126">
        <f t="shared" ref="G17:G30" si="9">$G$5</f>
        <v>8.9124920783837686E-2</v>
      </c>
      <c r="H17" s="126">
        <f t="shared" ref="H17:H29" si="10">F17+(E17*G17)</f>
        <v>0.11798155684032485</v>
      </c>
      <c r="I17" s="126">
        <v>5.0000000000000001E-3</v>
      </c>
      <c r="J17" s="126">
        <f t="shared" ref="J17:J29" si="11">H17+I17</f>
        <v>0.12298155684032486</v>
      </c>
      <c r="K17" s="88"/>
      <c r="L17" s="267"/>
      <c r="M17" s="267"/>
      <c r="N17" s="229"/>
      <c r="O17" s="229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261">
        <v>0.82591098482668701</v>
      </c>
      <c r="D18" s="261">
        <v>0.85</v>
      </c>
      <c r="E18" s="125">
        <f t="shared" ref="E18" si="12">AVERAGE(C18:D18)</f>
        <v>0.83795549241334344</v>
      </c>
      <c r="F18" s="126">
        <f t="shared" ref="F18:F30" si="13">F17</f>
        <v>4.1225083300013322E-2</v>
      </c>
      <c r="G18" s="126">
        <f t="shared" si="9"/>
        <v>8.9124920783837686E-2</v>
      </c>
      <c r="H18" s="126">
        <f t="shared" ref="H18" si="14">F18+(E18*G18)</f>
        <v>0.11590780018173424</v>
      </c>
      <c r="I18" s="126">
        <v>5.0000000000000001E-3</v>
      </c>
      <c r="J18" s="126">
        <f t="shared" ref="J18" si="15">H18+I18</f>
        <v>0.12090780018173425</v>
      </c>
      <c r="K18" s="88"/>
      <c r="L18" s="267"/>
      <c r="M18" s="267"/>
      <c r="N18" s="229"/>
      <c r="O18" s="229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261">
        <v>0.80726097375380101</v>
      </c>
      <c r="D19" s="261">
        <v>0.9</v>
      </c>
      <c r="E19" s="125">
        <f t="shared" ref="E19:E23" si="16">AVERAGE(C19:D19)</f>
        <v>0.85363048687690046</v>
      </c>
      <c r="F19" s="126">
        <f t="shared" si="13"/>
        <v>4.1225083300013322E-2</v>
      </c>
      <c r="G19" s="126">
        <f t="shared" si="9"/>
        <v>8.9124920783837686E-2</v>
      </c>
      <c r="H19" s="126">
        <f t="shared" ref="H19:H23" si="17">F19+(E19*G19)</f>
        <v>0.11730483282158588</v>
      </c>
      <c r="I19" s="126">
        <v>5.0000000000000001E-3</v>
      </c>
      <c r="J19" s="126">
        <f t="shared" ref="J19:J23" si="18">H19+I19</f>
        <v>0.12230483282158588</v>
      </c>
      <c r="K19" s="88"/>
      <c r="L19" s="267"/>
      <c r="M19" s="267"/>
      <c r="N19" s="229"/>
      <c r="O19" s="229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261">
        <v>0.96388467159237801</v>
      </c>
      <c r="D20" s="261">
        <v>1</v>
      </c>
      <c r="E20" s="125">
        <f t="shared" si="16"/>
        <v>0.98194233579618895</v>
      </c>
      <c r="F20" s="126">
        <f t="shared" si="13"/>
        <v>4.1225083300013322E-2</v>
      </c>
      <c r="G20" s="126">
        <f t="shared" si="9"/>
        <v>8.9124920783837686E-2</v>
      </c>
      <c r="H20" s="126">
        <f t="shared" si="17"/>
        <v>0.12874061619214522</v>
      </c>
      <c r="I20" s="126">
        <v>5.0000000000000001E-3</v>
      </c>
      <c r="J20" s="126">
        <f t="shared" si="18"/>
        <v>0.13374061619214522</v>
      </c>
      <c r="K20" s="88"/>
      <c r="L20" s="267"/>
      <c r="M20" s="267"/>
      <c r="N20" s="229"/>
      <c r="O20" s="229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261">
        <v>0.89014831530305794</v>
      </c>
      <c r="D21" s="261">
        <v>0.95</v>
      </c>
      <c r="E21" s="125">
        <f t="shared" si="16"/>
        <v>0.920074157651529</v>
      </c>
      <c r="F21" s="126">
        <f t="shared" si="13"/>
        <v>4.1225083300013322E-2</v>
      </c>
      <c r="G21" s="126">
        <f t="shared" si="9"/>
        <v>8.9124920783837686E-2</v>
      </c>
      <c r="H21" s="126">
        <f t="shared" si="17"/>
        <v>0.12322661971596202</v>
      </c>
      <c r="I21" s="126">
        <v>5.0000000000000001E-3</v>
      </c>
      <c r="J21" s="126">
        <f t="shared" si="18"/>
        <v>0.12822661971596203</v>
      </c>
      <c r="K21" s="88"/>
      <c r="L21" s="267"/>
      <c r="M21" s="267"/>
      <c r="N21" s="229"/>
      <c r="O21" s="229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261">
        <v>0.96226792370337877</v>
      </c>
      <c r="D22" s="261" t="s">
        <v>2440</v>
      </c>
      <c r="E22" s="125">
        <f t="shared" si="16"/>
        <v>0.96226792370337877</v>
      </c>
      <c r="F22" s="126">
        <f t="shared" si="13"/>
        <v>4.1225083300013322E-2</v>
      </c>
      <c r="G22" s="126">
        <f t="shared" si="9"/>
        <v>8.9124920783837686E-2</v>
      </c>
      <c r="H22" s="126">
        <f t="shared" si="17"/>
        <v>0.12698713577290491</v>
      </c>
      <c r="I22" s="126">
        <v>5.0000000000000001E-3</v>
      </c>
      <c r="J22" s="126">
        <f t="shared" si="18"/>
        <v>0.13198713577290491</v>
      </c>
      <c r="K22" s="88"/>
      <c r="L22" s="267"/>
      <c r="M22" s="267"/>
      <c r="N22" s="229"/>
      <c r="O22" s="229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261">
        <v>0.88068723039184071</v>
      </c>
      <c r="D23" s="261">
        <v>0.95</v>
      </c>
      <c r="E23" s="125">
        <f t="shared" si="16"/>
        <v>0.91534361519592033</v>
      </c>
      <c r="F23" s="126">
        <f t="shared" si="13"/>
        <v>4.1225083300013322E-2</v>
      </c>
      <c r="G23" s="126">
        <f t="shared" si="9"/>
        <v>8.9124920783837686E-2</v>
      </c>
      <c r="H23" s="126">
        <f t="shared" si="17"/>
        <v>0.12280501049434134</v>
      </c>
      <c r="I23" s="126">
        <v>5.0000000000000001E-3</v>
      </c>
      <c r="J23" s="126">
        <f t="shared" si="18"/>
        <v>0.12780501049434134</v>
      </c>
      <c r="K23" s="88"/>
      <c r="L23" s="267"/>
      <c r="M23" s="267"/>
      <c r="N23" s="229"/>
      <c r="O23" s="229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261">
        <v>0.91556963498759136</v>
      </c>
      <c r="D24" s="261">
        <v>1.05</v>
      </c>
      <c r="E24" s="125">
        <f t="shared" si="8"/>
        <v>0.98278481749379565</v>
      </c>
      <c r="F24" s="126">
        <f t="shared" si="13"/>
        <v>4.1225083300013322E-2</v>
      </c>
      <c r="G24" s="126">
        <f t="shared" si="9"/>
        <v>8.9124920783837686E-2</v>
      </c>
      <c r="H24" s="126">
        <f t="shared" si="10"/>
        <v>0.12881570230670625</v>
      </c>
      <c r="I24" s="126">
        <v>5.0000000000000001E-3</v>
      </c>
      <c r="J24" s="126">
        <f t="shared" si="11"/>
        <v>0.13381570230670625</v>
      </c>
      <c r="K24" s="88"/>
      <c r="L24" s="267"/>
      <c r="M24" s="267"/>
      <c r="N24" s="229"/>
      <c r="O24" s="229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261">
        <v>1.0036973270137071</v>
      </c>
      <c r="D25" s="261">
        <v>1.05</v>
      </c>
      <c r="E25" s="125">
        <f t="shared" si="8"/>
        <v>1.0268486635068537</v>
      </c>
      <c r="F25" s="126">
        <f t="shared" si="13"/>
        <v>4.1225083300013322E-2</v>
      </c>
      <c r="G25" s="126">
        <f t="shared" si="9"/>
        <v>8.9124920783837686E-2</v>
      </c>
      <c r="H25" s="126">
        <f t="shared" si="10"/>
        <v>0.13274288909205126</v>
      </c>
      <c r="I25" s="126">
        <v>5.0000000000000001E-3</v>
      </c>
      <c r="J25" s="126">
        <f t="shared" si="11"/>
        <v>0.13774288909205126</v>
      </c>
      <c r="K25" s="88"/>
      <c r="L25" s="267"/>
      <c r="M25" s="267"/>
      <c r="N25" s="229"/>
      <c r="O25" s="229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261">
        <v>0.92659192638535681</v>
      </c>
      <c r="D26" s="261">
        <v>0.95</v>
      </c>
      <c r="E26" s="125">
        <f t="shared" si="8"/>
        <v>0.93829596319267838</v>
      </c>
      <c r="F26" s="126">
        <f t="shared" si="13"/>
        <v>4.1225083300013322E-2</v>
      </c>
      <c r="G26" s="126">
        <f t="shared" si="9"/>
        <v>8.9124920783837686E-2</v>
      </c>
      <c r="H26" s="126">
        <f t="shared" si="10"/>
        <v>0.12485063669135546</v>
      </c>
      <c r="I26" s="126">
        <v>5.0000000000000001E-3</v>
      </c>
      <c r="J26" s="126">
        <f t="shared" si="11"/>
        <v>0.12985063669135546</v>
      </c>
      <c r="K26" s="88"/>
      <c r="L26" s="267"/>
      <c r="M26" s="267"/>
      <c r="N26" s="229"/>
      <c r="O26" s="229"/>
    </row>
    <row r="27" spans="1:15">
      <c r="A27" s="83" t="str">
        <f>'CEA-4 Constant DCF'!A46</f>
        <v>PPL Corporation</v>
      </c>
      <c r="B27" s="103" t="s">
        <v>31</v>
      </c>
      <c r="C27" s="261">
        <v>1.048117653437127</v>
      </c>
      <c r="D27" s="261">
        <v>1.1499999999999999</v>
      </c>
      <c r="E27" s="125">
        <f t="shared" ref="E27" si="19">AVERAGE(C27:D27)</f>
        <v>1.0990588267185635</v>
      </c>
      <c r="F27" s="126">
        <f t="shared" si="13"/>
        <v>4.1225083300013322E-2</v>
      </c>
      <c r="G27" s="126">
        <f t="shared" si="9"/>
        <v>8.9124920783837686E-2</v>
      </c>
      <c r="H27" s="126">
        <f t="shared" ref="H27" si="20">F27+(E27*G27)</f>
        <v>0.13917861416808289</v>
      </c>
      <c r="I27" s="126">
        <v>5.0000000000000001E-3</v>
      </c>
      <c r="J27" s="126">
        <f t="shared" ref="J27" si="21">H27+I27</f>
        <v>0.14417861416808289</v>
      </c>
      <c r="K27" s="88"/>
      <c r="L27" s="267"/>
      <c r="M27" s="267"/>
      <c r="N27" s="229"/>
      <c r="O27" s="229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261">
        <v>0.86568354456761532</v>
      </c>
      <c r="D28" s="261">
        <v>0.95</v>
      </c>
      <c r="E28" s="125">
        <f t="shared" si="8"/>
        <v>0.90784177228380769</v>
      </c>
      <c r="F28" s="126">
        <f t="shared" si="13"/>
        <v>4.1225083300013322E-2</v>
      </c>
      <c r="G28" s="126">
        <f t="shared" si="9"/>
        <v>8.9124920783837686E-2</v>
      </c>
      <c r="H28" s="126">
        <f t="shared" si="10"/>
        <v>0.1221364093390665</v>
      </c>
      <c r="I28" s="126">
        <v>5.0000000000000001E-3</v>
      </c>
      <c r="J28" s="126">
        <f t="shared" si="11"/>
        <v>0.1271364093390665</v>
      </c>
      <c r="K28" s="88"/>
      <c r="L28" s="267"/>
      <c r="M28" s="267"/>
      <c r="N28" s="229"/>
      <c r="O28" s="229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261">
        <v>0.8790108592816932</v>
      </c>
      <c r="D29" s="261">
        <v>0.95</v>
      </c>
      <c r="E29" s="125">
        <f t="shared" si="8"/>
        <v>0.91450542964084658</v>
      </c>
      <c r="F29" s="126">
        <f t="shared" si="13"/>
        <v>4.1225083300013322E-2</v>
      </c>
      <c r="G29" s="126">
        <f t="shared" si="9"/>
        <v>8.9124920783837686E-2</v>
      </c>
      <c r="H29" s="126">
        <f t="shared" si="10"/>
        <v>0.12273030727314321</v>
      </c>
      <c r="I29" s="126">
        <v>5.0000000000000001E-3</v>
      </c>
      <c r="J29" s="126">
        <f t="shared" si="11"/>
        <v>0.12773030727314322</v>
      </c>
      <c r="K29" s="88"/>
      <c r="L29" s="267"/>
      <c r="M29" s="267"/>
      <c r="N29" s="229"/>
      <c r="O29" s="229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261">
        <v>0.81272605322858271</v>
      </c>
      <c r="D30" s="261">
        <v>0.85</v>
      </c>
      <c r="E30" s="125">
        <f t="shared" ref="E30" si="22">AVERAGE(C30:D30)</f>
        <v>0.83136302661429129</v>
      </c>
      <c r="F30" s="141">
        <f t="shared" si="13"/>
        <v>4.1225083300013322E-2</v>
      </c>
      <c r="G30" s="141">
        <f t="shared" si="9"/>
        <v>8.9124920783837686E-2</v>
      </c>
      <c r="H30" s="141">
        <f t="shared" ref="H30" si="23">F30+(E30*G30)</f>
        <v>0.11532024718962358</v>
      </c>
      <c r="I30" s="141">
        <v>5.0000000000000001E-3</v>
      </c>
      <c r="J30" s="141">
        <f t="shared" ref="J30" si="24">H30+I30</f>
        <v>0.12032024718962359</v>
      </c>
      <c r="K30" s="88"/>
      <c r="L30" s="267"/>
      <c r="M30" s="267"/>
      <c r="N30" s="229"/>
      <c r="O30" s="229"/>
    </row>
    <row r="31" spans="1:15" ht="14.1" thickBot="1">
      <c r="A31" s="154" t="s">
        <v>2562</v>
      </c>
      <c r="B31" s="127"/>
      <c r="C31" s="128">
        <f>AVERAGE(C16:C30)</f>
        <v>0.89821474806099733</v>
      </c>
      <c r="D31" s="128">
        <f>AVERAGE(D16:D30)</f>
        <v>0.95714285714285707</v>
      </c>
      <c r="E31" s="128">
        <f>AVERAGE(E16:E30)</f>
        <v>0.9278496381539445</v>
      </c>
      <c r="F31" s="148"/>
      <c r="G31" s="148"/>
      <c r="H31" s="156">
        <f>AVERAGE(H16:H30)</f>
        <v>0.12391960879979609</v>
      </c>
      <c r="I31" s="148"/>
      <c r="J31" s="156">
        <f>AVERAGE(J16:J30)</f>
        <v>0.12891960879979614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1.4">
      <c r="A35" s="152" t="s">
        <v>3466</v>
      </c>
      <c r="B35" s="153" t="s">
        <v>1</v>
      </c>
      <c r="C35" s="120" t="s">
        <v>3457</v>
      </c>
      <c r="D35" s="120" t="s">
        <v>3458</v>
      </c>
      <c r="E35" s="120" t="s">
        <v>3459</v>
      </c>
      <c r="F35" s="120" t="s">
        <v>3460</v>
      </c>
      <c r="G35" s="120" t="s">
        <v>3461</v>
      </c>
      <c r="H35" s="120" t="s">
        <v>3462</v>
      </c>
      <c r="I35" s="120" t="s">
        <v>3463</v>
      </c>
      <c r="J35" s="120" t="s">
        <v>3464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1">
        <v>0.82358441908088786</v>
      </c>
      <c r="D36" s="261">
        <v>0.85</v>
      </c>
      <c r="E36" s="125">
        <f>AVERAGE(C36:D36)</f>
        <v>0.83679220954044387</v>
      </c>
      <c r="F36" s="234">
        <f>F16</f>
        <v>4.1225083300013322E-2</v>
      </c>
      <c r="G36" s="211">
        <f>$G$5</f>
        <v>8.9124920783837686E-2</v>
      </c>
      <c r="H36" s="234">
        <f>F36+(E36*G36)</f>
        <v>0.11580412268783788</v>
      </c>
      <c r="I36" s="234">
        <v>5.0000000000000001E-3</v>
      </c>
      <c r="J36" s="234">
        <f>H36+I36</f>
        <v>0.12080412268783788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v>0.7403848152996686</v>
      </c>
      <c r="D37" s="125">
        <v>0.85</v>
      </c>
      <c r="E37" s="125">
        <f>AVERAGE(C37:D37)</f>
        <v>0.79519240764983423</v>
      </c>
      <c r="F37" s="234">
        <f>F36</f>
        <v>4.1225083300013322E-2</v>
      </c>
      <c r="G37" s="126">
        <f t="shared" ref="G37:G39" si="25">$G$5</f>
        <v>8.9124920783837686E-2</v>
      </c>
      <c r="H37" s="234">
        <f>F37+(E37*G37)</f>
        <v>0.11209654363971397</v>
      </c>
      <c r="I37" s="234">
        <v>5.0000000000000001E-3</v>
      </c>
      <c r="J37" s="234">
        <f>H37+I37</f>
        <v>0.11709654363971397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v>0.82572771863841377</v>
      </c>
      <c r="D38" s="179">
        <v>0.85</v>
      </c>
      <c r="E38" s="125">
        <f t="shared" ref="E38:E39" si="26">AVERAGE(C38:D38)</f>
        <v>0.83786385931920693</v>
      </c>
      <c r="F38" s="126">
        <f t="shared" ref="F38:F39" si="27">F37</f>
        <v>4.1225083300013322E-2</v>
      </c>
      <c r="G38" s="126">
        <f t="shared" si="25"/>
        <v>8.9124920783837686E-2</v>
      </c>
      <c r="H38" s="126">
        <f t="shared" ref="H38:H39" si="28">F38+(E38*G38)</f>
        <v>0.11589963338947817</v>
      </c>
      <c r="I38" s="126">
        <v>5.0000000000000001E-3</v>
      </c>
      <c r="J38" s="126">
        <f t="shared" ref="J38:J39" si="29">H38+I38</f>
        <v>0.12089963338947818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2">
        <v>0.84003961073239974</v>
      </c>
      <c r="D39" s="262">
        <v>0.85</v>
      </c>
      <c r="E39" s="140">
        <f t="shared" si="26"/>
        <v>0.84501980536619992</v>
      </c>
      <c r="F39" s="141">
        <f t="shared" si="27"/>
        <v>4.1225083300013322E-2</v>
      </c>
      <c r="G39" s="141">
        <f t="shared" si="25"/>
        <v>8.9124920783837686E-2</v>
      </c>
      <c r="H39" s="141">
        <f t="shared" si="28"/>
        <v>0.11653740651404984</v>
      </c>
      <c r="I39" s="141">
        <v>5.0000000000000001E-3</v>
      </c>
      <c r="J39" s="141">
        <f t="shared" si="29"/>
        <v>0.12153740651404984</v>
      </c>
      <c r="K39" s="88"/>
      <c r="L39" s="89"/>
      <c r="M39" s="89"/>
      <c r="N39" s="89"/>
      <c r="O39" s="89"/>
    </row>
    <row r="40" spans="1:15" ht="14.1" thickBot="1">
      <c r="A40" s="155" t="s">
        <v>2562</v>
      </c>
      <c r="B40" s="149"/>
      <c r="C40" s="147">
        <f>AVERAGE(C36:C39)</f>
        <v>0.80743414093784249</v>
      </c>
      <c r="D40" s="147">
        <f>AVERAGE(D36:D39)</f>
        <v>0.85</v>
      </c>
      <c r="E40" s="147">
        <f>AVERAGE(E36:E39)</f>
        <v>0.82871707046892129</v>
      </c>
      <c r="F40" s="148"/>
      <c r="G40" s="148"/>
      <c r="H40" s="156">
        <f>AVERAGE(H36:H39)</f>
        <v>0.11508442655776996</v>
      </c>
      <c r="I40" s="148"/>
      <c r="J40" s="156">
        <f>AVERAGE(J36:J39)</f>
        <v>0.12008442655776996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1.4">
      <c r="A44" s="152" t="s">
        <v>3467</v>
      </c>
      <c r="B44" s="153" t="s">
        <v>1</v>
      </c>
      <c r="C44" s="120" t="s">
        <v>3457</v>
      </c>
      <c r="D44" s="120" t="s">
        <v>3458</v>
      </c>
      <c r="E44" s="120" t="s">
        <v>3459</v>
      </c>
      <c r="F44" s="120" t="s">
        <v>3460</v>
      </c>
      <c r="G44" s="120" t="s">
        <v>3461</v>
      </c>
      <c r="H44" s="120" t="s">
        <v>3462</v>
      </c>
      <c r="I44" s="120" t="s">
        <v>3463</v>
      </c>
      <c r="J44" s="120" t="s">
        <v>3464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>_xlfn.XLOOKUP($B45, $B$5:$B$39, C$5:C$39)</f>
        <v>0.86025260000000003</v>
      </c>
      <c r="D45" s="143" t="str">
        <f>_xlfn.XLOOKUP($B45, $B$5:$B$39, D$5:D$39)</f>
        <v>n/a</v>
      </c>
      <c r="E45" s="143">
        <f t="shared" ref="E45:E59" si="30">AVERAGE(C45:D45)</f>
        <v>0.86025260000000003</v>
      </c>
      <c r="F45" s="126">
        <f t="shared" ref="F45:G63" si="31">_xlfn.XLOOKUP($B45, $B$5:$B$39, F$5:F$39)</f>
        <v>3.4466244725738393E-2</v>
      </c>
      <c r="G45" s="126">
        <f t="shared" si="31"/>
        <v>8.9124920783837686E-2</v>
      </c>
      <c r="H45" s="234">
        <f t="shared" ref="H45:H63" si="32">F45+(E45*G45)</f>
        <v>0.1111361895548288</v>
      </c>
      <c r="I45" s="234">
        <v>5.0000000000000001E-3</v>
      </c>
      <c r="J45" s="234">
        <f t="shared" ref="J45:J63" si="33">H45+I45</f>
        <v>0.11613618955482881</v>
      </c>
      <c r="K45" s="88"/>
      <c r="L45" s="267"/>
      <c r="M45" s="267"/>
      <c r="N45" s="229"/>
      <c r="O45" s="229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ref="C46:D63" si="34">_xlfn.XLOOKUP($B46, $B$5:$B$39, C$5:C$39)</f>
        <v>0.72213530000000004</v>
      </c>
      <c r="D46" s="143">
        <f t="shared" si="34"/>
        <v>0.75</v>
      </c>
      <c r="E46" s="143">
        <f t="shared" si="30"/>
        <v>0.73606765000000007</v>
      </c>
      <c r="F46" s="126">
        <f t="shared" si="31"/>
        <v>3.4466244725738393E-2</v>
      </c>
      <c r="G46" s="126">
        <f t="shared" si="31"/>
        <v>8.9124920783837686E-2</v>
      </c>
      <c r="H46" s="234">
        <f t="shared" si="32"/>
        <v>0.10006821572353396</v>
      </c>
      <c r="I46" s="234">
        <v>5.0000000000000001E-3</v>
      </c>
      <c r="J46" s="234">
        <f t="shared" si="33"/>
        <v>0.10506821572353396</v>
      </c>
      <c r="K46" s="88"/>
      <c r="L46" s="267"/>
      <c r="M46" s="267"/>
      <c r="N46" s="229"/>
      <c r="O46" s="229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34"/>
        <v>0.71326460000000003</v>
      </c>
      <c r="D47" s="143">
        <f t="shared" si="34"/>
        <v>0.75</v>
      </c>
      <c r="E47" s="143">
        <f t="shared" si="30"/>
        <v>0.73163230000000001</v>
      </c>
      <c r="F47" s="126">
        <f t="shared" si="31"/>
        <v>3.4466244725738393E-2</v>
      </c>
      <c r="G47" s="126">
        <f t="shared" si="31"/>
        <v>8.9124920783837686E-2</v>
      </c>
      <c r="H47" s="234">
        <f t="shared" si="32"/>
        <v>9.9672915506135357E-2</v>
      </c>
      <c r="I47" s="234">
        <v>5.0000000000000001E-3</v>
      </c>
      <c r="J47" s="234">
        <f t="shared" si="33"/>
        <v>0.10467291550613536</v>
      </c>
      <c r="K47" s="88"/>
      <c r="L47" s="267"/>
      <c r="M47" s="267"/>
      <c r="N47" s="229"/>
      <c r="O47" s="229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34"/>
        <v>0.68950619999999996</v>
      </c>
      <c r="D48" s="143" t="str">
        <f t="shared" si="34"/>
        <v>n/a</v>
      </c>
      <c r="E48" s="143">
        <f t="shared" si="30"/>
        <v>0.68950619999999996</v>
      </c>
      <c r="F48" s="126">
        <f t="shared" si="31"/>
        <v>3.4466244725738393E-2</v>
      </c>
      <c r="G48" s="126">
        <f t="shared" si="31"/>
        <v>8.9124920783837686E-2</v>
      </c>
      <c r="H48" s="234">
        <f t="shared" si="32"/>
        <v>9.591843018070334E-2</v>
      </c>
      <c r="I48" s="234">
        <v>5.0000000000000001E-3</v>
      </c>
      <c r="J48" s="234">
        <f t="shared" si="33"/>
        <v>0.10091843018070334</v>
      </c>
      <c r="K48" s="88"/>
      <c r="L48" s="267"/>
      <c r="M48" s="267"/>
      <c r="N48" s="229"/>
      <c r="O48" s="229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34"/>
        <v>0.86921718245606283</v>
      </c>
      <c r="D49" s="143">
        <f t="shared" si="34"/>
        <v>0.9</v>
      </c>
      <c r="E49" s="143">
        <f t="shared" si="30"/>
        <v>0.88460859122803148</v>
      </c>
      <c r="F49" s="126">
        <f t="shared" si="31"/>
        <v>4.1225083300013322E-2</v>
      </c>
      <c r="G49" s="126">
        <f t="shared" si="31"/>
        <v>8.9124920783837686E-2</v>
      </c>
      <c r="H49" s="234">
        <f t="shared" si="32"/>
        <v>0.12006575391791388</v>
      </c>
      <c r="I49" s="234">
        <v>5.0000000000000001E-3</v>
      </c>
      <c r="J49" s="234">
        <f t="shared" si="33"/>
        <v>0.12506575391791389</v>
      </c>
      <c r="K49" s="88"/>
      <c r="L49" s="267"/>
      <c r="M49" s="267"/>
      <c r="N49" s="229"/>
      <c r="O49" s="229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34"/>
        <v>0.82244693998608054</v>
      </c>
      <c r="D50" s="143">
        <f t="shared" si="34"/>
        <v>0.9</v>
      </c>
      <c r="E50" s="143">
        <f t="shared" si="30"/>
        <v>0.86122346999304034</v>
      </c>
      <c r="F50" s="126">
        <f t="shared" si="31"/>
        <v>4.1225083300013322E-2</v>
      </c>
      <c r="G50" s="126">
        <f t="shared" si="31"/>
        <v>8.9124920783837686E-2</v>
      </c>
      <c r="H50" s="234">
        <f t="shared" si="32"/>
        <v>0.11798155684032485</v>
      </c>
      <c r="I50" s="234">
        <v>5.0000000000000001E-3</v>
      </c>
      <c r="J50" s="234">
        <f t="shared" si="33"/>
        <v>0.12298155684032486</v>
      </c>
      <c r="K50" s="88"/>
      <c r="L50" s="267"/>
      <c r="M50" s="267"/>
      <c r="N50" s="229"/>
      <c r="O50" s="229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34"/>
        <v>0.82591098482668701</v>
      </c>
      <c r="D51" s="143">
        <f t="shared" si="34"/>
        <v>0.85</v>
      </c>
      <c r="E51" s="143">
        <f t="shared" si="30"/>
        <v>0.83795549241334344</v>
      </c>
      <c r="F51" s="126">
        <f t="shared" si="31"/>
        <v>4.1225083300013322E-2</v>
      </c>
      <c r="G51" s="126">
        <f t="shared" si="31"/>
        <v>8.9124920783837686E-2</v>
      </c>
      <c r="H51" s="234">
        <f t="shared" si="32"/>
        <v>0.11590780018173424</v>
      </c>
      <c r="I51" s="234">
        <v>5.0000000000000001E-3</v>
      </c>
      <c r="J51" s="234">
        <f t="shared" si="33"/>
        <v>0.12090780018173425</v>
      </c>
      <c r="K51" s="88"/>
      <c r="L51" s="267"/>
      <c r="M51" s="267"/>
      <c r="N51" s="229"/>
      <c r="O51" s="229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34"/>
        <v>0.80726097375380101</v>
      </c>
      <c r="D52" s="143">
        <f t="shared" si="34"/>
        <v>0.9</v>
      </c>
      <c r="E52" s="143">
        <f t="shared" si="30"/>
        <v>0.85363048687690046</v>
      </c>
      <c r="F52" s="126">
        <f t="shared" si="31"/>
        <v>4.1225083300013322E-2</v>
      </c>
      <c r="G52" s="126">
        <f t="shared" si="31"/>
        <v>8.9124920783837686E-2</v>
      </c>
      <c r="H52" s="234">
        <f t="shared" si="32"/>
        <v>0.11730483282158588</v>
      </c>
      <c r="I52" s="234">
        <v>5.0000000000000001E-3</v>
      </c>
      <c r="J52" s="234">
        <f t="shared" si="33"/>
        <v>0.12230483282158588</v>
      </c>
      <c r="K52" s="88"/>
      <c r="L52" s="267"/>
      <c r="M52" s="267"/>
      <c r="N52" s="229"/>
      <c r="O52" s="229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34"/>
        <v>0.96388467159237801</v>
      </c>
      <c r="D53" s="143">
        <f t="shared" si="34"/>
        <v>1</v>
      </c>
      <c r="E53" s="143">
        <f t="shared" si="30"/>
        <v>0.98194233579618895</v>
      </c>
      <c r="F53" s="126">
        <f t="shared" si="31"/>
        <v>4.1225083300013322E-2</v>
      </c>
      <c r="G53" s="126">
        <f t="shared" si="31"/>
        <v>8.9124920783837686E-2</v>
      </c>
      <c r="H53" s="234">
        <f t="shared" si="32"/>
        <v>0.12874061619214522</v>
      </c>
      <c r="I53" s="234">
        <v>5.0000000000000001E-3</v>
      </c>
      <c r="J53" s="234">
        <f t="shared" si="33"/>
        <v>0.13374061619214522</v>
      </c>
      <c r="K53" s="88"/>
      <c r="L53" s="267"/>
      <c r="M53" s="267"/>
      <c r="N53" s="229"/>
      <c r="O53" s="229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34"/>
        <v>0.89014831530305794</v>
      </c>
      <c r="D54" s="143">
        <f t="shared" si="34"/>
        <v>0.95</v>
      </c>
      <c r="E54" s="143">
        <f t="shared" si="30"/>
        <v>0.920074157651529</v>
      </c>
      <c r="F54" s="126">
        <f t="shared" si="31"/>
        <v>4.1225083300013322E-2</v>
      </c>
      <c r="G54" s="126">
        <f t="shared" si="31"/>
        <v>8.9124920783837686E-2</v>
      </c>
      <c r="H54" s="234">
        <f t="shared" si="32"/>
        <v>0.12322661971596202</v>
      </c>
      <c r="I54" s="234">
        <v>5.0000000000000001E-3</v>
      </c>
      <c r="J54" s="234">
        <f t="shared" si="33"/>
        <v>0.12822661971596203</v>
      </c>
      <c r="K54" s="88"/>
      <c r="L54" s="267"/>
      <c r="M54" s="267"/>
      <c r="N54" s="229"/>
      <c r="O54" s="229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34"/>
        <v>0.96226792370337877</v>
      </c>
      <c r="D55" s="143" t="str">
        <f t="shared" si="34"/>
        <v>NMF</v>
      </c>
      <c r="E55" s="143">
        <f t="shared" si="30"/>
        <v>0.96226792370337877</v>
      </c>
      <c r="F55" s="126">
        <f t="shared" si="31"/>
        <v>4.1225083300013322E-2</v>
      </c>
      <c r="G55" s="126">
        <f t="shared" si="31"/>
        <v>8.9124920783837686E-2</v>
      </c>
      <c r="H55" s="234">
        <f t="shared" si="32"/>
        <v>0.12698713577290491</v>
      </c>
      <c r="I55" s="234">
        <v>5.0000000000000001E-3</v>
      </c>
      <c r="J55" s="234">
        <f t="shared" si="33"/>
        <v>0.13198713577290491</v>
      </c>
      <c r="K55" s="88"/>
      <c r="L55" s="267"/>
      <c r="M55" s="267"/>
      <c r="N55" s="229"/>
      <c r="O55" s="229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34"/>
        <v>0.88068723039184071</v>
      </c>
      <c r="D56" s="143">
        <f t="shared" si="34"/>
        <v>0.95</v>
      </c>
      <c r="E56" s="143">
        <f t="shared" si="30"/>
        <v>0.91534361519592033</v>
      </c>
      <c r="F56" s="126">
        <f t="shared" si="31"/>
        <v>4.1225083300013322E-2</v>
      </c>
      <c r="G56" s="126">
        <f t="shared" si="31"/>
        <v>8.9124920783837686E-2</v>
      </c>
      <c r="H56" s="234">
        <f t="shared" si="32"/>
        <v>0.12280501049434134</v>
      </c>
      <c r="I56" s="234">
        <v>5.0000000000000001E-3</v>
      </c>
      <c r="J56" s="234">
        <f t="shared" si="33"/>
        <v>0.12780501049434134</v>
      </c>
      <c r="K56" s="88"/>
      <c r="L56" s="267"/>
      <c r="M56" s="267"/>
      <c r="N56" s="229"/>
      <c r="O56" s="229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34"/>
        <v>0.91556963498759136</v>
      </c>
      <c r="D57" s="143">
        <f t="shared" si="34"/>
        <v>1.05</v>
      </c>
      <c r="E57" s="143">
        <f t="shared" si="30"/>
        <v>0.98278481749379565</v>
      </c>
      <c r="F57" s="126">
        <f t="shared" si="31"/>
        <v>4.1225083300013322E-2</v>
      </c>
      <c r="G57" s="126">
        <f t="shared" si="31"/>
        <v>8.9124920783837686E-2</v>
      </c>
      <c r="H57" s="234">
        <f t="shared" si="32"/>
        <v>0.12881570230670625</v>
      </c>
      <c r="I57" s="234">
        <v>5.0000000000000001E-3</v>
      </c>
      <c r="J57" s="234">
        <f t="shared" si="33"/>
        <v>0.13381570230670625</v>
      </c>
      <c r="K57" s="88"/>
      <c r="L57" s="267"/>
      <c r="M57" s="267"/>
      <c r="N57" s="229"/>
      <c r="O57" s="229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34"/>
        <v>1.0036973270137071</v>
      </c>
      <c r="D58" s="143">
        <f t="shared" si="34"/>
        <v>1.05</v>
      </c>
      <c r="E58" s="143">
        <f t="shared" si="30"/>
        <v>1.0268486635068537</v>
      </c>
      <c r="F58" s="126">
        <f t="shared" si="31"/>
        <v>4.1225083300013322E-2</v>
      </c>
      <c r="G58" s="126">
        <f t="shared" si="31"/>
        <v>8.9124920783837686E-2</v>
      </c>
      <c r="H58" s="234">
        <f t="shared" si="32"/>
        <v>0.13274288909205126</v>
      </c>
      <c r="I58" s="234">
        <v>5.0000000000000001E-3</v>
      </c>
      <c r="J58" s="234">
        <f t="shared" si="33"/>
        <v>0.13774288909205126</v>
      </c>
      <c r="K58" s="88"/>
      <c r="L58" s="267"/>
      <c r="M58" s="267"/>
      <c r="N58" s="229"/>
      <c r="O58" s="229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34"/>
        <v>0.92659192638535681</v>
      </c>
      <c r="D59" s="143">
        <f t="shared" si="34"/>
        <v>0.95</v>
      </c>
      <c r="E59" s="143">
        <f t="shared" si="30"/>
        <v>0.93829596319267838</v>
      </c>
      <c r="F59" s="126">
        <f t="shared" si="31"/>
        <v>4.1225083300013322E-2</v>
      </c>
      <c r="G59" s="126">
        <f t="shared" si="31"/>
        <v>8.9124920783837686E-2</v>
      </c>
      <c r="H59" s="234">
        <f t="shared" si="32"/>
        <v>0.12485063669135546</v>
      </c>
      <c r="I59" s="234">
        <v>5.0000000000000001E-3</v>
      </c>
      <c r="J59" s="234">
        <f t="shared" si="33"/>
        <v>0.12985063669135546</v>
      </c>
      <c r="K59" s="88"/>
      <c r="L59" s="267"/>
      <c r="M59" s="267"/>
      <c r="N59" s="229"/>
      <c r="O59" s="229"/>
    </row>
    <row r="60" spans="1:15">
      <c r="A60" s="88" t="str">
        <f>'CEA-4 Constant DCF'!A115</f>
        <v>PPL Corporation</v>
      </c>
      <c r="B60" s="103" t="s">
        <v>31</v>
      </c>
      <c r="C60" s="143">
        <f t="shared" si="34"/>
        <v>1.048117653437127</v>
      </c>
      <c r="D60" s="143">
        <f t="shared" si="34"/>
        <v>1.1499999999999999</v>
      </c>
      <c r="E60" s="143">
        <f t="shared" ref="E60" si="35">AVERAGE(C60:D60)</f>
        <v>1.0990588267185635</v>
      </c>
      <c r="F60" s="126">
        <f t="shared" si="31"/>
        <v>4.1225083300013322E-2</v>
      </c>
      <c r="G60" s="126">
        <f t="shared" si="31"/>
        <v>8.9124920783837686E-2</v>
      </c>
      <c r="H60" s="234">
        <f t="shared" ref="H60" si="36">F60+(E60*G60)</f>
        <v>0.13917861416808289</v>
      </c>
      <c r="I60" s="234">
        <v>5.0000000000000001E-3</v>
      </c>
      <c r="J60" s="234">
        <f t="shared" ref="J60" si="37">H60+I60</f>
        <v>0.14417861416808289</v>
      </c>
      <c r="K60" s="88"/>
      <c r="L60" s="267"/>
      <c r="M60" s="267"/>
      <c r="N60" s="229"/>
      <c r="O60" s="229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34"/>
        <v>0.86568354456761532</v>
      </c>
      <c r="D61" s="143">
        <f t="shared" si="34"/>
        <v>0.95</v>
      </c>
      <c r="E61" s="143">
        <f t="shared" ref="E61:E63" si="38">AVERAGE(C61:D61)</f>
        <v>0.90784177228380769</v>
      </c>
      <c r="F61" s="126">
        <f t="shared" si="31"/>
        <v>4.1225083300013322E-2</v>
      </c>
      <c r="G61" s="126">
        <f t="shared" si="31"/>
        <v>8.9124920783837686E-2</v>
      </c>
      <c r="H61" s="234">
        <f t="shared" si="32"/>
        <v>0.1221364093390665</v>
      </c>
      <c r="I61" s="234">
        <v>5.0000000000000001E-3</v>
      </c>
      <c r="J61" s="234">
        <f t="shared" si="33"/>
        <v>0.1271364093390665</v>
      </c>
      <c r="K61" s="88"/>
      <c r="L61" s="267"/>
      <c r="M61" s="267"/>
      <c r="N61" s="229"/>
      <c r="O61" s="229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34"/>
        <v>0.8790108592816932</v>
      </c>
      <c r="D62" s="143">
        <f t="shared" si="34"/>
        <v>0.95</v>
      </c>
      <c r="E62" s="143">
        <f t="shared" si="38"/>
        <v>0.91450542964084658</v>
      </c>
      <c r="F62" s="126">
        <f t="shared" si="31"/>
        <v>4.1225083300013322E-2</v>
      </c>
      <c r="G62" s="126">
        <f t="shared" si="31"/>
        <v>8.9124920783837686E-2</v>
      </c>
      <c r="H62" s="234">
        <f t="shared" si="32"/>
        <v>0.12273030727314321</v>
      </c>
      <c r="I62" s="234">
        <v>5.0000000000000001E-3</v>
      </c>
      <c r="J62" s="234">
        <f t="shared" si="33"/>
        <v>0.12773030727314322</v>
      </c>
      <c r="K62" s="88"/>
      <c r="L62" s="267"/>
      <c r="M62" s="267"/>
      <c r="N62" s="229"/>
      <c r="O62" s="229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34"/>
        <v>0.81272605322858271</v>
      </c>
      <c r="D63" s="143">
        <f t="shared" si="34"/>
        <v>0.85</v>
      </c>
      <c r="E63" s="143">
        <f t="shared" si="38"/>
        <v>0.83136302661429129</v>
      </c>
      <c r="F63" s="126">
        <f t="shared" si="31"/>
        <v>4.1225083300013322E-2</v>
      </c>
      <c r="G63" s="126">
        <f t="shared" si="31"/>
        <v>8.9124920783837686E-2</v>
      </c>
      <c r="H63" s="234">
        <f t="shared" si="32"/>
        <v>0.11532024718962358</v>
      </c>
      <c r="I63" s="234">
        <v>5.0000000000000001E-3</v>
      </c>
      <c r="J63" s="234">
        <f t="shared" si="33"/>
        <v>0.12032024718962359</v>
      </c>
      <c r="K63" s="88"/>
      <c r="L63" s="267"/>
      <c r="M63" s="267"/>
      <c r="N63" s="229"/>
      <c r="O63" s="229"/>
    </row>
    <row r="64" spans="1:15" ht="14.1" thickBot="1">
      <c r="A64" s="155" t="s">
        <v>2562</v>
      </c>
      <c r="B64" s="127"/>
      <c r="C64" s="128">
        <f>AVERAGE(C45:C63)</f>
        <v>0.866230522153419</v>
      </c>
      <c r="D64" s="128">
        <f>AVERAGE(D45:D63)</f>
        <v>0.93124999999999991</v>
      </c>
      <c r="E64" s="128">
        <f>AVERAGE(E45:E63)</f>
        <v>0.89132649064785108</v>
      </c>
      <c r="F64" s="129"/>
      <c r="G64" s="129"/>
      <c r="H64" s="130">
        <f>AVERAGE(H45:H63)</f>
        <v>0.1192415727874812</v>
      </c>
      <c r="I64" s="129"/>
      <c r="J64" s="130">
        <f>AVERAGE(J45:J63)</f>
        <v>0.12424157278748121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1.4">
      <c r="A68" s="152" t="s">
        <v>3468</v>
      </c>
      <c r="B68" s="153" t="s">
        <v>1</v>
      </c>
      <c r="C68" s="120" t="s">
        <v>3457</v>
      </c>
      <c r="D68" s="120" t="s">
        <v>3458</v>
      </c>
      <c r="E68" s="120" t="s">
        <v>3459</v>
      </c>
      <c r="F68" s="120" t="s">
        <v>3460</v>
      </c>
      <c r="G68" s="120" t="str">
        <f>G44</f>
        <v>Average Market Risk Premium</v>
      </c>
      <c r="H68" s="120" t="s">
        <v>3462</v>
      </c>
      <c r="I68" s="120" t="s">
        <v>3463</v>
      </c>
      <c r="J68" s="120" t="s">
        <v>3464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>_xlfn.XLOOKUP($B69, $B$5:$B$39, C$5:C$39)</f>
        <v>1.1329959999999999</v>
      </c>
      <c r="D69" s="143" t="str">
        <f t="shared" ref="C69:D76" si="39">_xlfn.XLOOKUP($B69, $B$5:$B$39, D$5:D$39)</f>
        <v>n/a</v>
      </c>
      <c r="E69" s="125">
        <f t="shared" ref="E69:E76" si="40">AVERAGE(C69:D69)</f>
        <v>1.1329959999999999</v>
      </c>
      <c r="F69" s="218">
        <f t="shared" ref="F69:G76" si="41">_xlfn.XLOOKUP($B69, $B$5:$B$39, F$5:F$39)</f>
        <v>3.4466244725738393E-2</v>
      </c>
      <c r="G69" s="218">
        <f t="shared" si="41"/>
        <v>8.9124920783837686E-2</v>
      </c>
      <c r="H69" s="218">
        <f t="shared" ref="H69:H76" si="42">F69+(E69*G69)</f>
        <v>0.13544442347414334</v>
      </c>
      <c r="I69" s="218">
        <v>5.0000000000000001E-3</v>
      </c>
      <c r="J69" s="218">
        <f t="shared" ref="J69:J76" si="43">H69+I69</f>
        <v>0.14044442347414335</v>
      </c>
      <c r="K69" s="88"/>
      <c r="L69" s="228"/>
      <c r="M69" s="228"/>
      <c r="N69" s="229"/>
      <c r="O69" s="229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39"/>
        <v>0.86025260000000003</v>
      </c>
      <c r="D70" s="143" t="str">
        <f t="shared" si="39"/>
        <v>n/a</v>
      </c>
      <c r="E70" s="143">
        <f t="shared" si="40"/>
        <v>0.86025260000000003</v>
      </c>
      <c r="F70" s="218">
        <f t="shared" si="41"/>
        <v>3.4466244725738393E-2</v>
      </c>
      <c r="G70" s="218">
        <f t="shared" si="41"/>
        <v>8.9124920783837686E-2</v>
      </c>
      <c r="H70" s="218">
        <f t="shared" si="42"/>
        <v>0.1111361895548288</v>
      </c>
      <c r="I70" s="218">
        <v>5.0000000000000001E-3</v>
      </c>
      <c r="J70" s="218">
        <f t="shared" si="43"/>
        <v>0.11613618955482881</v>
      </c>
      <c r="K70" s="88"/>
      <c r="L70" s="228"/>
      <c r="M70" s="228"/>
      <c r="N70" s="229"/>
      <c r="O70" s="229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39"/>
        <v>0.91590280000000002</v>
      </c>
      <c r="D71" s="143">
        <f t="shared" si="39"/>
        <v>0.85</v>
      </c>
      <c r="E71" s="143">
        <f t="shared" si="40"/>
        <v>0.88295140000000005</v>
      </c>
      <c r="F71" s="218">
        <f t="shared" si="41"/>
        <v>3.4466244725738393E-2</v>
      </c>
      <c r="G71" s="218">
        <f t="shared" si="41"/>
        <v>8.9124920783837686E-2</v>
      </c>
      <c r="H71" s="218">
        <f t="shared" si="42"/>
        <v>0.11315921830671698</v>
      </c>
      <c r="I71" s="218">
        <v>5.0000000000000001E-3</v>
      </c>
      <c r="J71" s="218">
        <f t="shared" si="43"/>
        <v>0.11815921830671698</v>
      </c>
      <c r="K71" s="88"/>
      <c r="L71" s="228"/>
      <c r="M71" s="228"/>
      <c r="N71" s="229"/>
      <c r="O71" s="229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39"/>
        <v>0.71326460000000003</v>
      </c>
      <c r="D72" s="143">
        <f t="shared" si="39"/>
        <v>0.75</v>
      </c>
      <c r="E72" s="143">
        <f t="shared" si="40"/>
        <v>0.73163230000000001</v>
      </c>
      <c r="F72" s="218">
        <f t="shared" si="41"/>
        <v>3.4466244725738393E-2</v>
      </c>
      <c r="G72" s="218">
        <f t="shared" si="41"/>
        <v>8.9124920783837686E-2</v>
      </c>
      <c r="H72" s="218">
        <f t="shared" si="42"/>
        <v>9.9672915506135357E-2</v>
      </c>
      <c r="I72" s="218">
        <v>5.0000000000000001E-3</v>
      </c>
      <c r="J72" s="218">
        <f t="shared" si="43"/>
        <v>0.10467291550613536</v>
      </c>
      <c r="K72" s="88"/>
      <c r="L72" s="228"/>
      <c r="M72" s="228"/>
      <c r="N72" s="229"/>
      <c r="O72" s="229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39"/>
        <v>0.82358441908088786</v>
      </c>
      <c r="D73" s="143">
        <f t="shared" si="39"/>
        <v>0.85</v>
      </c>
      <c r="E73" s="143">
        <f t="shared" si="40"/>
        <v>0.83679220954044387</v>
      </c>
      <c r="F73" s="218">
        <f t="shared" si="41"/>
        <v>4.1225083300013322E-2</v>
      </c>
      <c r="G73" s="218">
        <f t="shared" si="41"/>
        <v>8.9124920783837686E-2</v>
      </c>
      <c r="H73" s="218">
        <f t="shared" si="42"/>
        <v>0.11580412268783788</v>
      </c>
      <c r="I73" s="218">
        <v>5.0000000000000001E-3</v>
      </c>
      <c r="J73" s="218">
        <f t="shared" si="43"/>
        <v>0.12080412268783788</v>
      </c>
      <c r="K73" s="88"/>
      <c r="L73" s="228"/>
      <c r="M73" s="228"/>
      <c r="N73" s="229"/>
      <c r="O73" s="229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39"/>
        <v>0.7403848152996686</v>
      </c>
      <c r="D74" s="143">
        <f t="shared" si="39"/>
        <v>0.85</v>
      </c>
      <c r="E74" s="143">
        <f t="shared" si="40"/>
        <v>0.79519240764983423</v>
      </c>
      <c r="F74" s="218">
        <f t="shared" si="41"/>
        <v>4.1225083300013322E-2</v>
      </c>
      <c r="G74" s="218">
        <f t="shared" si="41"/>
        <v>8.9124920783837686E-2</v>
      </c>
      <c r="H74" s="218">
        <f t="shared" si="42"/>
        <v>0.11209654363971397</v>
      </c>
      <c r="I74" s="218">
        <v>5.0000000000000001E-3</v>
      </c>
      <c r="J74" s="218">
        <f t="shared" si="43"/>
        <v>0.11709654363971397</v>
      </c>
      <c r="K74" s="88"/>
      <c r="L74" s="228"/>
      <c r="M74" s="228"/>
      <c r="N74" s="229"/>
      <c r="O74" s="229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39"/>
        <v>0.82572771863841377</v>
      </c>
      <c r="D75" s="143">
        <f t="shared" si="39"/>
        <v>0.85</v>
      </c>
      <c r="E75" s="143">
        <f t="shared" si="40"/>
        <v>0.83786385931920693</v>
      </c>
      <c r="F75" s="218">
        <f t="shared" si="41"/>
        <v>4.1225083300013322E-2</v>
      </c>
      <c r="G75" s="218">
        <f t="shared" si="41"/>
        <v>8.9124920783837686E-2</v>
      </c>
      <c r="H75" s="218">
        <f t="shared" si="42"/>
        <v>0.11589963338947817</v>
      </c>
      <c r="I75" s="218">
        <v>5.0000000000000001E-3</v>
      </c>
      <c r="J75" s="218">
        <f t="shared" si="43"/>
        <v>0.12089963338947818</v>
      </c>
      <c r="K75" s="88"/>
      <c r="L75" s="228"/>
      <c r="M75" s="228"/>
      <c r="N75" s="229"/>
      <c r="O75" s="229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39"/>
        <v>0.84003961073239974</v>
      </c>
      <c r="D76" s="143">
        <f t="shared" si="39"/>
        <v>0.85</v>
      </c>
      <c r="E76" s="143">
        <f t="shared" si="40"/>
        <v>0.84501980536619992</v>
      </c>
      <c r="F76" s="218">
        <f t="shared" si="41"/>
        <v>4.1225083300013322E-2</v>
      </c>
      <c r="G76" s="218">
        <f t="shared" si="41"/>
        <v>8.9124920783837686E-2</v>
      </c>
      <c r="H76" s="218">
        <f t="shared" si="42"/>
        <v>0.11653740651404984</v>
      </c>
      <c r="I76" s="218">
        <v>5.0000000000000001E-3</v>
      </c>
      <c r="J76" s="218">
        <f t="shared" si="43"/>
        <v>0.12153740651404984</v>
      </c>
      <c r="K76" s="88"/>
      <c r="L76" s="228"/>
      <c r="M76" s="228"/>
      <c r="N76" s="229"/>
      <c r="O76" s="229"/>
    </row>
    <row r="77" spans="1:15" ht="14.1" thickBot="1">
      <c r="A77" s="155" t="s">
        <v>2562</v>
      </c>
      <c r="B77" s="127"/>
      <c r="C77" s="128">
        <f>AVERAGE(C69:C76)</f>
        <v>0.85651907046892128</v>
      </c>
      <c r="D77" s="128">
        <f>AVERAGE(D69:D76)</f>
        <v>0.83333333333333337</v>
      </c>
      <c r="E77" s="128">
        <f>AVERAGE(E69:E76)</f>
        <v>0.86533757273446066</v>
      </c>
      <c r="F77" s="129"/>
      <c r="G77" s="129"/>
      <c r="H77" s="269">
        <f>AVERAGE(H69:H76)</f>
        <v>0.11496880663411306</v>
      </c>
      <c r="I77" s="129"/>
      <c r="J77" s="269">
        <f>AVERAGE(J69:J76)</f>
        <v>0.11996880663411306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0"/>
      <c r="I78" s="89"/>
      <c r="J78" s="270"/>
      <c r="K78" s="88"/>
      <c r="L78" s="89"/>
      <c r="M78" s="89"/>
      <c r="N78" s="89"/>
      <c r="O78" s="89"/>
    </row>
    <row r="80" spans="1:15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1.4">
      <c r="A81" s="152" t="s">
        <v>3469</v>
      </c>
      <c r="B81" s="153" t="s">
        <v>1</v>
      </c>
      <c r="C81" s="120" t="s">
        <v>3457</v>
      </c>
      <c r="D81" s="120" t="s">
        <v>3458</v>
      </c>
      <c r="E81" s="120" t="s">
        <v>3459</v>
      </c>
      <c r="F81" s="120" t="s">
        <v>3460</v>
      </c>
      <c r="G81" s="120" t="s">
        <v>3461</v>
      </c>
      <c r="H81" s="120" t="s">
        <v>3462</v>
      </c>
      <c r="I81" s="120" t="s">
        <v>3463</v>
      </c>
      <c r="J81" s="120" t="s">
        <v>3464</v>
      </c>
    </row>
    <row r="82" spans="1:10">
      <c r="A82" s="297" t="str">
        <f>'CEA-4 Constant DCF'!A176</f>
        <v>AltaGas Limited</v>
      </c>
      <c r="B82" s="318" t="str">
        <f>'CEA-4 Constant DCF'!B176</f>
        <v>ALA</v>
      </c>
      <c r="C82" s="261">
        <f>_xlfn.XLOOKUP($B82, $B$5:$B$39, C$5:C$39)</f>
        <v>1.1329959999999999</v>
      </c>
      <c r="D82" s="261" t="str">
        <f>_xlfn.XLOOKUP($B82, $B$5:$B$39, D$5:D$39)</f>
        <v>n/a</v>
      </c>
      <c r="E82" s="125">
        <f t="shared" ref="E82" si="44">AVERAGE(C82:D82)</f>
        <v>1.1329959999999999</v>
      </c>
      <c r="F82" s="218">
        <f t="shared" ref="F82:G97" si="45">_xlfn.XLOOKUP($B82, $B$5:$B$39, F$5:F$39)</f>
        <v>3.4466244725738393E-2</v>
      </c>
      <c r="G82" s="218">
        <f t="shared" si="45"/>
        <v>8.9124920783837686E-2</v>
      </c>
      <c r="H82" s="218">
        <f t="shared" ref="H82" si="46">F82+(E82*G82)</f>
        <v>0.13544442347414334</v>
      </c>
      <c r="I82" s="218">
        <v>5.0000000000000001E-3</v>
      </c>
      <c r="J82" s="218">
        <f t="shared" ref="J82" si="47">H82+I82</f>
        <v>0.14044442347414335</v>
      </c>
    </row>
    <row r="83" spans="1:10">
      <c r="A83" s="297" t="str">
        <f>'CEA-4 Constant DCF'!A177</f>
        <v>Canadian Utilities Limited</v>
      </c>
      <c r="B83" s="318" t="str">
        <f>'CEA-4 Constant DCF'!B177</f>
        <v>CU</v>
      </c>
      <c r="C83" s="261">
        <f t="shared" ref="C83:D106" si="48">_xlfn.XLOOKUP($B83, $B$5:$B$39, C$5:C$39)</f>
        <v>0.86025260000000003</v>
      </c>
      <c r="D83" s="261" t="str">
        <f t="shared" si="48"/>
        <v>n/a</v>
      </c>
      <c r="E83" s="125">
        <f t="shared" ref="E83:E106" si="49">AVERAGE(C83:D83)</f>
        <v>0.86025260000000003</v>
      </c>
      <c r="F83" s="218">
        <f t="shared" si="45"/>
        <v>3.4466244725738393E-2</v>
      </c>
      <c r="G83" s="218">
        <f t="shared" si="45"/>
        <v>8.9124920783837686E-2</v>
      </c>
      <c r="H83" s="218">
        <f t="shared" ref="H83:H106" si="50">F83+(E83*G83)</f>
        <v>0.1111361895548288</v>
      </c>
      <c r="I83" s="218">
        <v>5.0000000000000001E-3</v>
      </c>
      <c r="J83" s="218">
        <f t="shared" ref="J83:J106" si="51">H83+I83</f>
        <v>0.11613618955482881</v>
      </c>
    </row>
    <row r="84" spans="1:10">
      <c r="A84" s="297" t="str">
        <f>'CEA-4 Constant DCF'!A178</f>
        <v>Emera Inc.</v>
      </c>
      <c r="B84" s="318" t="str">
        <f>'CEA-4 Constant DCF'!B178</f>
        <v>EMA</v>
      </c>
      <c r="C84" s="261">
        <f t="shared" si="48"/>
        <v>0.72213530000000004</v>
      </c>
      <c r="D84" s="261">
        <f t="shared" si="48"/>
        <v>0.75</v>
      </c>
      <c r="E84" s="125">
        <f t="shared" si="49"/>
        <v>0.73606765000000007</v>
      </c>
      <c r="F84" s="218">
        <f t="shared" si="45"/>
        <v>3.4466244725738393E-2</v>
      </c>
      <c r="G84" s="218">
        <f t="shared" si="45"/>
        <v>8.9124920783837686E-2</v>
      </c>
      <c r="H84" s="218">
        <f t="shared" si="50"/>
        <v>0.10006821572353396</v>
      </c>
      <c r="I84" s="218">
        <v>5.0000000000000001E-3</v>
      </c>
      <c r="J84" s="218">
        <f t="shared" si="51"/>
        <v>0.10506821572353396</v>
      </c>
    </row>
    <row r="85" spans="1:10">
      <c r="A85" s="297" t="str">
        <f>'CEA-4 Constant DCF'!A179</f>
        <v>Enbridge Inc.</v>
      </c>
      <c r="B85" s="318" t="str">
        <f>'CEA-4 Constant DCF'!B179</f>
        <v>ENB</v>
      </c>
      <c r="C85" s="261">
        <f t="shared" si="48"/>
        <v>0.91590280000000002</v>
      </c>
      <c r="D85" s="261">
        <f t="shared" si="48"/>
        <v>0.85</v>
      </c>
      <c r="E85" s="125">
        <f t="shared" si="49"/>
        <v>0.88295140000000005</v>
      </c>
      <c r="F85" s="218">
        <f t="shared" si="45"/>
        <v>3.4466244725738393E-2</v>
      </c>
      <c r="G85" s="218">
        <f t="shared" si="45"/>
        <v>8.9124920783837686E-2</v>
      </c>
      <c r="H85" s="218">
        <f t="shared" si="50"/>
        <v>0.11315921830671698</v>
      </c>
      <c r="I85" s="218">
        <v>5.0000000000000001E-3</v>
      </c>
      <c r="J85" s="218">
        <f t="shared" si="51"/>
        <v>0.11815921830671698</v>
      </c>
    </row>
    <row r="86" spans="1:10">
      <c r="A86" s="297" t="str">
        <f>'CEA-4 Constant DCF'!A180</f>
        <v>Fortis, Inc.</v>
      </c>
      <c r="B86" s="318" t="str">
        <f>'CEA-4 Constant DCF'!B180</f>
        <v>FTS</v>
      </c>
      <c r="C86" s="261">
        <f t="shared" si="48"/>
        <v>0.71326460000000003</v>
      </c>
      <c r="D86" s="261">
        <f t="shared" si="48"/>
        <v>0.75</v>
      </c>
      <c r="E86" s="125">
        <f t="shared" si="49"/>
        <v>0.73163230000000001</v>
      </c>
      <c r="F86" s="218">
        <f t="shared" si="45"/>
        <v>3.4466244725738393E-2</v>
      </c>
      <c r="G86" s="218">
        <f t="shared" si="45"/>
        <v>8.9124920783837686E-2</v>
      </c>
      <c r="H86" s="218">
        <f t="shared" si="50"/>
        <v>9.9672915506135357E-2</v>
      </c>
      <c r="I86" s="218">
        <v>5.0000000000000001E-3</v>
      </c>
      <c r="J86" s="218">
        <f t="shared" si="51"/>
        <v>0.10467291550613536</v>
      </c>
    </row>
    <row r="87" spans="1:10">
      <c r="A87" s="297" t="str">
        <f>'CEA-4 Constant DCF'!A181</f>
        <v>Hydro One, Ltd.</v>
      </c>
      <c r="B87" s="318" t="str">
        <f>'CEA-4 Constant DCF'!B181</f>
        <v>H</v>
      </c>
      <c r="C87" s="261">
        <f t="shared" si="48"/>
        <v>0.68950619999999996</v>
      </c>
      <c r="D87" s="261" t="str">
        <f t="shared" si="48"/>
        <v>n/a</v>
      </c>
      <c r="E87" s="125">
        <f t="shared" si="49"/>
        <v>0.68950619999999996</v>
      </c>
      <c r="F87" s="218">
        <f t="shared" si="45"/>
        <v>3.4466244725738393E-2</v>
      </c>
      <c r="G87" s="218">
        <f t="shared" si="45"/>
        <v>8.9124920783837686E-2</v>
      </c>
      <c r="H87" s="218">
        <f t="shared" si="50"/>
        <v>9.591843018070334E-2</v>
      </c>
      <c r="I87" s="218">
        <v>5.0000000000000001E-3</v>
      </c>
      <c r="J87" s="218">
        <f>H87+I87</f>
        <v>0.10091843018070334</v>
      </c>
    </row>
    <row r="88" spans="1:10">
      <c r="A88" s="297" t="str">
        <f>'CEA-4 Constant DCF'!A182</f>
        <v>Alliant Energy Corporation</v>
      </c>
      <c r="B88" s="318" t="str">
        <f>'CEA-4 Constant DCF'!B182</f>
        <v>LNT</v>
      </c>
      <c r="C88" s="143">
        <f t="shared" si="48"/>
        <v>0.86921718245606283</v>
      </c>
      <c r="D88" s="143">
        <f t="shared" si="48"/>
        <v>0.9</v>
      </c>
      <c r="E88" s="125">
        <f t="shared" si="49"/>
        <v>0.88460859122803148</v>
      </c>
      <c r="F88" s="218">
        <f t="shared" si="45"/>
        <v>4.1225083300013322E-2</v>
      </c>
      <c r="G88" s="218">
        <f t="shared" si="45"/>
        <v>8.9124920783837686E-2</v>
      </c>
      <c r="H88" s="218">
        <f t="shared" si="50"/>
        <v>0.12006575391791388</v>
      </c>
      <c r="I88" s="218">
        <v>5.0000000000000001E-3</v>
      </c>
      <c r="J88" s="218">
        <f t="shared" si="51"/>
        <v>0.12506575391791389</v>
      </c>
    </row>
    <row r="89" spans="1:10">
      <c r="A89" s="297" t="str">
        <f>'CEA-4 Constant DCF'!A183</f>
        <v>Ameren Corporation</v>
      </c>
      <c r="B89" s="318" t="str">
        <f>'CEA-4 Constant DCF'!B183</f>
        <v>AEE</v>
      </c>
      <c r="C89" s="143">
        <f t="shared" si="48"/>
        <v>0.82244693998608054</v>
      </c>
      <c r="D89" s="143">
        <f t="shared" si="48"/>
        <v>0.9</v>
      </c>
      <c r="E89" s="125">
        <f t="shared" si="49"/>
        <v>0.86122346999304034</v>
      </c>
      <c r="F89" s="218">
        <f t="shared" si="45"/>
        <v>4.1225083300013322E-2</v>
      </c>
      <c r="G89" s="218">
        <f t="shared" si="45"/>
        <v>8.9124920783837686E-2</v>
      </c>
      <c r="H89" s="218">
        <f t="shared" si="50"/>
        <v>0.11798155684032485</v>
      </c>
      <c r="I89" s="218">
        <v>5.0000000000000001E-3</v>
      </c>
      <c r="J89" s="218">
        <f t="shared" si="51"/>
        <v>0.12298155684032486</v>
      </c>
    </row>
    <row r="90" spans="1:10">
      <c r="A90" s="297" t="str">
        <f>'CEA-4 Constant DCF'!A184</f>
        <v>American Electric Power Company, Inc.</v>
      </c>
      <c r="B90" s="318" t="str">
        <f>'CEA-4 Constant DCF'!B184</f>
        <v>AEP</v>
      </c>
      <c r="C90" s="143">
        <f t="shared" si="48"/>
        <v>0.82591098482668701</v>
      </c>
      <c r="D90" s="143">
        <f t="shared" si="48"/>
        <v>0.85</v>
      </c>
      <c r="E90" s="125">
        <f t="shared" si="49"/>
        <v>0.83795549241334344</v>
      </c>
      <c r="F90" s="218">
        <f t="shared" si="45"/>
        <v>4.1225083300013322E-2</v>
      </c>
      <c r="G90" s="218">
        <f t="shared" si="45"/>
        <v>8.9124920783837686E-2</v>
      </c>
      <c r="H90" s="218">
        <f t="shared" si="50"/>
        <v>0.11590780018173424</v>
      </c>
      <c r="I90" s="218">
        <v>5.0000000000000001E-3</v>
      </c>
      <c r="J90" s="218">
        <f t="shared" si="51"/>
        <v>0.12090780018173425</v>
      </c>
    </row>
    <row r="91" spans="1:10">
      <c r="A91" s="297" t="str">
        <f>'CEA-4 Constant DCF'!A185</f>
        <v>Duke Energy Corporation</v>
      </c>
      <c r="B91" s="318" t="str">
        <f>'CEA-4 Constant DCF'!B185</f>
        <v>DUK</v>
      </c>
      <c r="C91" s="143">
        <f t="shared" si="48"/>
        <v>0.80726097375380101</v>
      </c>
      <c r="D91" s="143">
        <f t="shared" si="48"/>
        <v>0.9</v>
      </c>
      <c r="E91" s="125">
        <f t="shared" si="49"/>
        <v>0.85363048687690046</v>
      </c>
      <c r="F91" s="218">
        <f t="shared" si="45"/>
        <v>4.1225083300013322E-2</v>
      </c>
      <c r="G91" s="218">
        <f t="shared" si="45"/>
        <v>8.9124920783837686E-2</v>
      </c>
      <c r="H91" s="218">
        <f t="shared" si="50"/>
        <v>0.11730483282158588</v>
      </c>
      <c r="I91" s="218">
        <v>5.0000000000000001E-3</v>
      </c>
      <c r="J91" s="218">
        <f t="shared" si="51"/>
        <v>0.12230483282158588</v>
      </c>
    </row>
    <row r="92" spans="1:10">
      <c r="A92" s="297" t="str">
        <f>'CEA-4 Constant DCF'!A186</f>
        <v>Entergy Corporation</v>
      </c>
      <c r="B92" s="318" t="str">
        <f>'CEA-4 Constant DCF'!B186</f>
        <v>ETR</v>
      </c>
      <c r="C92" s="143">
        <f t="shared" si="48"/>
        <v>0.96388467159237801</v>
      </c>
      <c r="D92" s="143">
        <f t="shared" si="48"/>
        <v>1</v>
      </c>
      <c r="E92" s="125">
        <f t="shared" si="49"/>
        <v>0.98194233579618895</v>
      </c>
      <c r="F92" s="218">
        <f t="shared" si="45"/>
        <v>4.1225083300013322E-2</v>
      </c>
      <c r="G92" s="218">
        <f t="shared" si="45"/>
        <v>8.9124920783837686E-2</v>
      </c>
      <c r="H92" s="218">
        <f t="shared" si="50"/>
        <v>0.12874061619214522</v>
      </c>
      <c r="I92" s="218">
        <v>5.0000000000000001E-3</v>
      </c>
      <c r="J92" s="218">
        <f t="shared" si="51"/>
        <v>0.13374061619214522</v>
      </c>
    </row>
    <row r="93" spans="1:10">
      <c r="A93" s="297" t="str">
        <f>'CEA-4 Constant DCF'!A187</f>
        <v>Eversource Energy</v>
      </c>
      <c r="B93" s="318" t="str">
        <f>'CEA-4 Constant DCF'!B187</f>
        <v>ES</v>
      </c>
      <c r="C93" s="143">
        <f t="shared" si="48"/>
        <v>0.89014831530305794</v>
      </c>
      <c r="D93" s="143">
        <f t="shared" si="48"/>
        <v>0.95</v>
      </c>
      <c r="E93" s="125">
        <f t="shared" si="49"/>
        <v>0.920074157651529</v>
      </c>
      <c r="F93" s="218">
        <f t="shared" si="45"/>
        <v>4.1225083300013322E-2</v>
      </c>
      <c r="G93" s="218">
        <f t="shared" si="45"/>
        <v>8.9124920783837686E-2</v>
      </c>
      <c r="H93" s="218">
        <f t="shared" si="50"/>
        <v>0.12322661971596202</v>
      </c>
      <c r="I93" s="218">
        <v>5.0000000000000001E-3</v>
      </c>
      <c r="J93" s="218">
        <f t="shared" si="51"/>
        <v>0.12822661971596203</v>
      </c>
    </row>
    <row r="94" spans="1:10">
      <c r="A94" s="297" t="str">
        <f>'CEA-4 Constant DCF'!A188</f>
        <v>Exelon Corporation</v>
      </c>
      <c r="B94" s="318" t="str">
        <f>'CEA-4 Constant DCF'!B188</f>
        <v>EXC</v>
      </c>
      <c r="C94" s="143">
        <f t="shared" si="48"/>
        <v>0.96226792370337877</v>
      </c>
      <c r="D94" s="143" t="str">
        <f t="shared" si="48"/>
        <v>NMF</v>
      </c>
      <c r="E94" s="125">
        <f t="shared" si="49"/>
        <v>0.96226792370337877</v>
      </c>
      <c r="F94" s="218">
        <f t="shared" si="45"/>
        <v>4.1225083300013322E-2</v>
      </c>
      <c r="G94" s="218">
        <f t="shared" si="45"/>
        <v>8.9124920783837686E-2</v>
      </c>
      <c r="H94" s="218">
        <f t="shared" si="50"/>
        <v>0.12698713577290491</v>
      </c>
      <c r="I94" s="218">
        <v>5.0000000000000001E-3</v>
      </c>
      <c r="J94" s="218">
        <f t="shared" si="51"/>
        <v>0.13198713577290491</v>
      </c>
    </row>
    <row r="95" spans="1:10">
      <c r="A95" s="297" t="str">
        <f>'CEA-4 Constant DCF'!A189</f>
        <v>Evergy, Inc.</v>
      </c>
      <c r="B95" s="318" t="str">
        <f>'CEA-4 Constant DCF'!B189</f>
        <v>EVRG</v>
      </c>
      <c r="C95" s="143">
        <f t="shared" si="48"/>
        <v>0.88068723039184071</v>
      </c>
      <c r="D95" s="143">
        <f t="shared" si="48"/>
        <v>0.95</v>
      </c>
      <c r="E95" s="125">
        <f t="shared" si="49"/>
        <v>0.91534361519592033</v>
      </c>
      <c r="F95" s="218">
        <f t="shared" si="45"/>
        <v>4.1225083300013322E-2</v>
      </c>
      <c r="G95" s="218">
        <f t="shared" si="45"/>
        <v>8.9124920783837686E-2</v>
      </c>
      <c r="H95" s="218">
        <f t="shared" si="50"/>
        <v>0.12280501049434134</v>
      </c>
      <c r="I95" s="218">
        <v>5.0000000000000001E-3</v>
      </c>
      <c r="J95" s="218">
        <f t="shared" si="51"/>
        <v>0.12780501049434134</v>
      </c>
    </row>
    <row r="96" spans="1:10">
      <c r="A96" s="297" t="str">
        <f>'CEA-4 Constant DCF'!A190</f>
        <v>NextEra Energy, Inc.</v>
      </c>
      <c r="B96" s="318" t="str">
        <f>'CEA-4 Constant DCF'!B190</f>
        <v>NEE</v>
      </c>
      <c r="C96" s="143">
        <f t="shared" si="48"/>
        <v>0.91556963498759136</v>
      </c>
      <c r="D96" s="143">
        <f t="shared" si="48"/>
        <v>1.05</v>
      </c>
      <c r="E96" s="125">
        <f t="shared" si="49"/>
        <v>0.98278481749379565</v>
      </c>
      <c r="F96" s="218">
        <f t="shared" si="45"/>
        <v>4.1225083300013322E-2</v>
      </c>
      <c r="G96" s="218">
        <f t="shared" si="45"/>
        <v>8.9124920783837686E-2</v>
      </c>
      <c r="H96" s="218">
        <f t="shared" si="50"/>
        <v>0.12881570230670625</v>
      </c>
      <c r="I96" s="218">
        <v>5.0000000000000001E-3</v>
      </c>
      <c r="J96" s="218">
        <f t="shared" si="51"/>
        <v>0.13381570230670625</v>
      </c>
    </row>
    <row r="97" spans="1:15">
      <c r="A97" s="297" t="str">
        <f>'CEA-4 Constant DCF'!A191</f>
        <v>OGE Energy Corporation</v>
      </c>
      <c r="B97" s="318" t="str">
        <f>'CEA-4 Constant DCF'!B191</f>
        <v>OGE</v>
      </c>
      <c r="C97" s="143">
        <f t="shared" si="48"/>
        <v>1.0036973270137071</v>
      </c>
      <c r="D97" s="143">
        <f t="shared" si="48"/>
        <v>1.05</v>
      </c>
      <c r="E97" s="125">
        <f t="shared" si="49"/>
        <v>1.0268486635068537</v>
      </c>
      <c r="F97" s="218">
        <f t="shared" si="45"/>
        <v>4.1225083300013322E-2</v>
      </c>
      <c r="G97" s="218">
        <f t="shared" si="45"/>
        <v>8.9124920783837686E-2</v>
      </c>
      <c r="H97" s="218">
        <f t="shared" si="50"/>
        <v>0.13274288909205126</v>
      </c>
      <c r="I97" s="218">
        <v>5.0000000000000001E-3</v>
      </c>
      <c r="J97" s="218">
        <f t="shared" si="51"/>
        <v>0.13774288909205126</v>
      </c>
      <c r="K97" s="88"/>
      <c r="L97" s="89"/>
      <c r="M97" s="89"/>
      <c r="N97" s="89"/>
      <c r="O97" s="89"/>
    </row>
    <row r="98" spans="1:15">
      <c r="A98" s="297" t="str">
        <f>'CEA-4 Constant DCF'!A192</f>
        <v>Pinnacle West Capital Corporation</v>
      </c>
      <c r="B98" s="318" t="str">
        <f>'CEA-4 Constant DCF'!B192</f>
        <v>PNW</v>
      </c>
      <c r="C98" s="143">
        <f t="shared" si="48"/>
        <v>0.92659192638535681</v>
      </c>
      <c r="D98" s="143">
        <f t="shared" si="48"/>
        <v>0.95</v>
      </c>
      <c r="E98" s="125">
        <f t="shared" si="49"/>
        <v>0.93829596319267838</v>
      </c>
      <c r="F98" s="218">
        <f t="shared" ref="F98:G106" si="52">_xlfn.XLOOKUP($B98, $B$5:$B$39, F$5:F$39)</f>
        <v>4.1225083300013322E-2</v>
      </c>
      <c r="G98" s="218">
        <f t="shared" si="52"/>
        <v>8.9124920783837686E-2</v>
      </c>
      <c r="H98" s="218">
        <f t="shared" si="50"/>
        <v>0.12485063669135546</v>
      </c>
      <c r="I98" s="218">
        <v>5.0000000000000001E-3</v>
      </c>
      <c r="J98" s="218">
        <f t="shared" si="51"/>
        <v>0.12985063669135546</v>
      </c>
      <c r="K98" s="88"/>
      <c r="L98" s="89"/>
      <c r="M98" s="89"/>
      <c r="N98" s="89"/>
      <c r="O98" s="89"/>
    </row>
    <row r="99" spans="1:15">
      <c r="A99" s="297" t="str">
        <f>'CEA-4 Constant DCF'!A193</f>
        <v>PPL Corporation</v>
      </c>
      <c r="B99" s="318" t="str">
        <f>'CEA-4 Constant DCF'!B193</f>
        <v>PPL</v>
      </c>
      <c r="C99" s="143">
        <f t="shared" si="48"/>
        <v>1.048117653437127</v>
      </c>
      <c r="D99" s="143">
        <f t="shared" si="48"/>
        <v>1.1499999999999999</v>
      </c>
      <c r="E99" s="125">
        <f t="shared" si="49"/>
        <v>1.0990588267185635</v>
      </c>
      <c r="F99" s="218">
        <f t="shared" si="52"/>
        <v>4.1225083300013322E-2</v>
      </c>
      <c r="G99" s="218">
        <f t="shared" si="52"/>
        <v>8.9124920783837686E-2</v>
      </c>
      <c r="H99" s="218">
        <f t="shared" si="50"/>
        <v>0.13917861416808289</v>
      </c>
      <c r="I99" s="218">
        <v>5.0000000000000001E-3</v>
      </c>
      <c r="J99" s="218">
        <f t="shared" si="51"/>
        <v>0.14417861416808289</v>
      </c>
      <c r="K99" s="88"/>
      <c r="L99" s="89"/>
      <c r="M99" s="89"/>
      <c r="N99" s="89"/>
      <c r="O99" s="89"/>
    </row>
    <row r="100" spans="1:15">
      <c r="A100" s="297" t="str">
        <f>'CEA-4 Constant DCF'!A194</f>
        <v>Portland General Electric Company</v>
      </c>
      <c r="B100" s="318" t="str">
        <f>'CEA-4 Constant DCF'!B194</f>
        <v>POR</v>
      </c>
      <c r="C100" s="143">
        <f t="shared" si="48"/>
        <v>0.86568354456761532</v>
      </c>
      <c r="D100" s="143">
        <f t="shared" si="48"/>
        <v>0.95</v>
      </c>
      <c r="E100" s="125">
        <f t="shared" si="49"/>
        <v>0.90784177228380769</v>
      </c>
      <c r="F100" s="218">
        <f t="shared" si="52"/>
        <v>4.1225083300013322E-2</v>
      </c>
      <c r="G100" s="218">
        <f t="shared" si="52"/>
        <v>8.9124920783837686E-2</v>
      </c>
      <c r="H100" s="218">
        <f t="shared" si="50"/>
        <v>0.1221364093390665</v>
      </c>
      <c r="I100" s="218">
        <v>5.0000000000000001E-3</v>
      </c>
      <c r="J100" s="218">
        <f t="shared" si="51"/>
        <v>0.1271364093390665</v>
      </c>
      <c r="K100" s="88"/>
      <c r="L100" s="89"/>
      <c r="M100" s="89"/>
      <c r="N100" s="89"/>
      <c r="O100" s="89"/>
    </row>
    <row r="101" spans="1:15">
      <c r="A101" s="297" t="str">
        <f>'CEA-4 Constant DCF'!A195</f>
        <v>Southern Company</v>
      </c>
      <c r="B101" s="318" t="str">
        <f>'CEA-4 Constant DCF'!B195</f>
        <v>SO</v>
      </c>
      <c r="C101" s="143">
        <f t="shared" si="48"/>
        <v>0.8790108592816932</v>
      </c>
      <c r="D101" s="143">
        <f t="shared" si="48"/>
        <v>0.95</v>
      </c>
      <c r="E101" s="125">
        <f t="shared" si="49"/>
        <v>0.91450542964084658</v>
      </c>
      <c r="F101" s="218">
        <f t="shared" si="52"/>
        <v>4.1225083300013322E-2</v>
      </c>
      <c r="G101" s="218">
        <f t="shared" si="52"/>
        <v>8.9124920783837686E-2</v>
      </c>
      <c r="H101" s="218">
        <f t="shared" si="50"/>
        <v>0.12273030727314321</v>
      </c>
      <c r="I101" s="218">
        <v>5.0000000000000001E-3</v>
      </c>
      <c r="J101" s="218">
        <f t="shared" si="51"/>
        <v>0.12773030727314322</v>
      </c>
      <c r="K101" s="88"/>
      <c r="L101" s="89"/>
      <c r="M101" s="89"/>
      <c r="N101" s="89"/>
      <c r="O101" s="89"/>
    </row>
    <row r="102" spans="1:15">
      <c r="A102" s="297" t="str">
        <f>'CEA-4 Constant DCF'!A196</f>
        <v>Xcel Energy Inc.</v>
      </c>
      <c r="B102" s="318" t="str">
        <f>'CEA-4 Constant DCF'!B196</f>
        <v>XEL</v>
      </c>
      <c r="C102" s="143">
        <f t="shared" si="48"/>
        <v>0.81272605322858271</v>
      </c>
      <c r="D102" s="143">
        <f t="shared" si="48"/>
        <v>0.85</v>
      </c>
      <c r="E102" s="125">
        <f t="shared" si="49"/>
        <v>0.83136302661429129</v>
      </c>
      <c r="F102" s="218">
        <f t="shared" si="52"/>
        <v>4.1225083300013322E-2</v>
      </c>
      <c r="G102" s="218">
        <f t="shared" si="52"/>
        <v>8.9124920783837686E-2</v>
      </c>
      <c r="H102" s="218">
        <f t="shared" si="50"/>
        <v>0.11532024718962358</v>
      </c>
      <c r="I102" s="218">
        <v>5.0000000000000001E-3</v>
      </c>
      <c r="J102" s="218">
        <f t="shared" si="51"/>
        <v>0.12032024718962359</v>
      </c>
      <c r="K102" s="88"/>
      <c r="L102" s="89"/>
      <c r="M102" s="89"/>
      <c r="N102" s="89"/>
      <c r="O102" s="89"/>
    </row>
    <row r="103" spans="1:15">
      <c r="A103" s="297" t="str">
        <f>'CEA-4 Constant DCF'!A197</f>
        <v>Atmos Energy Corp.</v>
      </c>
      <c r="B103" s="318" t="str">
        <f>'CEA-4 Constant DCF'!B197</f>
        <v>ATO</v>
      </c>
      <c r="C103" s="143">
        <f t="shared" si="48"/>
        <v>0.82358441908088786</v>
      </c>
      <c r="D103" s="143">
        <f t="shared" si="48"/>
        <v>0.85</v>
      </c>
      <c r="E103" s="125">
        <f t="shared" si="49"/>
        <v>0.83679220954044387</v>
      </c>
      <c r="F103" s="218">
        <f t="shared" si="52"/>
        <v>4.1225083300013322E-2</v>
      </c>
      <c r="G103" s="218">
        <f t="shared" si="52"/>
        <v>8.9124920783837686E-2</v>
      </c>
      <c r="H103" s="218">
        <f t="shared" si="50"/>
        <v>0.11580412268783788</v>
      </c>
      <c r="I103" s="218">
        <v>5.0000000000000001E-3</v>
      </c>
      <c r="J103" s="218">
        <f t="shared" si="51"/>
        <v>0.12080412268783788</v>
      </c>
      <c r="K103" s="88"/>
      <c r="L103" s="89"/>
      <c r="M103" s="89"/>
      <c r="N103" s="89"/>
      <c r="O103" s="89"/>
    </row>
    <row r="104" spans="1:15">
      <c r="A104" s="297" t="str">
        <f>'CEA-4 Constant DCF'!A198</f>
        <v>Northwest Natural Gas Company</v>
      </c>
      <c r="B104" s="318" t="str">
        <f>'CEA-4 Constant DCF'!B198</f>
        <v>NWN</v>
      </c>
      <c r="C104" s="143">
        <f t="shared" si="48"/>
        <v>0.7403848152996686</v>
      </c>
      <c r="D104" s="143">
        <f t="shared" si="48"/>
        <v>0.85</v>
      </c>
      <c r="E104" s="125">
        <f t="shared" si="49"/>
        <v>0.79519240764983423</v>
      </c>
      <c r="F104" s="218">
        <f t="shared" si="52"/>
        <v>4.1225083300013322E-2</v>
      </c>
      <c r="G104" s="218">
        <f t="shared" si="52"/>
        <v>8.9124920783837686E-2</v>
      </c>
      <c r="H104" s="218">
        <f t="shared" si="50"/>
        <v>0.11209654363971397</v>
      </c>
      <c r="I104" s="218">
        <v>5.0000000000000001E-3</v>
      </c>
      <c r="J104" s="218">
        <f t="shared" si="51"/>
        <v>0.11709654363971397</v>
      </c>
      <c r="K104" s="88"/>
      <c r="L104" s="89"/>
      <c r="M104" s="89"/>
      <c r="N104" s="89"/>
      <c r="O104" s="89"/>
    </row>
    <row r="105" spans="1:15">
      <c r="A105" s="297" t="str">
        <f>'CEA-4 Constant DCF'!A199</f>
        <v>ONE Gas, Inc.</v>
      </c>
      <c r="B105" s="318" t="str">
        <f>'CEA-4 Constant DCF'!B199</f>
        <v>OGS</v>
      </c>
      <c r="C105" s="143">
        <f t="shared" si="48"/>
        <v>0.82572771863841377</v>
      </c>
      <c r="D105" s="143">
        <f t="shared" si="48"/>
        <v>0.85</v>
      </c>
      <c r="E105" s="125">
        <f t="shared" si="49"/>
        <v>0.83786385931920693</v>
      </c>
      <c r="F105" s="218">
        <f t="shared" si="52"/>
        <v>4.1225083300013322E-2</v>
      </c>
      <c r="G105" s="218">
        <f t="shared" si="52"/>
        <v>8.9124920783837686E-2</v>
      </c>
      <c r="H105" s="218">
        <f t="shared" si="50"/>
        <v>0.11589963338947817</v>
      </c>
      <c r="I105" s="218">
        <v>5.0000000000000001E-3</v>
      </c>
      <c r="J105" s="218">
        <f t="shared" si="51"/>
        <v>0.12089963338947818</v>
      </c>
      <c r="K105" s="88"/>
      <c r="L105" s="89"/>
      <c r="M105" s="89"/>
      <c r="N105" s="89"/>
      <c r="O105" s="89"/>
    </row>
    <row r="106" spans="1:15">
      <c r="A106" s="315" t="str">
        <f>'CEA-4 Constant DCF'!A200</f>
        <v>Spire, Inc.</v>
      </c>
      <c r="B106" s="319" t="str">
        <f>'CEA-4 Constant DCF'!B200</f>
        <v>SR</v>
      </c>
      <c r="C106" s="298">
        <f t="shared" si="48"/>
        <v>0.84003961073239974</v>
      </c>
      <c r="D106" s="298">
        <f t="shared" si="48"/>
        <v>0.85</v>
      </c>
      <c r="E106" s="140">
        <f t="shared" si="49"/>
        <v>0.84501980536619992</v>
      </c>
      <c r="F106" s="294">
        <f t="shared" si="52"/>
        <v>4.1225083300013322E-2</v>
      </c>
      <c r="G106" s="294">
        <f t="shared" si="52"/>
        <v>8.9124920783837686E-2</v>
      </c>
      <c r="H106" s="294">
        <f t="shared" si="50"/>
        <v>0.11653740651404984</v>
      </c>
      <c r="I106" s="294">
        <v>5.0000000000000001E-3</v>
      </c>
      <c r="J106" s="294">
        <f t="shared" si="51"/>
        <v>0.12153740651404984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143">
        <f>AVERAGE(C82:C106)</f>
        <v>0.86948061138665333</v>
      </c>
      <c r="D107" s="143">
        <f>AVERAGE(D82:D106)</f>
        <v>0.91190476190476222</v>
      </c>
      <c r="E107" s="89"/>
      <c r="F107" s="89"/>
      <c r="G107" s="89"/>
      <c r="H107" s="89"/>
      <c r="I107" s="89"/>
      <c r="J107" s="210">
        <f>AVERAGE(J82:J106)</f>
        <v>0.12398124923896331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">
        <v>3938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6" t="s">
        <v>3939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">
        <v>3470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6" t="s">
        <v>3471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4" t="s">
        <v>3940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6" t="s">
        <v>3941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290" t="s">
        <v>3472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124" t="s">
        <v>3473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83" t="s">
        <v>3474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  <row r="119" spans="1:15">
      <c r="A119" s="124" t="s">
        <v>3475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8"/>
      <c r="L119" s="89"/>
      <c r="M119" s="89"/>
      <c r="N119" s="89"/>
      <c r="O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rgb="FF92D050"/>
  </sheetPr>
  <dimension ref="A1:O118"/>
  <sheetViews>
    <sheetView zoomScale="90" zoomScaleNormal="90" zoomScaleSheetLayoutView="85" workbookViewId="0">
      <selection sqref="A1:J1"/>
    </sheetView>
  </sheetViews>
  <sheetFormatPr defaultColWidth="9" defaultRowHeight="13.8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7.100000000000001">
      <c r="A1" s="415" t="s">
        <v>3476</v>
      </c>
      <c r="B1" s="415"/>
      <c r="C1" s="415"/>
      <c r="D1" s="415"/>
      <c r="E1" s="415"/>
      <c r="F1" s="415"/>
      <c r="G1" s="415"/>
      <c r="H1" s="415"/>
      <c r="I1" s="415"/>
      <c r="J1" s="415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1.4">
      <c r="A4" s="152" t="s">
        <v>3456</v>
      </c>
      <c r="B4" s="153" t="s">
        <v>1</v>
      </c>
      <c r="C4" s="120" t="s">
        <v>3457</v>
      </c>
      <c r="D4" s="120" t="s">
        <v>3458</v>
      </c>
      <c r="E4" s="120" t="s">
        <v>3459</v>
      </c>
      <c r="F4" s="120" t="s">
        <v>3460</v>
      </c>
      <c r="G4" s="120" t="s">
        <v>3477</v>
      </c>
      <c r="H4" s="120" t="s">
        <v>3462</v>
      </c>
      <c r="I4" s="120" t="s">
        <v>3463</v>
      </c>
      <c r="J4" s="120" t="s">
        <v>3464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1.1329959999999999</v>
      </c>
      <c r="D5" s="125" t="str">
        <f>'CEA-7.1 Avg CAPM'!D5</f>
        <v>n/a</v>
      </c>
      <c r="E5" s="125">
        <f t="shared" ref="E5:E10" si="0">AVERAGE(C5,D5)</f>
        <v>1.1329959999999999</v>
      </c>
      <c r="F5" s="126">
        <f>'CEA-7.1 Avg CAPM'!F5</f>
        <v>3.4466244725738393E-2</v>
      </c>
      <c r="G5" s="126">
        <f>AVERAGE('CEA-6.1 Canada Forward MRP'!J6,'CEA-6.2 US Forward MRP'!J6)</f>
        <v>0.11399984156767536</v>
      </c>
      <c r="H5" s="126">
        <f>F5+(E5*G5)</f>
        <v>0.16362760922254829</v>
      </c>
      <c r="I5" s="126">
        <v>5.0000000000000001E-3</v>
      </c>
      <c r="J5" s="126">
        <f t="shared" ref="J5:J10" si="1">H5+I5</f>
        <v>0.1686276092225483</v>
      </c>
      <c r="K5" s="88"/>
      <c r="L5" s="228"/>
      <c r="M5" s="228"/>
      <c r="N5" s="229"/>
      <c r="O5" s="229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0.86025260000000003</v>
      </c>
      <c r="D6" s="125" t="str">
        <f>'CEA-7.1 Avg CAPM'!D6</f>
        <v>n/a</v>
      </c>
      <c r="E6" s="125">
        <f t="shared" si="0"/>
        <v>0.86025260000000003</v>
      </c>
      <c r="F6" s="126">
        <f>'CEA-7.1 Avg CAPM'!F6</f>
        <v>3.4466244725738393E-2</v>
      </c>
      <c r="G6" s="126">
        <f>$G$5</f>
        <v>0.11399984156767536</v>
      </c>
      <c r="H6" s="126">
        <f t="shared" ref="H6:H10" si="2">F6+(E6*G6)</f>
        <v>0.13253490483391919</v>
      </c>
      <c r="I6" s="126">
        <f t="shared" ref="I6:I10" si="3">I5</f>
        <v>5.0000000000000001E-3</v>
      </c>
      <c r="J6" s="126">
        <f t="shared" si="1"/>
        <v>0.1375349048339192</v>
      </c>
      <c r="K6" s="88"/>
      <c r="L6" s="228"/>
      <c r="M6" s="228"/>
      <c r="N6" s="229"/>
      <c r="O6" s="229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0.72213530000000004</v>
      </c>
      <c r="D7" s="125">
        <f>'CEA-7.1 Avg CAPM'!D7</f>
        <v>0.75</v>
      </c>
      <c r="E7" s="125">
        <f t="shared" si="0"/>
        <v>0.73606765000000007</v>
      </c>
      <c r="F7" s="126">
        <f>'CEA-7.1 Avg CAPM'!F7</f>
        <v>3.4466244725738393E-2</v>
      </c>
      <c r="G7" s="126">
        <f t="shared" ref="G7:G10" si="4">$G$5</f>
        <v>0.11399984156767536</v>
      </c>
      <c r="H7" s="126">
        <f t="shared" si="2"/>
        <v>0.11837784020882952</v>
      </c>
      <c r="I7" s="126">
        <f t="shared" si="3"/>
        <v>5.0000000000000001E-3</v>
      </c>
      <c r="J7" s="126">
        <f t="shared" si="1"/>
        <v>0.12337784020882953</v>
      </c>
      <c r="K7" s="88"/>
      <c r="L7" s="228"/>
      <c r="M7" s="228"/>
      <c r="N7" s="229"/>
      <c r="O7" s="229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0.91590280000000002</v>
      </c>
      <c r="D8" s="125">
        <f>'CEA-7.1 Avg CAPM'!D8</f>
        <v>0.85</v>
      </c>
      <c r="E8" s="125">
        <f t="shared" si="0"/>
        <v>0.88295140000000005</v>
      </c>
      <c r="F8" s="126">
        <f>'CEA-7.1 Avg CAPM'!F8</f>
        <v>3.4466244725738393E-2</v>
      </c>
      <c r="G8" s="126">
        <f t="shared" si="4"/>
        <v>0.11399984156767536</v>
      </c>
      <c r="H8" s="126">
        <f t="shared" si="2"/>
        <v>0.13512256443769555</v>
      </c>
      <c r="I8" s="126">
        <f t="shared" si="3"/>
        <v>5.0000000000000001E-3</v>
      </c>
      <c r="J8" s="126">
        <f t="shared" si="1"/>
        <v>0.14012256443769555</v>
      </c>
      <c r="K8" s="88"/>
      <c r="L8" s="228"/>
      <c r="M8" s="228"/>
      <c r="N8" s="229"/>
      <c r="O8" s="229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0.71326460000000003</v>
      </c>
      <c r="D9" s="125">
        <f>'CEA-7.1 Avg CAPM'!D9</f>
        <v>0.75</v>
      </c>
      <c r="E9" s="125">
        <f t="shared" si="0"/>
        <v>0.73163230000000001</v>
      </c>
      <c r="F9" s="126">
        <f>'CEA-7.1 Avg CAPM'!F9</f>
        <v>3.4466244725738393E-2</v>
      </c>
      <c r="G9" s="126">
        <f t="shared" si="4"/>
        <v>0.11399984156767536</v>
      </c>
      <c r="H9" s="126">
        <f t="shared" si="2"/>
        <v>0.11787221101153232</v>
      </c>
      <c r="I9" s="126">
        <f t="shared" si="3"/>
        <v>5.0000000000000001E-3</v>
      </c>
      <c r="J9" s="126">
        <f t="shared" si="1"/>
        <v>0.12287221101153233</v>
      </c>
      <c r="K9" s="88"/>
      <c r="L9" s="236"/>
      <c r="M9" s="228"/>
      <c r="N9" s="229"/>
      <c r="O9" s="229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0.68950619999999996</v>
      </c>
      <c r="D10" s="140" t="str">
        <f>'CEA-7.1 Avg CAPM'!D10</f>
        <v>n/a</v>
      </c>
      <c r="E10" s="140">
        <f t="shared" si="0"/>
        <v>0.68950619999999996</v>
      </c>
      <c r="F10" s="126">
        <f>'CEA-7.1 Avg CAPM'!F10</f>
        <v>3.4466244725738393E-2</v>
      </c>
      <c r="G10" s="141">
        <f t="shared" si="4"/>
        <v>0.11399984156767536</v>
      </c>
      <c r="H10" s="141">
        <f t="shared" si="2"/>
        <v>0.11306984228566827</v>
      </c>
      <c r="I10" s="141">
        <f t="shared" si="3"/>
        <v>5.0000000000000001E-3</v>
      </c>
      <c r="J10" s="141">
        <f t="shared" si="1"/>
        <v>0.11806984228566827</v>
      </c>
      <c r="K10" s="88"/>
      <c r="L10" s="228"/>
      <c r="M10" s="228"/>
      <c r="N10" s="229"/>
      <c r="O10" s="229"/>
    </row>
    <row r="11" spans="1:15" ht="14.1" thickBot="1">
      <c r="A11" s="154" t="s">
        <v>2562</v>
      </c>
      <c r="B11" s="127"/>
      <c r="C11" s="128">
        <f>AVERAGE(C5:C10)</f>
        <v>0.83900958333333342</v>
      </c>
      <c r="D11" s="147">
        <f>AVERAGE(D5:D10)</f>
        <v>0.78333333333333333</v>
      </c>
      <c r="E11" s="147">
        <f>AVERAGE(E5:E10)</f>
        <v>0.83890102500000008</v>
      </c>
      <c r="F11" s="129"/>
      <c r="G11" s="148"/>
      <c r="H11" s="156">
        <f>AVERAGE(H5:H10)</f>
        <v>0.13010082866669886</v>
      </c>
      <c r="I11" s="148"/>
      <c r="J11" s="156">
        <f>AVERAGE(J5:J10)</f>
        <v>0.13510082866669887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1.4">
      <c r="A15" s="152" t="s">
        <v>3465</v>
      </c>
      <c r="B15" s="153" t="s">
        <v>1</v>
      </c>
      <c r="C15" s="120" t="s">
        <v>3457</v>
      </c>
      <c r="D15" s="120" t="s">
        <v>3458</v>
      </c>
      <c r="E15" s="120" t="s">
        <v>3459</v>
      </c>
      <c r="F15" s="120" t="s">
        <v>3460</v>
      </c>
      <c r="G15" s="120" t="str">
        <f>G4</f>
        <v>Forward Market Risk Premium</v>
      </c>
      <c r="H15" s="120" t="s">
        <v>3462</v>
      </c>
      <c r="I15" s="120" t="s">
        <v>3463</v>
      </c>
      <c r="J15" s="120" t="s">
        <v>3464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1">
        <f>'CEA-7.1 Avg CAPM'!C16</f>
        <v>0.86921718245606283</v>
      </c>
      <c r="D16" s="261">
        <f>'CEA-7.1 Avg CAPM'!D16</f>
        <v>0.9</v>
      </c>
      <c r="E16" s="125">
        <f t="shared" ref="E16:E30" si="5">AVERAGE(C16:D16)</f>
        <v>0.88460859122803148</v>
      </c>
      <c r="F16" s="126">
        <f>'CEA-7.1 Avg CAPM'!F16</f>
        <v>4.1225083300013322E-2</v>
      </c>
      <c r="G16" s="211">
        <f>$G$5</f>
        <v>0.11399984156767536</v>
      </c>
      <c r="H16" s="126">
        <f t="shared" ref="H16:H30" si="6">F16+(E16*G16)</f>
        <v>0.1420703225494134</v>
      </c>
      <c r="I16" s="126">
        <v>5.0000000000000001E-3</v>
      </c>
      <c r="J16" s="126">
        <f t="shared" ref="J16:J30" si="7">H16+I16</f>
        <v>0.14707032254941341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0.82244693998608054</v>
      </c>
      <c r="D17" s="125">
        <f>'CEA-7.1 Avg CAPM'!D17</f>
        <v>0.9</v>
      </c>
      <c r="E17" s="125">
        <f t="shared" si="5"/>
        <v>0.86122346999304034</v>
      </c>
      <c r="F17" s="126">
        <f>'CEA-7.1 Avg CAPM'!F17</f>
        <v>4.1225083300013322E-2</v>
      </c>
      <c r="G17" s="126">
        <f t="shared" ref="G17:G30" si="8">$G$5</f>
        <v>0.11399984156767536</v>
      </c>
      <c r="H17" s="126">
        <f t="shared" si="6"/>
        <v>0.13940442243358353</v>
      </c>
      <c r="I17" s="126">
        <v>5.0000000000000001E-3</v>
      </c>
      <c r="J17" s="126">
        <f t="shared" si="7"/>
        <v>0.14440442243358353</v>
      </c>
      <c r="K17" s="88"/>
      <c r="L17" s="228"/>
      <c r="M17" s="228"/>
      <c r="N17" s="229"/>
      <c r="O17" s="229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0.82591098482668701</v>
      </c>
      <c r="D18" s="125">
        <f>'CEA-7.1 Avg CAPM'!D18</f>
        <v>0.85</v>
      </c>
      <c r="E18" s="125">
        <f t="shared" si="5"/>
        <v>0.83795549241334344</v>
      </c>
      <c r="F18" s="126">
        <f>'CEA-7.1 Avg CAPM'!F18</f>
        <v>4.1225083300013322E-2</v>
      </c>
      <c r="G18" s="126">
        <f t="shared" si="8"/>
        <v>0.11399984156767536</v>
      </c>
      <c r="H18" s="126">
        <f t="shared" si="6"/>
        <v>0.13675187667589786</v>
      </c>
      <c r="I18" s="126">
        <v>5.0000000000000001E-3</v>
      </c>
      <c r="J18" s="126">
        <f t="shared" si="7"/>
        <v>0.14175187667589786</v>
      </c>
      <c r="K18" s="88"/>
      <c r="L18" s="228"/>
      <c r="M18" s="228"/>
      <c r="N18" s="229"/>
      <c r="O18" s="229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0.80726097375380101</v>
      </c>
      <c r="D19" s="125">
        <f>'CEA-7.1 Avg CAPM'!D19</f>
        <v>0.9</v>
      </c>
      <c r="E19" s="125">
        <f t="shared" si="5"/>
        <v>0.85363048687690046</v>
      </c>
      <c r="F19" s="126">
        <f>'CEA-7.1 Avg CAPM'!F19</f>
        <v>4.1225083300013322E-2</v>
      </c>
      <c r="G19" s="126">
        <f t="shared" si="8"/>
        <v>0.11399984156767536</v>
      </c>
      <c r="H19" s="126">
        <f t="shared" si="6"/>
        <v>0.13853882356131755</v>
      </c>
      <c r="I19" s="126">
        <v>5.0000000000000001E-3</v>
      </c>
      <c r="J19" s="126">
        <f t="shared" si="7"/>
        <v>0.14353882356131756</v>
      </c>
      <c r="K19" s="88"/>
      <c r="L19" s="228"/>
      <c r="M19" s="228"/>
      <c r="N19" s="229"/>
      <c r="O19" s="229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0.96388467159237801</v>
      </c>
      <c r="D20" s="125">
        <f>'CEA-7.1 Avg CAPM'!D20</f>
        <v>1</v>
      </c>
      <c r="E20" s="125">
        <f t="shared" si="5"/>
        <v>0.98194233579618895</v>
      </c>
      <c r="F20" s="126">
        <f>'CEA-7.1 Avg CAPM'!F20</f>
        <v>4.1225083300013322E-2</v>
      </c>
      <c r="G20" s="126">
        <f t="shared" si="8"/>
        <v>0.11399984156767536</v>
      </c>
      <c r="H20" s="126">
        <f t="shared" si="6"/>
        <v>0.15316635400937192</v>
      </c>
      <c r="I20" s="126">
        <v>5.0000000000000001E-3</v>
      </c>
      <c r="J20" s="126">
        <f t="shared" si="7"/>
        <v>0.15816635400937193</v>
      </c>
      <c r="K20" s="88"/>
      <c r="L20" s="228"/>
      <c r="M20" s="228"/>
      <c r="N20" s="229"/>
      <c r="O20" s="229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0.89014831530305794</v>
      </c>
      <c r="D21" s="125">
        <f>'CEA-7.1 Avg CAPM'!D21</f>
        <v>0.95</v>
      </c>
      <c r="E21" s="125">
        <f t="shared" si="5"/>
        <v>0.920074157651529</v>
      </c>
      <c r="F21" s="126">
        <f>'CEA-7.1 Avg CAPM'!F21</f>
        <v>4.1225083300013322E-2</v>
      </c>
      <c r="G21" s="126">
        <f t="shared" si="8"/>
        <v>0.11399984156767536</v>
      </c>
      <c r="H21" s="126">
        <f t="shared" si="6"/>
        <v>0.14611339150279998</v>
      </c>
      <c r="I21" s="126">
        <v>5.0000000000000001E-3</v>
      </c>
      <c r="J21" s="126">
        <f t="shared" si="7"/>
        <v>0.15111339150279998</v>
      </c>
      <c r="K21" s="88"/>
      <c r="L21" s="228"/>
      <c r="M21" s="228"/>
      <c r="N21" s="229"/>
      <c r="O21" s="229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0.96226792370337877</v>
      </c>
      <c r="D22" s="125" t="str">
        <f>'CEA-7.1 Avg CAPM'!D22</f>
        <v>NMF</v>
      </c>
      <c r="E22" s="125">
        <f t="shared" si="5"/>
        <v>0.96226792370337877</v>
      </c>
      <c r="F22" s="126">
        <f>'CEA-7.1 Avg CAPM'!F22</f>
        <v>4.1225083300013322E-2</v>
      </c>
      <c r="G22" s="126">
        <f t="shared" si="8"/>
        <v>0.11399984156767536</v>
      </c>
      <c r="H22" s="126">
        <f t="shared" si="6"/>
        <v>0.15092347414785443</v>
      </c>
      <c r="I22" s="126">
        <v>5.0000000000000001E-3</v>
      </c>
      <c r="J22" s="126">
        <f t="shared" si="7"/>
        <v>0.15592347414785443</v>
      </c>
      <c r="K22" s="88"/>
      <c r="L22" s="228"/>
      <c r="M22" s="228"/>
      <c r="N22" s="229"/>
      <c r="O22" s="229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0.88068723039184071</v>
      </c>
      <c r="D23" s="125">
        <f>'CEA-7.1 Avg CAPM'!D23</f>
        <v>0.95</v>
      </c>
      <c r="E23" s="125">
        <f t="shared" si="5"/>
        <v>0.91534361519592033</v>
      </c>
      <c r="F23" s="126">
        <f>'CEA-7.1 Avg CAPM'!F23</f>
        <v>4.1225083300013322E-2</v>
      </c>
      <c r="G23" s="126">
        <f t="shared" si="8"/>
        <v>0.11399984156767536</v>
      </c>
      <c r="H23" s="126">
        <f t="shared" si="6"/>
        <v>0.14557411041233143</v>
      </c>
      <c r="I23" s="126">
        <v>5.0000000000000001E-3</v>
      </c>
      <c r="J23" s="126">
        <f t="shared" si="7"/>
        <v>0.15057411041233143</v>
      </c>
      <c r="K23" s="88"/>
      <c r="L23" s="228"/>
      <c r="M23" s="228"/>
      <c r="N23" s="229"/>
      <c r="O23" s="229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0.91556963498759136</v>
      </c>
      <c r="D24" s="125">
        <f>'CEA-7.1 Avg CAPM'!D24</f>
        <v>1.05</v>
      </c>
      <c r="E24" s="125">
        <f t="shared" si="5"/>
        <v>0.98278481749379565</v>
      </c>
      <c r="F24" s="126">
        <f>'CEA-7.1 Avg CAPM'!F24</f>
        <v>4.1225083300013322E-2</v>
      </c>
      <c r="G24" s="126">
        <f t="shared" si="8"/>
        <v>0.11399984156767536</v>
      </c>
      <c r="H24" s="126">
        <f t="shared" si="6"/>
        <v>0.15326239678942277</v>
      </c>
      <c r="I24" s="126">
        <v>5.0000000000000001E-3</v>
      </c>
      <c r="J24" s="126">
        <f t="shared" si="7"/>
        <v>0.15826239678942278</v>
      </c>
      <c r="K24" s="88"/>
      <c r="L24" s="228"/>
      <c r="M24" s="228"/>
      <c r="N24" s="229"/>
      <c r="O24" s="229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1.0036973270137071</v>
      </c>
      <c r="D25" s="125">
        <f>'CEA-7.1 Avg CAPM'!D25</f>
        <v>1.05</v>
      </c>
      <c r="E25" s="125">
        <f t="shared" si="5"/>
        <v>1.0268486635068537</v>
      </c>
      <c r="F25" s="126">
        <f>'CEA-7.1 Avg CAPM'!F25</f>
        <v>4.1225083300013322E-2</v>
      </c>
      <c r="G25" s="126">
        <f t="shared" si="8"/>
        <v>0.11399984156767536</v>
      </c>
      <c r="H25" s="126">
        <f t="shared" si="6"/>
        <v>0.15828566825377383</v>
      </c>
      <c r="I25" s="126">
        <v>5.0000000000000001E-3</v>
      </c>
      <c r="J25" s="126">
        <f t="shared" si="7"/>
        <v>0.16328566825377383</v>
      </c>
      <c r="K25" s="88"/>
      <c r="L25" s="228"/>
      <c r="M25" s="228"/>
      <c r="N25" s="229"/>
      <c r="O25" s="229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0.92659192638535681</v>
      </c>
      <c r="D26" s="125">
        <f>'CEA-7.1 Avg CAPM'!D26</f>
        <v>0.95</v>
      </c>
      <c r="E26" s="125">
        <f t="shared" si="5"/>
        <v>0.93829596319267838</v>
      </c>
      <c r="F26" s="126">
        <f>'CEA-7.1 Avg CAPM'!F26</f>
        <v>4.1225083300013322E-2</v>
      </c>
      <c r="G26" s="126">
        <f t="shared" si="8"/>
        <v>0.11399984156767536</v>
      </c>
      <c r="H26" s="126">
        <f t="shared" si="6"/>
        <v>0.148190674447568</v>
      </c>
      <c r="I26" s="126">
        <v>5.0000000000000001E-3</v>
      </c>
      <c r="J26" s="126">
        <f t="shared" si="7"/>
        <v>0.15319067444756801</v>
      </c>
      <c r="K26" s="88"/>
      <c r="L26" s="228"/>
      <c r="M26" s="228"/>
      <c r="N26" s="229"/>
      <c r="O26" s="229"/>
    </row>
    <row r="27" spans="1:15">
      <c r="A27" s="83" t="str">
        <f>'CEA-4 Constant DCF'!A46</f>
        <v>PPL Corporation</v>
      </c>
      <c r="B27" s="103" t="s">
        <v>31</v>
      </c>
      <c r="C27" s="125">
        <f>'CEA-7.1 Avg CAPM'!C27</f>
        <v>1.048117653437127</v>
      </c>
      <c r="D27" s="125">
        <f>'CEA-7.1 Avg CAPM'!D27</f>
        <v>1.1499999999999999</v>
      </c>
      <c r="E27" s="125">
        <f t="shared" ref="E27" si="9">AVERAGE(C27:D27)</f>
        <v>1.0990588267185635</v>
      </c>
      <c r="F27" s="126">
        <f>'CEA-7.1 Avg CAPM'!F27</f>
        <v>4.1225083300013322E-2</v>
      </c>
      <c r="G27" s="126">
        <f t="shared" si="8"/>
        <v>0.11399984156767536</v>
      </c>
      <c r="H27" s="126">
        <f t="shared" ref="H27" si="10">F27+(E27*G27)</f>
        <v>0.1665176154194847</v>
      </c>
      <c r="I27" s="126">
        <v>5.0000000000000001E-3</v>
      </c>
      <c r="J27" s="126">
        <f t="shared" ref="J27" si="11">H27+I27</f>
        <v>0.17151761541948471</v>
      </c>
      <c r="K27" s="88"/>
      <c r="L27" s="228"/>
      <c r="M27" s="228"/>
      <c r="N27" s="229"/>
      <c r="O27" s="229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0.86568354456761532</v>
      </c>
      <c r="D28" s="125">
        <f>'CEA-7.1 Avg CAPM'!D28</f>
        <v>0.95</v>
      </c>
      <c r="E28" s="125">
        <f t="shared" si="5"/>
        <v>0.90784177228380769</v>
      </c>
      <c r="F28" s="126">
        <f>'CEA-7.1 Avg CAPM'!F28</f>
        <v>4.1225083300013322E-2</v>
      </c>
      <c r="G28" s="126">
        <f t="shared" si="8"/>
        <v>0.11399984156767536</v>
      </c>
      <c r="H28" s="126">
        <f t="shared" si="6"/>
        <v>0.144718901508885</v>
      </c>
      <c r="I28" s="126">
        <v>5.0000000000000001E-3</v>
      </c>
      <c r="J28" s="126">
        <f t="shared" si="7"/>
        <v>0.14971890150888501</v>
      </c>
      <c r="K28" s="88"/>
      <c r="L28" s="228"/>
      <c r="M28" s="228"/>
      <c r="N28" s="229"/>
      <c r="O28" s="229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0.8790108592816932</v>
      </c>
      <c r="D29" s="125">
        <f>'CEA-7.1 Avg CAPM'!D29</f>
        <v>0.95</v>
      </c>
      <c r="E29" s="125">
        <f t="shared" si="5"/>
        <v>0.91450542964084658</v>
      </c>
      <c r="F29" s="126">
        <f>'CEA-7.1 Avg CAPM'!F29</f>
        <v>4.1225083300013322E-2</v>
      </c>
      <c r="G29" s="126">
        <f t="shared" si="8"/>
        <v>0.11399984156767536</v>
      </c>
      <c r="H29" s="126">
        <f t="shared" si="6"/>
        <v>0.1454785573918487</v>
      </c>
      <c r="I29" s="126">
        <v>5.0000000000000001E-3</v>
      </c>
      <c r="J29" s="126">
        <f t="shared" si="7"/>
        <v>0.15047855739184871</v>
      </c>
      <c r="K29" s="88"/>
      <c r="L29" s="228"/>
      <c r="M29" s="228"/>
      <c r="N29" s="229"/>
      <c r="O29" s="229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0.81272605322858271</v>
      </c>
      <c r="D30" s="125">
        <f>'CEA-7.1 Avg CAPM'!D30</f>
        <v>0.85</v>
      </c>
      <c r="E30" s="125">
        <f t="shared" si="5"/>
        <v>0.83136302661429129</v>
      </c>
      <c r="F30" s="141">
        <f>'CEA-7.1 Avg CAPM'!F30</f>
        <v>4.1225083300013322E-2</v>
      </c>
      <c r="G30" s="141">
        <f t="shared" si="8"/>
        <v>0.11399984156767536</v>
      </c>
      <c r="H30" s="141">
        <f t="shared" si="6"/>
        <v>0.13600033661926561</v>
      </c>
      <c r="I30" s="141">
        <v>5.0000000000000001E-3</v>
      </c>
      <c r="J30" s="141">
        <f t="shared" si="7"/>
        <v>0.14100033661926561</v>
      </c>
      <c r="K30" s="88"/>
      <c r="L30" s="228"/>
      <c r="M30" s="228"/>
      <c r="N30" s="229"/>
      <c r="O30" s="229"/>
    </row>
    <row r="31" spans="1:15" ht="14.1" thickBot="1">
      <c r="A31" s="154" t="s">
        <v>2562</v>
      </c>
      <c r="B31" s="127"/>
      <c r="C31" s="128">
        <f>AVERAGE(C16:C30)</f>
        <v>0.89821474806099733</v>
      </c>
      <c r="D31" s="128">
        <f>AVERAGE(D16:D30)</f>
        <v>0.95714285714285707</v>
      </c>
      <c r="E31" s="128">
        <f>AVERAGE(E16:E30)</f>
        <v>0.9278496381539445</v>
      </c>
      <c r="F31" s="148"/>
      <c r="G31" s="148"/>
      <c r="H31" s="156">
        <f>AVERAGE(H16:H30)</f>
        <v>0.14699979504818791</v>
      </c>
      <c r="I31" s="148"/>
      <c r="J31" s="156">
        <f>AVERAGE(J16:J30)</f>
        <v>0.15199979504818792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1.4">
      <c r="A35" s="152" t="s">
        <v>3466</v>
      </c>
      <c r="B35" s="153" t="s">
        <v>1</v>
      </c>
      <c r="C35" s="120" t="s">
        <v>3457</v>
      </c>
      <c r="D35" s="120" t="s">
        <v>3458</v>
      </c>
      <c r="E35" s="120" t="s">
        <v>3459</v>
      </c>
      <c r="F35" s="120" t="s">
        <v>3460</v>
      </c>
      <c r="G35" s="120" t="str">
        <f>G15</f>
        <v>Forward Market Risk Premium</v>
      </c>
      <c r="H35" s="120" t="s">
        <v>3462</v>
      </c>
      <c r="I35" s="120" t="s">
        <v>3463</v>
      </c>
      <c r="J35" s="120" t="s">
        <v>3464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1">
        <f>'CEA-7.1 Avg CAPM'!C36</f>
        <v>0.82358441908088786</v>
      </c>
      <c r="D36" s="261">
        <f>'CEA-7.1 Avg CAPM'!D36</f>
        <v>0.85</v>
      </c>
      <c r="E36" s="125">
        <f t="shared" ref="E36" si="12">AVERAGE(C36:D36)</f>
        <v>0.83679220954044387</v>
      </c>
      <c r="F36" s="234">
        <f>'CEA-7.1 Avg CAPM'!F36</f>
        <v>4.1225083300013322E-2</v>
      </c>
      <c r="G36" s="292">
        <f>$G$5</f>
        <v>0.11399984156767536</v>
      </c>
      <c r="H36" s="218">
        <f>F36+(E36*G36)</f>
        <v>0.13661926261268892</v>
      </c>
      <c r="I36" s="218">
        <v>5.0000000000000001E-3</v>
      </c>
      <c r="J36" s="218">
        <f>H36+I36</f>
        <v>0.14161926261268892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0.7403848152996686</v>
      </c>
      <c r="D37" s="125">
        <f>'CEA-7.1 Avg CAPM'!D37</f>
        <v>0.85</v>
      </c>
      <c r="E37" s="125">
        <f t="shared" ref="E37:E39" si="13">AVERAGE(C37:D37)</f>
        <v>0.79519240764983423</v>
      </c>
      <c r="F37" s="234">
        <f>'CEA-7.1 Avg CAPM'!F37</f>
        <v>4.1225083300013322E-2</v>
      </c>
      <c r="G37" s="293">
        <f t="shared" ref="G37:G39" si="14">$G$5</f>
        <v>0.11399984156767536</v>
      </c>
      <c r="H37" s="218">
        <f>F37+(E37*G37)</f>
        <v>0.13187689178791273</v>
      </c>
      <c r="I37" s="218">
        <v>5.0000000000000001E-3</v>
      </c>
      <c r="J37" s="218">
        <f>H37+I37</f>
        <v>0.13687689178791274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0.82572771863841377</v>
      </c>
      <c r="D38" s="261">
        <f>'CEA-7.1 Avg CAPM'!D38</f>
        <v>0.85</v>
      </c>
      <c r="E38" s="125">
        <f t="shared" si="13"/>
        <v>0.83786385931920693</v>
      </c>
      <c r="F38" s="126">
        <f>'CEA-7.1 Avg CAPM'!F38</f>
        <v>4.1225083300013322E-2</v>
      </c>
      <c r="G38" s="293">
        <f t="shared" si="14"/>
        <v>0.11399984156767536</v>
      </c>
      <c r="H38" s="126">
        <f t="shared" ref="H38:H39" si="15">F38+(E38*G38)</f>
        <v>0.13674143051768395</v>
      </c>
      <c r="I38" s="126">
        <v>5.0000000000000001E-3</v>
      </c>
      <c r="J38" s="126">
        <f t="shared" ref="J38:J39" si="16">H38+I38</f>
        <v>0.14174143051768395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2">
        <f>'CEA-7.1 Avg CAPM'!C39</f>
        <v>0.84003961073239974</v>
      </c>
      <c r="D39" s="263">
        <f>'CEA-7.1 Avg CAPM'!D39</f>
        <v>0.85</v>
      </c>
      <c r="E39" s="140">
        <f t="shared" si="13"/>
        <v>0.84501980536619992</v>
      </c>
      <c r="F39" s="141">
        <f>'CEA-7.1 Avg CAPM'!F39</f>
        <v>4.1225083300013322E-2</v>
      </c>
      <c r="G39" s="294">
        <f t="shared" si="14"/>
        <v>0.11399984156767536</v>
      </c>
      <c r="H39" s="141">
        <f t="shared" si="15"/>
        <v>0.13755720723330797</v>
      </c>
      <c r="I39" s="141">
        <v>5.0000000000000001E-3</v>
      </c>
      <c r="J39" s="141">
        <f t="shared" si="16"/>
        <v>0.14255720723330798</v>
      </c>
      <c r="K39" s="88"/>
      <c r="L39" s="89"/>
      <c r="M39" s="89"/>
      <c r="N39" s="89"/>
      <c r="O39" s="89"/>
    </row>
    <row r="40" spans="1:15" ht="14.1" thickBot="1">
      <c r="A40" s="155" t="s">
        <v>2562</v>
      </c>
      <c r="B40" s="149"/>
      <c r="C40" s="147">
        <f>AVERAGE(C36:C39)</f>
        <v>0.80743414093784249</v>
      </c>
      <c r="D40" s="147">
        <f>AVERAGE(D36:D39)</f>
        <v>0.85</v>
      </c>
      <c r="E40" s="147">
        <f>AVERAGE(E36:E39)</f>
        <v>0.82871707046892129</v>
      </c>
      <c r="F40" s="148"/>
      <c r="G40" s="148"/>
      <c r="H40" s="156">
        <f>AVERAGE(H36:H39)</f>
        <v>0.13569869803789839</v>
      </c>
      <c r="I40" s="148"/>
      <c r="J40" s="156">
        <f>AVERAGE(J36:J39)</f>
        <v>0.14069869803789839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1.4">
      <c r="A44" s="152" t="s">
        <v>3467</v>
      </c>
      <c r="B44" s="153" t="s">
        <v>1</v>
      </c>
      <c r="C44" s="120" t="s">
        <v>3457</v>
      </c>
      <c r="D44" s="120" t="s">
        <v>3458</v>
      </c>
      <c r="E44" s="120" t="s">
        <v>3459</v>
      </c>
      <c r="F44" s="120" t="s">
        <v>3460</v>
      </c>
      <c r="G44" s="120" t="str">
        <f>G35</f>
        <v>Forward Market Risk Premium</v>
      </c>
      <c r="H44" s="120" t="s">
        <v>3462</v>
      </c>
      <c r="I44" s="120" t="s">
        <v>3463</v>
      </c>
      <c r="J44" s="120" t="s">
        <v>3464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7">_xlfn.XLOOKUP($B45, $B$5:$B$39, C$5:C$39)</f>
        <v>0.86025260000000003</v>
      </c>
      <c r="D45" s="143" t="str">
        <f t="shared" si="17"/>
        <v>n/a</v>
      </c>
      <c r="E45" s="143">
        <f t="shared" ref="E45:E63" si="18">AVERAGE(C45:D45)</f>
        <v>0.86025260000000003</v>
      </c>
      <c r="F45" s="126">
        <f t="shared" ref="F45:G63" si="19">_xlfn.XLOOKUP($B45, $B$5:$B$39, F$5:F$39)</f>
        <v>3.4466244725738393E-2</v>
      </c>
      <c r="G45" s="126">
        <f t="shared" si="19"/>
        <v>0.11399984156767536</v>
      </c>
      <c r="H45" s="218">
        <f t="shared" ref="H45:H63" si="20">F45+(E45*G45)</f>
        <v>0.13253490483391919</v>
      </c>
      <c r="I45" s="218">
        <v>5.0000000000000001E-3</v>
      </c>
      <c r="J45" s="218">
        <f t="shared" ref="J45:J63" si="21">H45+I45</f>
        <v>0.1375349048339192</v>
      </c>
      <c r="K45" s="88"/>
      <c r="L45" s="228"/>
      <c r="M45" s="228"/>
      <c r="N45" s="229"/>
      <c r="O45" s="229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17"/>
        <v>0.72213530000000004</v>
      </c>
      <c r="D46" s="143">
        <f t="shared" si="17"/>
        <v>0.75</v>
      </c>
      <c r="E46" s="143">
        <f t="shared" si="18"/>
        <v>0.73606765000000007</v>
      </c>
      <c r="F46" s="126">
        <f t="shared" si="19"/>
        <v>3.4466244725738393E-2</v>
      </c>
      <c r="G46" s="126">
        <f t="shared" si="19"/>
        <v>0.11399984156767536</v>
      </c>
      <c r="H46" s="218">
        <f t="shared" si="20"/>
        <v>0.11837784020882952</v>
      </c>
      <c r="I46" s="218">
        <v>5.0000000000000001E-3</v>
      </c>
      <c r="J46" s="218">
        <f t="shared" si="21"/>
        <v>0.12337784020882953</v>
      </c>
      <c r="K46" s="88"/>
      <c r="L46" s="228"/>
      <c r="M46" s="228"/>
      <c r="N46" s="229"/>
      <c r="O46" s="229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17"/>
        <v>0.71326460000000003</v>
      </c>
      <c r="D47" s="143">
        <f t="shared" si="17"/>
        <v>0.75</v>
      </c>
      <c r="E47" s="143">
        <f t="shared" si="18"/>
        <v>0.73163230000000001</v>
      </c>
      <c r="F47" s="126">
        <f t="shared" si="19"/>
        <v>3.4466244725738393E-2</v>
      </c>
      <c r="G47" s="126">
        <f t="shared" si="19"/>
        <v>0.11399984156767536</v>
      </c>
      <c r="H47" s="218">
        <f t="shared" si="20"/>
        <v>0.11787221101153232</v>
      </c>
      <c r="I47" s="218">
        <v>5.0000000000000001E-3</v>
      </c>
      <c r="J47" s="218">
        <f t="shared" si="21"/>
        <v>0.12287221101153233</v>
      </c>
      <c r="K47" s="88"/>
      <c r="L47" s="228"/>
      <c r="M47" s="228"/>
      <c r="N47" s="229"/>
      <c r="O47" s="229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17"/>
        <v>0.68950619999999996</v>
      </c>
      <c r="D48" s="143" t="str">
        <f t="shared" si="17"/>
        <v>n/a</v>
      </c>
      <c r="E48" s="143">
        <f t="shared" si="18"/>
        <v>0.68950619999999996</v>
      </c>
      <c r="F48" s="126">
        <f t="shared" si="19"/>
        <v>3.4466244725738393E-2</v>
      </c>
      <c r="G48" s="126">
        <f t="shared" si="19"/>
        <v>0.11399984156767536</v>
      </c>
      <c r="H48" s="218">
        <f t="shared" si="20"/>
        <v>0.11306984228566827</v>
      </c>
      <c r="I48" s="218">
        <v>5.0000000000000001E-3</v>
      </c>
      <c r="J48" s="218">
        <f t="shared" si="21"/>
        <v>0.11806984228566827</v>
      </c>
      <c r="K48" s="88"/>
      <c r="L48" s="228"/>
      <c r="M48" s="228"/>
      <c r="N48" s="229"/>
      <c r="O48" s="229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7"/>
        <v>0.86921718245606283</v>
      </c>
      <c r="D49" s="143">
        <f t="shared" si="17"/>
        <v>0.9</v>
      </c>
      <c r="E49" s="143">
        <f t="shared" si="18"/>
        <v>0.88460859122803148</v>
      </c>
      <c r="F49" s="126">
        <f t="shared" si="19"/>
        <v>4.1225083300013322E-2</v>
      </c>
      <c r="G49" s="126">
        <f t="shared" si="19"/>
        <v>0.11399984156767536</v>
      </c>
      <c r="H49" s="218">
        <f t="shared" si="20"/>
        <v>0.1420703225494134</v>
      </c>
      <c r="I49" s="218">
        <v>5.0000000000000001E-3</v>
      </c>
      <c r="J49" s="218">
        <f t="shared" si="21"/>
        <v>0.14707032254941341</v>
      </c>
      <c r="K49" s="88"/>
      <c r="L49" s="228"/>
      <c r="M49" s="228"/>
      <c r="N49" s="229"/>
      <c r="O49" s="229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17"/>
        <v>0.82244693998608054</v>
      </c>
      <c r="D50" s="143">
        <f t="shared" si="17"/>
        <v>0.9</v>
      </c>
      <c r="E50" s="143">
        <f t="shared" si="18"/>
        <v>0.86122346999304034</v>
      </c>
      <c r="F50" s="126">
        <f t="shared" si="19"/>
        <v>4.1225083300013322E-2</v>
      </c>
      <c r="G50" s="126">
        <f t="shared" si="19"/>
        <v>0.11399984156767536</v>
      </c>
      <c r="H50" s="218">
        <f t="shared" si="20"/>
        <v>0.13940442243358353</v>
      </c>
      <c r="I50" s="218">
        <v>5.0000000000000001E-3</v>
      </c>
      <c r="J50" s="218">
        <f t="shared" si="21"/>
        <v>0.14440442243358353</v>
      </c>
      <c r="K50" s="88"/>
      <c r="L50" s="228"/>
      <c r="M50" s="228"/>
      <c r="N50" s="229"/>
      <c r="O50" s="229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7"/>
        <v>0.82591098482668701</v>
      </c>
      <c r="D51" s="143">
        <f t="shared" si="17"/>
        <v>0.85</v>
      </c>
      <c r="E51" s="143">
        <f t="shared" si="18"/>
        <v>0.83795549241334344</v>
      </c>
      <c r="F51" s="126">
        <f t="shared" si="19"/>
        <v>4.1225083300013322E-2</v>
      </c>
      <c r="G51" s="126">
        <f t="shared" si="19"/>
        <v>0.11399984156767536</v>
      </c>
      <c r="H51" s="218">
        <f t="shared" si="20"/>
        <v>0.13675187667589786</v>
      </c>
      <c r="I51" s="218">
        <v>5.0000000000000001E-3</v>
      </c>
      <c r="J51" s="218">
        <f t="shared" si="21"/>
        <v>0.14175187667589786</v>
      </c>
      <c r="K51" s="88"/>
      <c r="L51" s="228"/>
      <c r="M51" s="228"/>
      <c r="N51" s="229"/>
      <c r="O51" s="229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7"/>
        <v>0.80726097375380101</v>
      </c>
      <c r="D52" s="143">
        <f t="shared" si="17"/>
        <v>0.9</v>
      </c>
      <c r="E52" s="143">
        <f t="shared" si="18"/>
        <v>0.85363048687690046</v>
      </c>
      <c r="F52" s="126">
        <f t="shared" si="19"/>
        <v>4.1225083300013322E-2</v>
      </c>
      <c r="G52" s="126">
        <f t="shared" si="19"/>
        <v>0.11399984156767536</v>
      </c>
      <c r="H52" s="218">
        <f t="shared" si="20"/>
        <v>0.13853882356131755</v>
      </c>
      <c r="I52" s="218">
        <v>5.0000000000000001E-3</v>
      </c>
      <c r="J52" s="218">
        <f t="shared" si="21"/>
        <v>0.14353882356131756</v>
      </c>
      <c r="K52" s="88"/>
      <c r="L52" s="228"/>
      <c r="M52" s="228"/>
      <c r="N52" s="229"/>
      <c r="O52" s="229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7"/>
        <v>0.96388467159237801</v>
      </c>
      <c r="D53" s="143">
        <f t="shared" si="17"/>
        <v>1</v>
      </c>
      <c r="E53" s="143">
        <f t="shared" si="18"/>
        <v>0.98194233579618895</v>
      </c>
      <c r="F53" s="126">
        <f t="shared" si="19"/>
        <v>4.1225083300013322E-2</v>
      </c>
      <c r="G53" s="126">
        <f t="shared" si="19"/>
        <v>0.11399984156767536</v>
      </c>
      <c r="H53" s="218">
        <f t="shared" si="20"/>
        <v>0.15316635400937192</v>
      </c>
      <c r="I53" s="218">
        <v>5.0000000000000001E-3</v>
      </c>
      <c r="J53" s="218">
        <f t="shared" si="21"/>
        <v>0.15816635400937193</v>
      </c>
      <c r="K53" s="88"/>
      <c r="L53" s="228"/>
      <c r="M53" s="228"/>
      <c r="N53" s="229"/>
      <c r="O53" s="229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17"/>
        <v>0.89014831530305794</v>
      </c>
      <c r="D54" s="143">
        <f t="shared" si="17"/>
        <v>0.95</v>
      </c>
      <c r="E54" s="143">
        <f t="shared" si="18"/>
        <v>0.920074157651529</v>
      </c>
      <c r="F54" s="126">
        <f t="shared" si="19"/>
        <v>4.1225083300013322E-2</v>
      </c>
      <c r="G54" s="126">
        <f t="shared" si="19"/>
        <v>0.11399984156767536</v>
      </c>
      <c r="H54" s="218">
        <f t="shared" si="20"/>
        <v>0.14611339150279998</v>
      </c>
      <c r="I54" s="218">
        <v>5.0000000000000001E-3</v>
      </c>
      <c r="J54" s="218">
        <f t="shared" si="21"/>
        <v>0.15111339150279998</v>
      </c>
      <c r="K54" s="88"/>
      <c r="L54" s="228"/>
      <c r="M54" s="228"/>
      <c r="N54" s="229"/>
      <c r="O54" s="229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17"/>
        <v>0.96226792370337877</v>
      </c>
      <c r="D55" s="143" t="str">
        <f t="shared" si="17"/>
        <v>NMF</v>
      </c>
      <c r="E55" s="143">
        <f t="shared" si="18"/>
        <v>0.96226792370337877</v>
      </c>
      <c r="F55" s="126">
        <f t="shared" si="19"/>
        <v>4.1225083300013322E-2</v>
      </c>
      <c r="G55" s="126">
        <f t="shared" si="19"/>
        <v>0.11399984156767536</v>
      </c>
      <c r="H55" s="218">
        <f t="shared" si="20"/>
        <v>0.15092347414785443</v>
      </c>
      <c r="I55" s="218">
        <v>5.0000000000000001E-3</v>
      </c>
      <c r="J55" s="218">
        <f t="shared" si="21"/>
        <v>0.15592347414785443</v>
      </c>
      <c r="K55" s="88"/>
      <c r="L55" s="228"/>
      <c r="M55" s="228"/>
      <c r="N55" s="229"/>
      <c r="O55" s="229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17"/>
        <v>0.88068723039184071</v>
      </c>
      <c r="D56" s="143">
        <f t="shared" si="17"/>
        <v>0.95</v>
      </c>
      <c r="E56" s="143">
        <f t="shared" si="18"/>
        <v>0.91534361519592033</v>
      </c>
      <c r="F56" s="126">
        <f t="shared" si="19"/>
        <v>4.1225083300013322E-2</v>
      </c>
      <c r="G56" s="126">
        <f t="shared" si="19"/>
        <v>0.11399984156767536</v>
      </c>
      <c r="H56" s="218">
        <f t="shared" si="20"/>
        <v>0.14557411041233143</v>
      </c>
      <c r="I56" s="218">
        <v>5.0000000000000001E-3</v>
      </c>
      <c r="J56" s="218">
        <f t="shared" si="21"/>
        <v>0.15057411041233143</v>
      </c>
      <c r="K56" s="88"/>
      <c r="L56" s="228"/>
      <c r="M56" s="228"/>
      <c r="N56" s="229"/>
      <c r="O56" s="229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7"/>
        <v>0.91556963498759136</v>
      </c>
      <c r="D57" s="143">
        <f t="shared" si="17"/>
        <v>1.05</v>
      </c>
      <c r="E57" s="143">
        <f t="shared" si="18"/>
        <v>0.98278481749379565</v>
      </c>
      <c r="F57" s="126">
        <f t="shared" si="19"/>
        <v>4.1225083300013322E-2</v>
      </c>
      <c r="G57" s="126">
        <f t="shared" si="19"/>
        <v>0.11399984156767536</v>
      </c>
      <c r="H57" s="218">
        <f t="shared" si="20"/>
        <v>0.15326239678942277</v>
      </c>
      <c r="I57" s="218">
        <v>5.0000000000000001E-3</v>
      </c>
      <c r="J57" s="218">
        <f t="shared" si="21"/>
        <v>0.15826239678942278</v>
      </c>
      <c r="K57" s="88"/>
      <c r="L57" s="228"/>
      <c r="M57" s="228"/>
      <c r="N57" s="229"/>
      <c r="O57" s="229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7"/>
        <v>1.0036973270137071</v>
      </c>
      <c r="D58" s="143">
        <f t="shared" si="17"/>
        <v>1.05</v>
      </c>
      <c r="E58" s="143">
        <f t="shared" si="18"/>
        <v>1.0268486635068537</v>
      </c>
      <c r="F58" s="126">
        <f t="shared" si="19"/>
        <v>4.1225083300013322E-2</v>
      </c>
      <c r="G58" s="126">
        <f t="shared" si="19"/>
        <v>0.11399984156767536</v>
      </c>
      <c r="H58" s="218">
        <f t="shared" si="20"/>
        <v>0.15828566825377383</v>
      </c>
      <c r="I58" s="218">
        <v>5.0000000000000001E-3</v>
      </c>
      <c r="J58" s="218">
        <f t="shared" si="21"/>
        <v>0.16328566825377383</v>
      </c>
      <c r="K58" s="88"/>
      <c r="L58" s="228"/>
      <c r="M58" s="228"/>
      <c r="N58" s="229"/>
      <c r="O58" s="229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7"/>
        <v>0.92659192638535681</v>
      </c>
      <c r="D59" s="143">
        <f t="shared" si="17"/>
        <v>0.95</v>
      </c>
      <c r="E59" s="143">
        <f t="shared" si="18"/>
        <v>0.93829596319267838</v>
      </c>
      <c r="F59" s="126">
        <f t="shared" si="19"/>
        <v>4.1225083300013322E-2</v>
      </c>
      <c r="G59" s="126">
        <f t="shared" si="19"/>
        <v>0.11399984156767536</v>
      </c>
      <c r="H59" s="218">
        <f t="shared" si="20"/>
        <v>0.148190674447568</v>
      </c>
      <c r="I59" s="218">
        <v>5.0000000000000001E-3</v>
      </c>
      <c r="J59" s="218">
        <f t="shared" si="21"/>
        <v>0.15319067444756801</v>
      </c>
      <c r="K59" s="88"/>
      <c r="L59" s="228"/>
      <c r="M59" s="228"/>
      <c r="N59" s="229"/>
      <c r="O59" s="229"/>
    </row>
    <row r="60" spans="1:15">
      <c r="A60" s="88" t="str">
        <f>'CEA-4 Constant DCF'!A115</f>
        <v>PPL Corporation</v>
      </c>
      <c r="B60" s="103" t="s">
        <v>31</v>
      </c>
      <c r="C60" s="143">
        <f t="shared" si="17"/>
        <v>1.048117653437127</v>
      </c>
      <c r="D60" s="143">
        <f t="shared" si="17"/>
        <v>1.1499999999999999</v>
      </c>
      <c r="E60" s="143">
        <f t="shared" ref="E60" si="22">AVERAGE(C60:D60)</f>
        <v>1.0990588267185635</v>
      </c>
      <c r="F60" s="126">
        <f t="shared" si="19"/>
        <v>4.1225083300013322E-2</v>
      </c>
      <c r="G60" s="126">
        <f t="shared" si="19"/>
        <v>0.11399984156767536</v>
      </c>
      <c r="H60" s="218">
        <f t="shared" ref="H60" si="23">F60+(E60*G60)</f>
        <v>0.1665176154194847</v>
      </c>
      <c r="I60" s="218">
        <v>5.0000000000000001E-3</v>
      </c>
      <c r="J60" s="218">
        <f t="shared" ref="J60" si="24">H60+I60</f>
        <v>0.17151761541948471</v>
      </c>
      <c r="K60" s="88"/>
      <c r="L60" s="228"/>
      <c r="M60" s="228"/>
      <c r="N60" s="229"/>
      <c r="O60" s="229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7"/>
        <v>0.86568354456761532</v>
      </c>
      <c r="D61" s="143">
        <f t="shared" si="17"/>
        <v>0.95</v>
      </c>
      <c r="E61" s="143">
        <f t="shared" si="18"/>
        <v>0.90784177228380769</v>
      </c>
      <c r="F61" s="126">
        <f t="shared" si="19"/>
        <v>4.1225083300013322E-2</v>
      </c>
      <c r="G61" s="126">
        <f t="shared" si="19"/>
        <v>0.11399984156767536</v>
      </c>
      <c r="H61" s="218">
        <f t="shared" si="20"/>
        <v>0.144718901508885</v>
      </c>
      <c r="I61" s="218">
        <v>5.0000000000000001E-3</v>
      </c>
      <c r="J61" s="218">
        <f t="shared" si="21"/>
        <v>0.14971890150888501</v>
      </c>
      <c r="K61" s="88"/>
      <c r="L61" s="228"/>
      <c r="M61" s="228"/>
      <c r="N61" s="229"/>
      <c r="O61" s="229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17"/>
        <v>0.8790108592816932</v>
      </c>
      <c r="D62" s="143">
        <f t="shared" si="17"/>
        <v>0.95</v>
      </c>
      <c r="E62" s="143">
        <f t="shared" si="18"/>
        <v>0.91450542964084658</v>
      </c>
      <c r="F62" s="126">
        <f t="shared" si="19"/>
        <v>4.1225083300013322E-2</v>
      </c>
      <c r="G62" s="126">
        <f t="shared" si="19"/>
        <v>0.11399984156767536</v>
      </c>
      <c r="H62" s="218">
        <f t="shared" si="20"/>
        <v>0.1454785573918487</v>
      </c>
      <c r="I62" s="218">
        <v>5.0000000000000001E-3</v>
      </c>
      <c r="J62" s="218">
        <f t="shared" si="21"/>
        <v>0.15047855739184871</v>
      </c>
      <c r="K62" s="88"/>
      <c r="L62" s="228"/>
      <c r="M62" s="228"/>
      <c r="N62" s="229"/>
      <c r="O62" s="229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17"/>
        <v>0.81272605322858271</v>
      </c>
      <c r="D63" s="143">
        <f t="shared" si="17"/>
        <v>0.85</v>
      </c>
      <c r="E63" s="143">
        <f t="shared" si="18"/>
        <v>0.83136302661429129</v>
      </c>
      <c r="F63" s="126">
        <f t="shared" si="19"/>
        <v>4.1225083300013322E-2</v>
      </c>
      <c r="G63" s="126">
        <f t="shared" si="19"/>
        <v>0.11399984156767536</v>
      </c>
      <c r="H63" s="218">
        <f t="shared" si="20"/>
        <v>0.13600033661926561</v>
      </c>
      <c r="I63" s="218">
        <v>5.0000000000000001E-3</v>
      </c>
      <c r="J63" s="218">
        <f t="shared" si="21"/>
        <v>0.14100033661926561</v>
      </c>
      <c r="K63" s="88"/>
      <c r="L63" s="228"/>
      <c r="M63" s="228"/>
      <c r="N63" s="229"/>
      <c r="O63" s="229"/>
    </row>
    <row r="64" spans="1:15" ht="14.1" thickBot="1">
      <c r="A64" s="155" t="s">
        <v>2562</v>
      </c>
      <c r="B64" s="127"/>
      <c r="C64" s="128">
        <f>AVERAGE(C45:C63)</f>
        <v>0.866230522153419</v>
      </c>
      <c r="D64" s="128">
        <f>AVERAGE(D45:D63)</f>
        <v>0.93124999999999991</v>
      </c>
      <c r="E64" s="128">
        <f>AVERAGE(E45:E63)</f>
        <v>0.89132649064785108</v>
      </c>
      <c r="F64" s="129"/>
      <c r="G64" s="129"/>
      <c r="H64" s="130">
        <f>AVERAGE(H45:H63)</f>
        <v>0.14141324863488253</v>
      </c>
      <c r="I64" s="129"/>
      <c r="J64" s="130">
        <f>AVERAGE(J45:J63)</f>
        <v>0.14641324863488256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1.4">
      <c r="A68" s="152" t="s">
        <v>3468</v>
      </c>
      <c r="B68" s="153" t="s">
        <v>1</v>
      </c>
      <c r="C68" s="120" t="s">
        <v>3457</v>
      </c>
      <c r="D68" s="120" t="s">
        <v>3458</v>
      </c>
      <c r="E68" s="120" t="s">
        <v>3459</v>
      </c>
      <c r="F68" s="120" t="s">
        <v>3460</v>
      </c>
      <c r="G68" s="120" t="str">
        <f>G44</f>
        <v>Forward Market Risk Premium</v>
      </c>
      <c r="H68" s="120" t="s">
        <v>3462</v>
      </c>
      <c r="I68" s="120" t="s">
        <v>3463</v>
      </c>
      <c r="J68" s="120" t="s">
        <v>3464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5">_xlfn.XLOOKUP($B69, $B$5:$B$39, C$5:C$39)</f>
        <v>1.1329959999999999</v>
      </c>
      <c r="D69" s="143" t="str">
        <f t="shared" si="25"/>
        <v>n/a</v>
      </c>
      <c r="E69" s="125">
        <f t="shared" ref="E69:E76" si="26">AVERAGE(C69:D69)</f>
        <v>1.1329959999999999</v>
      </c>
      <c r="F69" s="218">
        <f t="shared" ref="F69:G76" si="27">_xlfn.XLOOKUP($B69, $B$5:$B$39, F$5:F$39)</f>
        <v>3.4466244725738393E-2</v>
      </c>
      <c r="G69" s="218">
        <f t="shared" si="27"/>
        <v>0.11399984156767536</v>
      </c>
      <c r="H69" s="218">
        <f t="shared" ref="H69:H76" si="28">F69+(E69*G69)</f>
        <v>0.16362760922254829</v>
      </c>
      <c r="I69" s="218">
        <v>5.0000000000000001E-3</v>
      </c>
      <c r="J69" s="218">
        <f t="shared" ref="J69:J76" si="29">H69+I69</f>
        <v>0.1686276092225483</v>
      </c>
      <c r="K69" s="88"/>
      <c r="L69" s="228"/>
      <c r="M69" s="228"/>
      <c r="N69" s="229"/>
      <c r="O69" s="229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5"/>
        <v>0.86025260000000003</v>
      </c>
      <c r="D70" s="143" t="str">
        <f t="shared" si="25"/>
        <v>n/a</v>
      </c>
      <c r="E70" s="143">
        <f t="shared" si="26"/>
        <v>0.86025260000000003</v>
      </c>
      <c r="F70" s="218">
        <f t="shared" si="27"/>
        <v>3.4466244725738393E-2</v>
      </c>
      <c r="G70" s="218">
        <f t="shared" si="27"/>
        <v>0.11399984156767536</v>
      </c>
      <c r="H70" s="218">
        <f t="shared" si="28"/>
        <v>0.13253490483391919</v>
      </c>
      <c r="I70" s="218">
        <v>5.0000000000000001E-3</v>
      </c>
      <c r="J70" s="218">
        <f t="shared" si="29"/>
        <v>0.1375349048339192</v>
      </c>
      <c r="K70" s="88"/>
      <c r="L70" s="228"/>
      <c r="M70" s="228"/>
      <c r="N70" s="229"/>
      <c r="O70" s="229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25"/>
        <v>0.91590280000000002</v>
      </c>
      <c r="D71" s="143">
        <f t="shared" si="25"/>
        <v>0.85</v>
      </c>
      <c r="E71" s="143">
        <f t="shared" si="26"/>
        <v>0.88295140000000005</v>
      </c>
      <c r="F71" s="218">
        <f t="shared" si="27"/>
        <v>3.4466244725738393E-2</v>
      </c>
      <c r="G71" s="218">
        <f t="shared" si="27"/>
        <v>0.11399984156767536</v>
      </c>
      <c r="H71" s="218">
        <f t="shared" si="28"/>
        <v>0.13512256443769555</v>
      </c>
      <c r="I71" s="218">
        <v>5.0000000000000001E-3</v>
      </c>
      <c r="J71" s="218">
        <f t="shared" si="29"/>
        <v>0.14012256443769555</v>
      </c>
      <c r="K71" s="88"/>
      <c r="L71" s="228"/>
      <c r="M71" s="228"/>
      <c r="N71" s="229"/>
      <c r="O71" s="229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25"/>
        <v>0.71326460000000003</v>
      </c>
      <c r="D72" s="143">
        <f t="shared" si="25"/>
        <v>0.75</v>
      </c>
      <c r="E72" s="143">
        <f t="shared" si="26"/>
        <v>0.73163230000000001</v>
      </c>
      <c r="F72" s="218">
        <f t="shared" si="27"/>
        <v>3.4466244725738393E-2</v>
      </c>
      <c r="G72" s="218">
        <f t="shared" si="27"/>
        <v>0.11399984156767536</v>
      </c>
      <c r="H72" s="218">
        <f t="shared" si="28"/>
        <v>0.11787221101153232</v>
      </c>
      <c r="I72" s="218">
        <v>5.0000000000000001E-3</v>
      </c>
      <c r="J72" s="218">
        <f t="shared" si="29"/>
        <v>0.12287221101153233</v>
      </c>
      <c r="K72" s="88"/>
      <c r="L72" s="228"/>
      <c r="M72" s="228"/>
      <c r="N72" s="229"/>
      <c r="O72" s="229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25"/>
        <v>0.82358441908088786</v>
      </c>
      <c r="D73" s="143">
        <f t="shared" si="25"/>
        <v>0.85</v>
      </c>
      <c r="E73" s="143">
        <f t="shared" si="26"/>
        <v>0.83679220954044387</v>
      </c>
      <c r="F73" s="218">
        <f t="shared" si="27"/>
        <v>4.1225083300013322E-2</v>
      </c>
      <c r="G73" s="218">
        <f t="shared" si="27"/>
        <v>0.11399984156767536</v>
      </c>
      <c r="H73" s="218">
        <f t="shared" si="28"/>
        <v>0.13661926261268892</v>
      </c>
      <c r="I73" s="218">
        <v>5.0000000000000001E-3</v>
      </c>
      <c r="J73" s="218">
        <f t="shared" si="29"/>
        <v>0.14161926261268892</v>
      </c>
      <c r="K73" s="88"/>
      <c r="L73" s="228"/>
      <c r="M73" s="228"/>
      <c r="N73" s="229"/>
      <c r="O73" s="229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5"/>
        <v>0.7403848152996686</v>
      </c>
      <c r="D74" s="143">
        <f t="shared" si="25"/>
        <v>0.85</v>
      </c>
      <c r="E74" s="143">
        <f t="shared" si="26"/>
        <v>0.79519240764983423</v>
      </c>
      <c r="F74" s="218">
        <f t="shared" si="27"/>
        <v>4.1225083300013322E-2</v>
      </c>
      <c r="G74" s="218">
        <f t="shared" si="27"/>
        <v>0.11399984156767536</v>
      </c>
      <c r="H74" s="218">
        <f t="shared" si="28"/>
        <v>0.13187689178791273</v>
      </c>
      <c r="I74" s="218">
        <v>5.0000000000000001E-3</v>
      </c>
      <c r="J74" s="218">
        <f t="shared" si="29"/>
        <v>0.13687689178791274</v>
      </c>
      <c r="K74" s="88"/>
      <c r="L74" s="228"/>
      <c r="M74" s="228"/>
      <c r="N74" s="229"/>
      <c r="O74" s="229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25"/>
        <v>0.82572771863841377</v>
      </c>
      <c r="D75" s="143">
        <f t="shared" si="25"/>
        <v>0.85</v>
      </c>
      <c r="E75" s="143">
        <f t="shared" si="26"/>
        <v>0.83786385931920693</v>
      </c>
      <c r="F75" s="218">
        <f t="shared" si="27"/>
        <v>4.1225083300013322E-2</v>
      </c>
      <c r="G75" s="218">
        <f t="shared" si="27"/>
        <v>0.11399984156767536</v>
      </c>
      <c r="H75" s="218">
        <f t="shared" si="28"/>
        <v>0.13674143051768395</v>
      </c>
      <c r="I75" s="218">
        <v>5.0000000000000001E-3</v>
      </c>
      <c r="J75" s="218">
        <f t="shared" si="29"/>
        <v>0.14174143051768395</v>
      </c>
      <c r="K75" s="88"/>
      <c r="L75" s="228"/>
      <c r="M75" s="228"/>
      <c r="N75" s="229"/>
      <c r="O75" s="229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25"/>
        <v>0.84003961073239974</v>
      </c>
      <c r="D76" s="143">
        <f t="shared" si="25"/>
        <v>0.85</v>
      </c>
      <c r="E76" s="143">
        <f t="shared" si="26"/>
        <v>0.84501980536619992</v>
      </c>
      <c r="F76" s="218">
        <f t="shared" si="27"/>
        <v>4.1225083300013322E-2</v>
      </c>
      <c r="G76" s="218">
        <f t="shared" si="27"/>
        <v>0.11399984156767536</v>
      </c>
      <c r="H76" s="218">
        <f t="shared" si="28"/>
        <v>0.13755720723330797</v>
      </c>
      <c r="I76" s="218">
        <v>5.0000000000000001E-3</v>
      </c>
      <c r="J76" s="218">
        <f t="shared" si="29"/>
        <v>0.14255720723330798</v>
      </c>
      <c r="K76" s="88"/>
      <c r="L76" s="228"/>
      <c r="M76" s="228"/>
      <c r="N76" s="229"/>
      <c r="O76" s="229"/>
    </row>
    <row r="77" spans="1:15" ht="14.1" thickBot="1">
      <c r="A77" s="155" t="s">
        <v>2562</v>
      </c>
      <c r="B77" s="127"/>
      <c r="C77" s="128">
        <f>AVERAGE(C69:C76)</f>
        <v>0.85651907046892128</v>
      </c>
      <c r="D77" s="128">
        <f>AVERAGE(D69:D76)</f>
        <v>0.83333333333333337</v>
      </c>
      <c r="E77" s="128">
        <f>AVERAGE(E69:E76)</f>
        <v>0.86533757273446066</v>
      </c>
      <c r="F77" s="129"/>
      <c r="G77" s="129"/>
      <c r="H77" s="269">
        <f>AVERAGE(H69:H76)</f>
        <v>0.13649401020716112</v>
      </c>
      <c r="I77" s="129"/>
      <c r="J77" s="269">
        <f>AVERAGE(J69:J76)</f>
        <v>0.1414940102071611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0"/>
      <c r="I78" s="89"/>
      <c r="J78" s="270"/>
      <c r="K78" s="88"/>
      <c r="L78" s="89"/>
      <c r="M78" s="89"/>
      <c r="N78" s="89"/>
      <c r="O78" s="89"/>
    </row>
    <row r="79" spans="1:15">
      <c r="A79" s="88"/>
      <c r="B79" s="103"/>
      <c r="C79" s="125"/>
      <c r="D79" s="125"/>
      <c r="E79" s="125"/>
      <c r="F79" s="89"/>
      <c r="G79" s="89"/>
      <c r="H79" s="270"/>
      <c r="I79" s="89"/>
      <c r="J79" s="270"/>
      <c r="K79" s="88"/>
      <c r="L79" s="89"/>
      <c r="M79" s="89"/>
      <c r="N79" s="89"/>
      <c r="O79" s="89"/>
    </row>
    <row r="80" spans="1:15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1.4">
      <c r="A81" s="152" t="s">
        <v>3469</v>
      </c>
      <c r="B81" s="153" t="s">
        <v>1</v>
      </c>
      <c r="C81" s="120" t="s">
        <v>3457</v>
      </c>
      <c r="D81" s="120" t="s">
        <v>3458</v>
      </c>
      <c r="E81" s="120" t="s">
        <v>3459</v>
      </c>
      <c r="F81" s="120" t="s">
        <v>3460</v>
      </c>
      <c r="G81" s="120" t="s">
        <v>3461</v>
      </c>
      <c r="H81" s="120" t="s">
        <v>3462</v>
      </c>
      <c r="I81" s="120" t="s">
        <v>3463</v>
      </c>
      <c r="J81" s="120" t="s">
        <v>3464</v>
      </c>
    </row>
    <row r="82" spans="1:10">
      <c r="A82" s="297" t="str">
        <f>'CEA-4 Constant DCF'!A176</f>
        <v>AltaGas Limited</v>
      </c>
      <c r="B82" s="318" t="str">
        <f>'CEA-4 Constant DCF'!B176</f>
        <v>ALA</v>
      </c>
      <c r="C82" s="143">
        <f t="shared" ref="C82:D97" si="30">_xlfn.XLOOKUP($B82, $B$5:$B$39, C$5:C$39)</f>
        <v>1.1329959999999999</v>
      </c>
      <c r="D82" s="143" t="str">
        <f t="shared" si="30"/>
        <v>n/a</v>
      </c>
      <c r="E82" s="143">
        <f t="shared" ref="E82" si="31">AVERAGE(C82:D82)</f>
        <v>1.1329959999999999</v>
      </c>
      <c r="F82" s="218">
        <f t="shared" ref="F82:G97" si="32">_xlfn.XLOOKUP($B82, $B$5:$B$39, F$5:F$39)</f>
        <v>3.4466244725738393E-2</v>
      </c>
      <c r="G82" s="218">
        <f t="shared" si="32"/>
        <v>0.11399984156767536</v>
      </c>
      <c r="H82" s="218">
        <f t="shared" ref="H82" si="33">F82+(E82*G82)</f>
        <v>0.16362760922254829</v>
      </c>
      <c r="I82" s="218">
        <v>5.0000000000000001E-3</v>
      </c>
      <c r="J82" s="218">
        <f t="shared" ref="J82" si="34">H82+I82</f>
        <v>0.1686276092225483</v>
      </c>
    </row>
    <row r="83" spans="1:10">
      <c r="A83" s="233" t="str">
        <f>'CEA-4 Constant DCF'!A177</f>
        <v>Canadian Utilities Limited</v>
      </c>
      <c r="B83" s="316" t="str">
        <f>'CEA-4 Constant DCF'!B177</f>
        <v>CU</v>
      </c>
      <c r="C83" s="143">
        <f t="shared" si="30"/>
        <v>0.86025260000000003</v>
      </c>
      <c r="D83" s="143" t="str">
        <f t="shared" si="30"/>
        <v>n/a</v>
      </c>
      <c r="E83" s="143">
        <f t="shared" ref="E83" si="35">AVERAGE(C83:D83)</f>
        <v>0.86025260000000003</v>
      </c>
      <c r="F83" s="218">
        <f t="shared" si="32"/>
        <v>3.4466244725738393E-2</v>
      </c>
      <c r="G83" s="218">
        <f t="shared" si="32"/>
        <v>0.11399984156767536</v>
      </c>
      <c r="H83" s="218">
        <f t="shared" ref="H83" si="36">F83+(E83*G83)</f>
        <v>0.13253490483391919</v>
      </c>
      <c r="I83" s="218">
        <v>5.0000000000000001E-3</v>
      </c>
      <c r="J83" s="218">
        <f t="shared" ref="J83" si="37">H83+I83</f>
        <v>0.1375349048339192</v>
      </c>
    </row>
    <row r="84" spans="1:10">
      <c r="A84" s="233" t="str">
        <f>'CEA-4 Constant DCF'!A178</f>
        <v>Emera Inc.</v>
      </c>
      <c r="B84" s="316" t="str">
        <f>'CEA-4 Constant DCF'!B178</f>
        <v>EMA</v>
      </c>
      <c r="C84" s="143">
        <f t="shared" si="30"/>
        <v>0.72213530000000004</v>
      </c>
      <c r="D84" s="143">
        <f t="shared" si="30"/>
        <v>0.75</v>
      </c>
      <c r="E84" s="143">
        <f t="shared" ref="E84:E105" si="38">AVERAGE(C84:D84)</f>
        <v>0.73606765000000007</v>
      </c>
      <c r="F84" s="218">
        <f t="shared" si="32"/>
        <v>3.4466244725738393E-2</v>
      </c>
      <c r="G84" s="218">
        <f t="shared" si="32"/>
        <v>0.11399984156767536</v>
      </c>
      <c r="H84" s="218">
        <f t="shared" ref="H84:H105" si="39">F84+(E84*G84)</f>
        <v>0.11837784020882952</v>
      </c>
      <c r="I84" s="218">
        <v>5.0000000000000001E-3</v>
      </c>
      <c r="J84" s="218">
        <f t="shared" ref="J84:J105" si="40">H84+I84</f>
        <v>0.12337784020882953</v>
      </c>
    </row>
    <row r="85" spans="1:10">
      <c r="A85" s="233" t="str">
        <f>'CEA-4 Constant DCF'!A179</f>
        <v>Enbridge Inc.</v>
      </c>
      <c r="B85" s="316" t="str">
        <f>'CEA-4 Constant DCF'!B179</f>
        <v>ENB</v>
      </c>
      <c r="C85" s="143">
        <f t="shared" si="30"/>
        <v>0.91590280000000002</v>
      </c>
      <c r="D85" s="143">
        <f t="shared" si="30"/>
        <v>0.85</v>
      </c>
      <c r="E85" s="143">
        <f t="shared" si="38"/>
        <v>0.88295140000000005</v>
      </c>
      <c r="F85" s="218">
        <f t="shared" si="32"/>
        <v>3.4466244725738393E-2</v>
      </c>
      <c r="G85" s="218">
        <f t="shared" si="32"/>
        <v>0.11399984156767536</v>
      </c>
      <c r="H85" s="218">
        <f t="shared" si="39"/>
        <v>0.13512256443769555</v>
      </c>
      <c r="I85" s="218">
        <v>5.0000000000000001E-3</v>
      </c>
      <c r="J85" s="218">
        <f t="shared" si="40"/>
        <v>0.14012256443769555</v>
      </c>
    </row>
    <row r="86" spans="1:10">
      <c r="A86" s="233" t="str">
        <f>'CEA-4 Constant DCF'!A180</f>
        <v>Fortis, Inc.</v>
      </c>
      <c r="B86" s="316" t="str">
        <f>'CEA-4 Constant DCF'!B180</f>
        <v>FTS</v>
      </c>
      <c r="C86" s="143">
        <f t="shared" si="30"/>
        <v>0.71326460000000003</v>
      </c>
      <c r="D86" s="143">
        <f t="shared" si="30"/>
        <v>0.75</v>
      </c>
      <c r="E86" s="143">
        <f t="shared" si="38"/>
        <v>0.73163230000000001</v>
      </c>
      <c r="F86" s="218">
        <f t="shared" si="32"/>
        <v>3.4466244725738393E-2</v>
      </c>
      <c r="G86" s="218">
        <f t="shared" si="32"/>
        <v>0.11399984156767536</v>
      </c>
      <c r="H86" s="218">
        <f t="shared" si="39"/>
        <v>0.11787221101153232</v>
      </c>
      <c r="I86" s="218">
        <v>5.0000000000000001E-3</v>
      </c>
      <c r="J86" s="218">
        <f t="shared" si="40"/>
        <v>0.12287221101153233</v>
      </c>
    </row>
    <row r="87" spans="1:10">
      <c r="A87" s="233" t="str">
        <f>'CEA-4 Constant DCF'!A181</f>
        <v>Hydro One, Ltd.</v>
      </c>
      <c r="B87" s="316" t="str">
        <f>'CEA-4 Constant DCF'!B181</f>
        <v>H</v>
      </c>
      <c r="C87" s="143">
        <f t="shared" si="30"/>
        <v>0.68950619999999996</v>
      </c>
      <c r="D87" s="143" t="str">
        <f t="shared" si="30"/>
        <v>n/a</v>
      </c>
      <c r="E87" s="143">
        <f t="shared" si="38"/>
        <v>0.68950619999999996</v>
      </c>
      <c r="F87" s="218">
        <f t="shared" si="32"/>
        <v>3.4466244725738393E-2</v>
      </c>
      <c r="G87" s="218">
        <f t="shared" si="32"/>
        <v>0.11399984156767536</v>
      </c>
      <c r="H87" s="218">
        <f t="shared" si="39"/>
        <v>0.11306984228566827</v>
      </c>
      <c r="I87" s="218">
        <v>5.0000000000000001E-3</v>
      </c>
      <c r="J87" s="218">
        <f t="shared" si="40"/>
        <v>0.11806984228566827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30"/>
        <v>0.86921718245606283</v>
      </c>
      <c r="D88" s="143">
        <f t="shared" si="30"/>
        <v>0.9</v>
      </c>
      <c r="E88" s="143">
        <f t="shared" si="38"/>
        <v>0.88460859122803148</v>
      </c>
      <c r="F88" s="218">
        <f t="shared" si="32"/>
        <v>4.1225083300013322E-2</v>
      </c>
      <c r="G88" s="218">
        <f t="shared" si="32"/>
        <v>0.11399984156767536</v>
      </c>
      <c r="H88" s="218">
        <f t="shared" si="39"/>
        <v>0.1420703225494134</v>
      </c>
      <c r="I88" s="218">
        <v>5.0000000000000001E-3</v>
      </c>
      <c r="J88" s="218">
        <f t="shared" si="40"/>
        <v>0.14707032254941341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30"/>
        <v>0.82244693998608054</v>
      </c>
      <c r="D89" s="143">
        <f t="shared" si="30"/>
        <v>0.9</v>
      </c>
      <c r="E89" s="143">
        <f t="shared" si="38"/>
        <v>0.86122346999304034</v>
      </c>
      <c r="F89" s="218">
        <f t="shared" si="32"/>
        <v>4.1225083300013322E-2</v>
      </c>
      <c r="G89" s="218">
        <f t="shared" si="32"/>
        <v>0.11399984156767536</v>
      </c>
      <c r="H89" s="218">
        <f t="shared" si="39"/>
        <v>0.13940442243358353</v>
      </c>
      <c r="I89" s="218">
        <v>5.0000000000000001E-3</v>
      </c>
      <c r="J89" s="218">
        <f t="shared" si="40"/>
        <v>0.14440442243358353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30"/>
        <v>0.82591098482668701</v>
      </c>
      <c r="D90" s="143">
        <f t="shared" si="30"/>
        <v>0.85</v>
      </c>
      <c r="E90" s="143">
        <f t="shared" si="38"/>
        <v>0.83795549241334344</v>
      </c>
      <c r="F90" s="218">
        <f t="shared" si="32"/>
        <v>4.1225083300013322E-2</v>
      </c>
      <c r="G90" s="218">
        <f t="shared" si="32"/>
        <v>0.11399984156767536</v>
      </c>
      <c r="H90" s="218">
        <f t="shared" si="39"/>
        <v>0.13675187667589786</v>
      </c>
      <c r="I90" s="218">
        <v>5.0000000000000001E-3</v>
      </c>
      <c r="J90" s="218">
        <f t="shared" si="40"/>
        <v>0.14175187667589786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30"/>
        <v>0.80726097375380101</v>
      </c>
      <c r="D91" s="143">
        <f t="shared" si="30"/>
        <v>0.9</v>
      </c>
      <c r="E91" s="143">
        <f t="shared" si="38"/>
        <v>0.85363048687690046</v>
      </c>
      <c r="F91" s="218">
        <f t="shared" si="32"/>
        <v>4.1225083300013322E-2</v>
      </c>
      <c r="G91" s="218">
        <f t="shared" si="32"/>
        <v>0.11399984156767536</v>
      </c>
      <c r="H91" s="218">
        <f t="shared" si="39"/>
        <v>0.13853882356131755</v>
      </c>
      <c r="I91" s="218">
        <v>5.0000000000000001E-3</v>
      </c>
      <c r="J91" s="218">
        <f t="shared" si="40"/>
        <v>0.14353882356131756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30"/>
        <v>0.96388467159237801</v>
      </c>
      <c r="D92" s="143">
        <f t="shared" si="30"/>
        <v>1</v>
      </c>
      <c r="E92" s="143">
        <f t="shared" si="38"/>
        <v>0.98194233579618895</v>
      </c>
      <c r="F92" s="218">
        <f t="shared" si="32"/>
        <v>4.1225083300013322E-2</v>
      </c>
      <c r="G92" s="218">
        <f t="shared" si="32"/>
        <v>0.11399984156767536</v>
      </c>
      <c r="H92" s="218">
        <f t="shared" si="39"/>
        <v>0.15316635400937192</v>
      </c>
      <c r="I92" s="218">
        <v>5.0000000000000001E-3</v>
      </c>
      <c r="J92" s="218">
        <f t="shared" si="40"/>
        <v>0.15816635400937193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30"/>
        <v>0.89014831530305794</v>
      </c>
      <c r="D93" s="143">
        <f t="shared" si="30"/>
        <v>0.95</v>
      </c>
      <c r="E93" s="143">
        <f t="shared" si="38"/>
        <v>0.920074157651529</v>
      </c>
      <c r="F93" s="218">
        <f t="shared" si="32"/>
        <v>4.1225083300013322E-2</v>
      </c>
      <c r="G93" s="218">
        <f t="shared" si="32"/>
        <v>0.11399984156767536</v>
      </c>
      <c r="H93" s="218">
        <f t="shared" si="39"/>
        <v>0.14611339150279998</v>
      </c>
      <c r="I93" s="218">
        <v>5.0000000000000001E-3</v>
      </c>
      <c r="J93" s="218">
        <f t="shared" si="40"/>
        <v>0.15111339150279998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30"/>
        <v>0.96226792370337877</v>
      </c>
      <c r="D94" s="143" t="str">
        <f t="shared" si="30"/>
        <v>NMF</v>
      </c>
      <c r="E94" s="143">
        <f t="shared" si="38"/>
        <v>0.96226792370337877</v>
      </c>
      <c r="F94" s="218">
        <f t="shared" si="32"/>
        <v>4.1225083300013322E-2</v>
      </c>
      <c r="G94" s="218">
        <f t="shared" si="32"/>
        <v>0.11399984156767536</v>
      </c>
      <c r="H94" s="218">
        <f t="shared" si="39"/>
        <v>0.15092347414785443</v>
      </c>
      <c r="I94" s="218">
        <v>5.0000000000000001E-3</v>
      </c>
      <c r="J94" s="218">
        <f t="shared" si="40"/>
        <v>0.15592347414785443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30"/>
        <v>0.88068723039184071</v>
      </c>
      <c r="D95" s="143">
        <f t="shared" si="30"/>
        <v>0.95</v>
      </c>
      <c r="E95" s="143">
        <f t="shared" si="38"/>
        <v>0.91534361519592033</v>
      </c>
      <c r="F95" s="218">
        <f t="shared" si="32"/>
        <v>4.1225083300013322E-2</v>
      </c>
      <c r="G95" s="218">
        <f t="shared" si="32"/>
        <v>0.11399984156767536</v>
      </c>
      <c r="H95" s="218">
        <f t="shared" si="39"/>
        <v>0.14557411041233143</v>
      </c>
      <c r="I95" s="218">
        <v>5.0000000000000001E-3</v>
      </c>
      <c r="J95" s="218">
        <f t="shared" si="40"/>
        <v>0.15057411041233143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30"/>
        <v>0.91556963498759136</v>
      </c>
      <c r="D96" s="143">
        <f t="shared" si="30"/>
        <v>1.05</v>
      </c>
      <c r="E96" s="143">
        <f t="shared" si="38"/>
        <v>0.98278481749379565</v>
      </c>
      <c r="F96" s="218">
        <f t="shared" si="32"/>
        <v>4.1225083300013322E-2</v>
      </c>
      <c r="G96" s="218">
        <f t="shared" si="32"/>
        <v>0.11399984156767536</v>
      </c>
      <c r="H96" s="218">
        <f t="shared" si="39"/>
        <v>0.15326239678942277</v>
      </c>
      <c r="I96" s="218">
        <v>5.0000000000000001E-3</v>
      </c>
      <c r="J96" s="218">
        <f t="shared" si="40"/>
        <v>0.15826239678942278</v>
      </c>
    </row>
    <row r="97" spans="1:15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30"/>
        <v>1.0036973270137071</v>
      </c>
      <c r="D97" s="143">
        <f t="shared" si="30"/>
        <v>1.05</v>
      </c>
      <c r="E97" s="143">
        <f t="shared" si="38"/>
        <v>1.0268486635068537</v>
      </c>
      <c r="F97" s="218">
        <f t="shared" si="32"/>
        <v>4.1225083300013322E-2</v>
      </c>
      <c r="G97" s="218">
        <f t="shared" si="32"/>
        <v>0.11399984156767536</v>
      </c>
      <c r="H97" s="218">
        <f t="shared" si="39"/>
        <v>0.15828566825377383</v>
      </c>
      <c r="I97" s="218">
        <v>5.0000000000000001E-3</v>
      </c>
      <c r="J97" s="218">
        <f t="shared" si="40"/>
        <v>0.16328566825377383</v>
      </c>
      <c r="K97" s="88"/>
      <c r="L97" s="89"/>
      <c r="M97" s="89"/>
      <c r="N97" s="89"/>
      <c r="O97" s="89"/>
    </row>
    <row r="98" spans="1:15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41">_xlfn.XLOOKUP($B98, $B$5:$B$39, C$5:C$39)</f>
        <v>0.92659192638535681</v>
      </c>
      <c r="D98" s="143">
        <f t="shared" si="41"/>
        <v>0.95</v>
      </c>
      <c r="E98" s="143">
        <f t="shared" si="38"/>
        <v>0.93829596319267838</v>
      </c>
      <c r="F98" s="218">
        <f t="shared" ref="F98:G106" si="42">_xlfn.XLOOKUP($B98, $B$5:$B$39, F$5:F$39)</f>
        <v>4.1225083300013322E-2</v>
      </c>
      <c r="G98" s="218">
        <f t="shared" si="42"/>
        <v>0.11399984156767536</v>
      </c>
      <c r="H98" s="218">
        <f t="shared" si="39"/>
        <v>0.148190674447568</v>
      </c>
      <c r="I98" s="218">
        <v>5.0000000000000001E-3</v>
      </c>
      <c r="J98" s="218">
        <f t="shared" si="40"/>
        <v>0.15319067444756801</v>
      </c>
      <c r="K98" s="88"/>
      <c r="L98" s="89"/>
      <c r="M98" s="89"/>
      <c r="N98" s="89"/>
      <c r="O98" s="89"/>
    </row>
    <row r="99" spans="1:15">
      <c r="A99" s="88" t="str">
        <f>'CEA-4 Constant DCF'!A193</f>
        <v>PPL Corporation</v>
      </c>
      <c r="B99" s="89" t="str">
        <f>'CEA-4 Constant DCF'!B193</f>
        <v>PPL</v>
      </c>
      <c r="C99" s="143">
        <f t="shared" si="41"/>
        <v>1.048117653437127</v>
      </c>
      <c r="D99" s="143">
        <f t="shared" si="41"/>
        <v>1.1499999999999999</v>
      </c>
      <c r="E99" s="143">
        <f t="shared" si="38"/>
        <v>1.0990588267185635</v>
      </c>
      <c r="F99" s="218">
        <f t="shared" si="42"/>
        <v>4.1225083300013322E-2</v>
      </c>
      <c r="G99" s="218">
        <f t="shared" si="42"/>
        <v>0.11399984156767536</v>
      </c>
      <c r="H99" s="218">
        <f t="shared" si="39"/>
        <v>0.1665176154194847</v>
      </c>
      <c r="I99" s="218">
        <v>5.0000000000000001E-3</v>
      </c>
      <c r="J99" s="218">
        <f t="shared" si="40"/>
        <v>0.17151761541948471</v>
      </c>
      <c r="K99" s="88"/>
      <c r="L99" s="89"/>
      <c r="M99" s="89"/>
      <c r="N99" s="89"/>
      <c r="O99" s="89"/>
    </row>
    <row r="100" spans="1:15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41"/>
        <v>0.86568354456761532</v>
      </c>
      <c r="D100" s="143">
        <f t="shared" si="41"/>
        <v>0.95</v>
      </c>
      <c r="E100" s="143">
        <f t="shared" si="38"/>
        <v>0.90784177228380769</v>
      </c>
      <c r="F100" s="218">
        <f t="shared" si="42"/>
        <v>4.1225083300013322E-2</v>
      </c>
      <c r="G100" s="218">
        <f t="shared" si="42"/>
        <v>0.11399984156767536</v>
      </c>
      <c r="H100" s="218">
        <f t="shared" si="39"/>
        <v>0.144718901508885</v>
      </c>
      <c r="I100" s="218">
        <v>5.0000000000000001E-3</v>
      </c>
      <c r="J100" s="218">
        <f t="shared" si="40"/>
        <v>0.14971890150888501</v>
      </c>
      <c r="K100" s="88"/>
      <c r="L100" s="89"/>
      <c r="M100" s="89"/>
      <c r="N100" s="89"/>
      <c r="O100" s="89"/>
    </row>
    <row r="101" spans="1:15">
      <c r="A101" s="88" t="str">
        <f>'CEA-4 Constant DCF'!A195</f>
        <v>Southern Company</v>
      </c>
      <c r="B101" s="89" t="str">
        <f>'CEA-4 Constant DCF'!B195</f>
        <v>SO</v>
      </c>
      <c r="C101" s="143">
        <f t="shared" si="41"/>
        <v>0.8790108592816932</v>
      </c>
      <c r="D101" s="143">
        <f t="shared" si="41"/>
        <v>0.95</v>
      </c>
      <c r="E101" s="143">
        <f t="shared" si="38"/>
        <v>0.91450542964084658</v>
      </c>
      <c r="F101" s="218">
        <f t="shared" si="42"/>
        <v>4.1225083300013322E-2</v>
      </c>
      <c r="G101" s="218">
        <f t="shared" si="42"/>
        <v>0.11399984156767536</v>
      </c>
      <c r="H101" s="218">
        <f t="shared" si="39"/>
        <v>0.1454785573918487</v>
      </c>
      <c r="I101" s="218">
        <v>5.0000000000000001E-3</v>
      </c>
      <c r="J101" s="218">
        <f t="shared" si="40"/>
        <v>0.15047855739184871</v>
      </c>
      <c r="K101" s="88"/>
      <c r="L101" s="89"/>
      <c r="M101" s="89"/>
      <c r="N101" s="89"/>
      <c r="O101" s="89"/>
    </row>
    <row r="102" spans="1:15">
      <c r="A102" s="88" t="str">
        <f>'CEA-4 Constant DCF'!A196</f>
        <v>Xcel Energy Inc.</v>
      </c>
      <c r="B102" s="89" t="str">
        <f>'CEA-4 Constant DCF'!B196</f>
        <v>XEL</v>
      </c>
      <c r="C102" s="143">
        <f t="shared" si="41"/>
        <v>0.81272605322858271</v>
      </c>
      <c r="D102" s="143">
        <f t="shared" si="41"/>
        <v>0.85</v>
      </c>
      <c r="E102" s="143">
        <f t="shared" si="38"/>
        <v>0.83136302661429129</v>
      </c>
      <c r="F102" s="218">
        <f t="shared" si="42"/>
        <v>4.1225083300013322E-2</v>
      </c>
      <c r="G102" s="218">
        <f t="shared" si="42"/>
        <v>0.11399984156767536</v>
      </c>
      <c r="H102" s="218">
        <f t="shared" si="39"/>
        <v>0.13600033661926561</v>
      </c>
      <c r="I102" s="218">
        <v>5.0000000000000001E-3</v>
      </c>
      <c r="J102" s="218">
        <f t="shared" si="40"/>
        <v>0.14100033661926561</v>
      </c>
      <c r="K102" s="88"/>
      <c r="L102" s="89"/>
      <c r="M102" s="89"/>
      <c r="N102" s="89"/>
      <c r="O102" s="89"/>
    </row>
    <row r="103" spans="1:15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41"/>
        <v>0.82358441908088786</v>
      </c>
      <c r="D103" s="143">
        <f t="shared" si="41"/>
        <v>0.85</v>
      </c>
      <c r="E103" s="143">
        <f t="shared" si="38"/>
        <v>0.83679220954044387</v>
      </c>
      <c r="F103" s="218">
        <f t="shared" si="42"/>
        <v>4.1225083300013322E-2</v>
      </c>
      <c r="G103" s="218">
        <f t="shared" si="42"/>
        <v>0.11399984156767536</v>
      </c>
      <c r="H103" s="218">
        <f t="shared" si="39"/>
        <v>0.13661926261268892</v>
      </c>
      <c r="I103" s="218">
        <v>5.0000000000000001E-3</v>
      </c>
      <c r="J103" s="218">
        <f t="shared" si="40"/>
        <v>0.14161926261268892</v>
      </c>
      <c r="K103" s="88"/>
      <c r="L103" s="89"/>
      <c r="M103" s="89"/>
      <c r="N103" s="89"/>
      <c r="O103" s="89"/>
    </row>
    <row r="104" spans="1:15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41"/>
        <v>0.7403848152996686</v>
      </c>
      <c r="D104" s="143">
        <f t="shared" si="41"/>
        <v>0.85</v>
      </c>
      <c r="E104" s="143">
        <f t="shared" si="38"/>
        <v>0.79519240764983423</v>
      </c>
      <c r="F104" s="218">
        <f t="shared" si="42"/>
        <v>4.1225083300013322E-2</v>
      </c>
      <c r="G104" s="218">
        <f t="shared" si="42"/>
        <v>0.11399984156767536</v>
      </c>
      <c r="H104" s="218">
        <f t="shared" si="39"/>
        <v>0.13187689178791273</v>
      </c>
      <c r="I104" s="218">
        <v>5.0000000000000001E-3</v>
      </c>
      <c r="J104" s="218">
        <f t="shared" si="40"/>
        <v>0.13687689178791274</v>
      </c>
      <c r="K104" s="88"/>
      <c r="L104" s="89"/>
      <c r="M104" s="89"/>
      <c r="N104" s="89"/>
      <c r="O104" s="89"/>
    </row>
    <row r="105" spans="1:15">
      <c r="A105" s="88" t="str">
        <f>'CEA-4 Constant DCF'!A199</f>
        <v>ONE Gas, Inc.</v>
      </c>
      <c r="B105" s="89" t="str">
        <f>'CEA-4 Constant DCF'!B199</f>
        <v>OGS</v>
      </c>
      <c r="C105" s="143">
        <f t="shared" si="41"/>
        <v>0.82572771863841377</v>
      </c>
      <c r="D105" s="143">
        <f t="shared" si="41"/>
        <v>0.85</v>
      </c>
      <c r="E105" s="143">
        <f t="shared" si="38"/>
        <v>0.83786385931920693</v>
      </c>
      <c r="F105" s="218">
        <f t="shared" si="42"/>
        <v>4.1225083300013322E-2</v>
      </c>
      <c r="G105" s="218">
        <f t="shared" si="42"/>
        <v>0.11399984156767536</v>
      </c>
      <c r="H105" s="218">
        <f t="shared" si="39"/>
        <v>0.13674143051768395</v>
      </c>
      <c r="I105" s="218">
        <v>5.0000000000000001E-3</v>
      </c>
      <c r="J105" s="218">
        <f t="shared" si="40"/>
        <v>0.14174143051768395</v>
      </c>
      <c r="K105" s="88"/>
      <c r="L105" s="89"/>
      <c r="M105" s="89"/>
      <c r="N105" s="89"/>
      <c r="O105" s="89"/>
    </row>
    <row r="106" spans="1:15">
      <c r="A106" s="131" t="str">
        <f>'CEA-4 Constant DCF'!A200</f>
        <v>Spire, Inc.</v>
      </c>
      <c r="B106" s="145" t="str">
        <f>'CEA-4 Constant DCF'!B200</f>
        <v>SR</v>
      </c>
      <c r="C106" s="298">
        <f t="shared" si="41"/>
        <v>0.84003961073239974</v>
      </c>
      <c r="D106" s="298">
        <f t="shared" si="41"/>
        <v>0.85</v>
      </c>
      <c r="E106" s="298">
        <f t="shared" ref="E106" si="43">AVERAGE(C106:D106)</f>
        <v>0.84501980536619992</v>
      </c>
      <c r="F106" s="294">
        <f t="shared" si="42"/>
        <v>4.1225083300013322E-2</v>
      </c>
      <c r="G106" s="294">
        <f t="shared" si="42"/>
        <v>0.11399984156767536</v>
      </c>
      <c r="H106" s="294">
        <f t="shared" ref="H106" si="44">F106+(E106*G106)</f>
        <v>0.13755720723330797</v>
      </c>
      <c r="I106" s="294">
        <v>5.0000000000000001E-3</v>
      </c>
      <c r="J106" s="294">
        <f t="shared" ref="J106" si="45">H106+I106</f>
        <v>0.14255720723330798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0.1461358675949842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tr">
        <f>'CEA-7.1 Avg CAPM'!A110</f>
        <v>[1] Source: Bloomberg Professional as of September 30,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6" t="str">
        <f>'CEA-7.1 Avg CAPM'!A111</f>
        <v>[2] Source: Value Line as of September 30,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tr">
        <f>'CEA-7.1 Avg CAPM'!A112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6" t="str">
        <f>'CEA-7.1 Avg CAPM'!A113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4" t="str">
        <f>'CEA-7.1 Avg CAPM'!A114</f>
        <v>plus the average spread between 10- and 30-year bonds for the 10 years ending September 30,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6" t="s">
        <v>3942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124" t="str">
        <f>'CEA-7.1 Avg CAPM'!A117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83" t="str">
        <f>'CEA-7.1 Avg CAPM'!A118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124" t="str">
        <f>'CEA-7.1 Avg CAPM'!A119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rgb="FF92D050"/>
  </sheetPr>
  <dimension ref="A1:N118"/>
  <sheetViews>
    <sheetView zoomScale="90" zoomScaleNormal="90" zoomScaleSheetLayoutView="85" workbookViewId="0">
      <selection sqref="A1:J1"/>
    </sheetView>
  </sheetViews>
  <sheetFormatPr defaultColWidth="9" defaultRowHeight="13.8"/>
  <cols>
    <col min="1" max="1" width="40.5" style="123" customWidth="1"/>
    <col min="2" max="10" width="14.5" style="146" customWidth="1"/>
    <col min="11" max="11" width="9.5" style="123" bestFit="1" customWidth="1"/>
    <col min="12" max="14" width="9" style="146"/>
    <col min="15" max="16384" width="9" style="123"/>
  </cols>
  <sheetData>
    <row r="1" spans="1:14" ht="17.100000000000001">
      <c r="A1" s="415" t="s">
        <v>3478</v>
      </c>
      <c r="B1" s="415"/>
      <c r="C1" s="415"/>
      <c r="D1" s="415"/>
      <c r="E1" s="415"/>
      <c r="F1" s="415"/>
      <c r="G1" s="415"/>
      <c r="H1" s="415"/>
      <c r="I1" s="415"/>
      <c r="J1" s="415"/>
      <c r="K1" s="112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</row>
    <row r="3" spans="1:14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</row>
    <row r="4" spans="1:14" ht="41.4">
      <c r="A4" s="152" t="s">
        <v>3456</v>
      </c>
      <c r="B4" s="153" t="s">
        <v>1</v>
      </c>
      <c r="C4" s="120" t="s">
        <v>3457</v>
      </c>
      <c r="D4" s="120" t="s">
        <v>3458</v>
      </c>
      <c r="E4" s="120" t="s">
        <v>3459</v>
      </c>
      <c r="F4" s="120" t="s">
        <v>3460</v>
      </c>
      <c r="G4" s="120" t="s">
        <v>3479</v>
      </c>
      <c r="H4" s="120" t="s">
        <v>3462</v>
      </c>
      <c r="I4" s="120" t="s">
        <v>3463</v>
      </c>
      <c r="J4" s="120" t="s">
        <v>3464</v>
      </c>
      <c r="K4" s="88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1.1329959999999999</v>
      </c>
      <c r="D5" s="125" t="str">
        <f>'CEA-7.1 Avg CAPM'!D5</f>
        <v>n/a</v>
      </c>
      <c r="E5" s="125">
        <f t="shared" ref="E5:E10" si="0">AVERAGE(C5,D5)</f>
        <v>1.1329959999999999</v>
      </c>
      <c r="F5" s="126">
        <f>'CEA-7.1 Avg CAPM'!F5</f>
        <v>3.4466244725738393E-2</v>
      </c>
      <c r="G5" s="126">
        <f>AVERAGE(5.68%,7.17%)</f>
        <v>6.4250000000000002E-2</v>
      </c>
      <c r="H5" s="126">
        <f>F5+(E5*G5)</f>
        <v>0.10726123772573838</v>
      </c>
      <c r="I5" s="126">
        <v>5.0000000000000001E-3</v>
      </c>
      <c r="J5" s="126">
        <f t="shared" ref="J5:J10" si="1">H5+I5</f>
        <v>0.11226123772573839</v>
      </c>
      <c r="K5" s="88"/>
      <c r="L5" s="228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0.86025260000000003</v>
      </c>
      <c r="D6" s="125" t="str">
        <f>'CEA-7.1 Avg CAPM'!D6</f>
        <v>n/a</v>
      </c>
      <c r="E6" s="125">
        <f t="shared" si="0"/>
        <v>0.86025260000000003</v>
      </c>
      <c r="F6" s="126">
        <f>'CEA-7.1 Avg CAPM'!F6</f>
        <v>3.4466244725738393E-2</v>
      </c>
      <c r="G6" s="126">
        <f>$G$5</f>
        <v>6.4250000000000002E-2</v>
      </c>
      <c r="H6" s="126">
        <f t="shared" ref="H6:H10" si="2">F6+(E6*G6)</f>
        <v>8.9737474275738388E-2</v>
      </c>
      <c r="I6" s="126">
        <f>I5</f>
        <v>5.0000000000000001E-3</v>
      </c>
      <c r="J6" s="126">
        <f t="shared" si="1"/>
        <v>9.4737474275738393E-2</v>
      </c>
      <c r="K6" s="88"/>
      <c r="L6" s="228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0.72213530000000004</v>
      </c>
      <c r="D7" s="125">
        <f>'CEA-7.1 Avg CAPM'!D7</f>
        <v>0.75</v>
      </c>
      <c r="E7" s="125">
        <f t="shared" si="0"/>
        <v>0.73606765000000007</v>
      </c>
      <c r="F7" s="126">
        <f>'CEA-7.1 Avg CAPM'!F7</f>
        <v>3.4466244725738393E-2</v>
      </c>
      <c r="G7" s="126">
        <f t="shared" ref="G7:G10" si="3">$G$5</f>
        <v>6.4250000000000002E-2</v>
      </c>
      <c r="H7" s="126">
        <f t="shared" si="2"/>
        <v>8.1758591238238393E-2</v>
      </c>
      <c r="I7" s="126">
        <f>I6</f>
        <v>5.0000000000000001E-3</v>
      </c>
      <c r="J7" s="126">
        <f t="shared" si="1"/>
        <v>8.6758591238238397E-2</v>
      </c>
      <c r="K7" s="88"/>
      <c r="L7" s="228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0.91590280000000002</v>
      </c>
      <c r="D8" s="125">
        <f>'CEA-7.1 Avg CAPM'!D8</f>
        <v>0.85</v>
      </c>
      <c r="E8" s="125">
        <f t="shared" si="0"/>
        <v>0.88295140000000005</v>
      </c>
      <c r="F8" s="126">
        <f>'CEA-7.1 Avg CAPM'!F8</f>
        <v>3.4466244725738393E-2</v>
      </c>
      <c r="G8" s="126">
        <f t="shared" si="3"/>
        <v>6.4250000000000002E-2</v>
      </c>
      <c r="H8" s="126">
        <f t="shared" si="2"/>
        <v>9.1195872175738407E-2</v>
      </c>
      <c r="I8" s="126">
        <f t="shared" ref="I8:I10" si="4">I7</f>
        <v>5.0000000000000001E-3</v>
      </c>
      <c r="J8" s="126">
        <f t="shared" si="1"/>
        <v>9.6195872175738412E-2</v>
      </c>
      <c r="K8" s="88"/>
      <c r="L8" s="228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0.71326460000000003</v>
      </c>
      <c r="D9" s="125">
        <f>'CEA-7.1 Avg CAPM'!D9</f>
        <v>0.75</v>
      </c>
      <c r="E9" s="125">
        <f t="shared" si="0"/>
        <v>0.73163230000000001</v>
      </c>
      <c r="F9" s="126">
        <f>'CEA-7.1 Avg CAPM'!F9</f>
        <v>3.4466244725738393E-2</v>
      </c>
      <c r="G9" s="126">
        <f t="shared" si="3"/>
        <v>6.4250000000000002E-2</v>
      </c>
      <c r="H9" s="126">
        <f t="shared" si="2"/>
        <v>8.1473620000738392E-2</v>
      </c>
      <c r="I9" s="126">
        <f t="shared" si="4"/>
        <v>5.0000000000000001E-3</v>
      </c>
      <c r="J9" s="126">
        <f t="shared" si="1"/>
        <v>8.6473620000738396E-2</v>
      </c>
      <c r="K9" s="88"/>
      <c r="L9" s="23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0.68950619999999996</v>
      </c>
      <c r="D10" s="140" t="str">
        <f>'CEA-7.1 Avg CAPM'!D10</f>
        <v>n/a</v>
      </c>
      <c r="E10" s="140">
        <f t="shared" si="0"/>
        <v>0.68950619999999996</v>
      </c>
      <c r="F10" s="126">
        <f>'CEA-7.1 Avg CAPM'!F10</f>
        <v>3.4466244725738393E-2</v>
      </c>
      <c r="G10" s="141">
        <f t="shared" si="3"/>
        <v>6.4250000000000002E-2</v>
      </c>
      <c r="H10" s="141">
        <f t="shared" si="2"/>
        <v>7.8767018075738382E-2</v>
      </c>
      <c r="I10" s="141">
        <f t="shared" si="4"/>
        <v>5.0000000000000001E-3</v>
      </c>
      <c r="J10" s="141">
        <f t="shared" si="1"/>
        <v>8.3767018075738386E-2</v>
      </c>
      <c r="K10" s="88"/>
      <c r="L10" s="228"/>
      <c r="M10" s="229"/>
      <c r="N10" s="229"/>
    </row>
    <row r="11" spans="1:14" ht="14.1" thickBot="1">
      <c r="A11" s="154" t="s">
        <v>2562</v>
      </c>
      <c r="B11" s="127"/>
      <c r="C11" s="128">
        <f>AVERAGE(C5:C10)</f>
        <v>0.83900958333333342</v>
      </c>
      <c r="D11" s="147">
        <f>AVERAGE(D5:D10)</f>
        <v>0.78333333333333333</v>
      </c>
      <c r="E11" s="147">
        <f>AVERAGE(E5:E10)</f>
        <v>0.83890102500000008</v>
      </c>
      <c r="F11" s="129"/>
      <c r="G11" s="148"/>
      <c r="H11" s="156">
        <f>AVERAGE(H5:H10)</f>
        <v>8.83656355819884E-2</v>
      </c>
      <c r="I11" s="148"/>
      <c r="J11" s="156">
        <f>AVERAGE(J5:J10)</f>
        <v>9.3365635581988404E-2</v>
      </c>
      <c r="K11" s="88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</row>
    <row r="14" spans="1:14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</row>
    <row r="15" spans="1:14" ht="41.4">
      <c r="A15" s="152" t="s">
        <v>3465</v>
      </c>
      <c r="B15" s="153" t="s">
        <v>1</v>
      </c>
      <c r="C15" s="120" t="s">
        <v>3457</v>
      </c>
      <c r="D15" s="120" t="s">
        <v>3458</v>
      </c>
      <c r="E15" s="120" t="s">
        <v>3459</v>
      </c>
      <c r="F15" s="120" t="s">
        <v>3460</v>
      </c>
      <c r="G15" s="120" t="str">
        <f>G4</f>
        <v>Historical Market Risk Premium</v>
      </c>
      <c r="H15" s="120" t="s">
        <v>3462</v>
      </c>
      <c r="I15" s="120" t="s">
        <v>3463</v>
      </c>
      <c r="J15" s="120" t="s">
        <v>3464</v>
      </c>
      <c r="K15" s="88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1">
        <f>'CEA-7.1 Avg CAPM'!C16</f>
        <v>0.86921718245606283</v>
      </c>
      <c r="D16" s="261">
        <f>'CEA-7.1 Avg CAPM'!D16</f>
        <v>0.9</v>
      </c>
      <c r="E16" s="125">
        <f t="shared" ref="E16:E30" si="5">AVERAGE(C16:D16)</f>
        <v>0.88460859122803148</v>
      </c>
      <c r="F16" s="126">
        <f>'CEA-7.1 Avg CAPM'!F16</f>
        <v>4.1225083300013322E-2</v>
      </c>
      <c r="G16" s="211">
        <f>$G$5</f>
        <v>6.4250000000000002E-2</v>
      </c>
      <c r="H16" s="126">
        <f t="shared" ref="H16:H30" si="6">F16+(E16*G16)</f>
        <v>9.8061185286414346E-2</v>
      </c>
      <c r="I16" s="126">
        <v>5.0000000000000001E-3</v>
      </c>
      <c r="J16" s="126">
        <f t="shared" ref="J16:J30" si="7">H16+I16</f>
        <v>0.10306118528641435</v>
      </c>
      <c r="K16" s="88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0.82244693998608054</v>
      </c>
      <c r="D17" s="125">
        <f>'CEA-7.1 Avg CAPM'!D17</f>
        <v>0.9</v>
      </c>
      <c r="E17" s="125">
        <f t="shared" si="5"/>
        <v>0.86122346999304034</v>
      </c>
      <c r="F17" s="126">
        <f>'CEA-7.1 Avg CAPM'!F17</f>
        <v>4.1225083300013322E-2</v>
      </c>
      <c r="G17" s="126">
        <f t="shared" ref="G17:G30" si="8">$G$5</f>
        <v>6.4250000000000002E-2</v>
      </c>
      <c r="H17" s="126">
        <f t="shared" si="6"/>
        <v>9.6558691247066175E-2</v>
      </c>
      <c r="I17" s="126">
        <v>5.0000000000000001E-3</v>
      </c>
      <c r="J17" s="126">
        <f t="shared" si="7"/>
        <v>0.10155869124706618</v>
      </c>
      <c r="K17" s="88"/>
      <c r="L17" s="228"/>
      <c r="M17" s="229"/>
      <c r="N17" s="229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0.82591098482668701</v>
      </c>
      <c r="D18" s="125">
        <f>'CEA-7.1 Avg CAPM'!D18</f>
        <v>0.85</v>
      </c>
      <c r="E18" s="125">
        <f t="shared" si="5"/>
        <v>0.83795549241334344</v>
      </c>
      <c r="F18" s="126">
        <f>'CEA-7.1 Avg CAPM'!F18</f>
        <v>4.1225083300013322E-2</v>
      </c>
      <c r="G18" s="126">
        <f t="shared" si="8"/>
        <v>6.4250000000000002E-2</v>
      </c>
      <c r="H18" s="126">
        <f t="shared" si="6"/>
        <v>9.5063723687570642E-2</v>
      </c>
      <c r="I18" s="126">
        <v>5.0000000000000001E-3</v>
      </c>
      <c r="J18" s="126">
        <f t="shared" si="7"/>
        <v>0.10006372368757065</v>
      </c>
      <c r="K18" s="88"/>
      <c r="L18" s="228"/>
      <c r="M18" s="229"/>
      <c r="N18" s="229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0.80726097375380101</v>
      </c>
      <c r="D19" s="125">
        <f>'CEA-7.1 Avg CAPM'!D19</f>
        <v>0.9</v>
      </c>
      <c r="E19" s="125">
        <f t="shared" si="5"/>
        <v>0.85363048687690046</v>
      </c>
      <c r="F19" s="126">
        <f>'CEA-7.1 Avg CAPM'!F19</f>
        <v>4.1225083300013322E-2</v>
      </c>
      <c r="G19" s="126">
        <f t="shared" si="8"/>
        <v>6.4250000000000002E-2</v>
      </c>
      <c r="H19" s="126">
        <f t="shared" si="6"/>
        <v>9.607084208185418E-2</v>
      </c>
      <c r="I19" s="126">
        <v>5.0000000000000001E-3</v>
      </c>
      <c r="J19" s="126">
        <f t="shared" si="7"/>
        <v>0.10107084208185418</v>
      </c>
      <c r="K19" s="88"/>
      <c r="L19" s="228"/>
      <c r="M19" s="229"/>
      <c r="N19" s="229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0.96388467159237801</v>
      </c>
      <c r="D20" s="125">
        <f>'CEA-7.1 Avg CAPM'!D20</f>
        <v>1</v>
      </c>
      <c r="E20" s="125">
        <f t="shared" si="5"/>
        <v>0.98194233579618895</v>
      </c>
      <c r="F20" s="126">
        <f>'CEA-7.1 Avg CAPM'!F20</f>
        <v>4.1225083300013322E-2</v>
      </c>
      <c r="G20" s="126">
        <f t="shared" si="8"/>
        <v>6.4250000000000002E-2</v>
      </c>
      <c r="H20" s="126">
        <f t="shared" si="6"/>
        <v>0.10431487837491846</v>
      </c>
      <c r="I20" s="126">
        <v>5.0000000000000001E-3</v>
      </c>
      <c r="J20" s="126">
        <f t="shared" si="7"/>
        <v>0.10931487837491846</v>
      </c>
      <c r="K20" s="88"/>
      <c r="L20" s="228"/>
      <c r="M20" s="229"/>
      <c r="N20" s="229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0.89014831530305794</v>
      </c>
      <c r="D21" s="125">
        <f>'CEA-7.1 Avg CAPM'!D21</f>
        <v>0.95</v>
      </c>
      <c r="E21" s="125">
        <f t="shared" si="5"/>
        <v>0.920074157651529</v>
      </c>
      <c r="F21" s="126">
        <f>'CEA-7.1 Avg CAPM'!F21</f>
        <v>4.1225083300013322E-2</v>
      </c>
      <c r="G21" s="126">
        <f t="shared" si="8"/>
        <v>6.4250000000000002E-2</v>
      </c>
      <c r="H21" s="126">
        <f t="shared" si="6"/>
        <v>0.10033984792912407</v>
      </c>
      <c r="I21" s="126">
        <v>5.0000000000000001E-3</v>
      </c>
      <c r="J21" s="126">
        <f t="shared" si="7"/>
        <v>0.10533984792912407</v>
      </c>
      <c r="K21" s="88"/>
      <c r="L21" s="228"/>
      <c r="M21" s="229"/>
      <c r="N21" s="229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0.96226792370337877</v>
      </c>
      <c r="D22" s="125" t="str">
        <f>'CEA-7.1 Avg CAPM'!D22</f>
        <v>NMF</v>
      </c>
      <c r="E22" s="125">
        <f t="shared" si="5"/>
        <v>0.96226792370337877</v>
      </c>
      <c r="F22" s="126">
        <f>'CEA-7.1 Avg CAPM'!F22</f>
        <v>4.1225083300013322E-2</v>
      </c>
      <c r="G22" s="126">
        <f t="shared" si="8"/>
        <v>6.4250000000000002E-2</v>
      </c>
      <c r="H22" s="126">
        <f t="shared" si="6"/>
        <v>0.10305079739795542</v>
      </c>
      <c r="I22" s="126">
        <v>5.0000000000000001E-3</v>
      </c>
      <c r="J22" s="126">
        <f t="shared" si="7"/>
        <v>0.10805079739795542</v>
      </c>
      <c r="K22" s="88"/>
      <c r="L22" s="228"/>
      <c r="M22" s="229"/>
      <c r="N22" s="229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0.88068723039184071</v>
      </c>
      <c r="D23" s="125">
        <f>'CEA-7.1 Avg CAPM'!D23</f>
        <v>0.95</v>
      </c>
      <c r="E23" s="125">
        <f t="shared" si="5"/>
        <v>0.91534361519592033</v>
      </c>
      <c r="F23" s="126">
        <f>'CEA-7.1 Avg CAPM'!F23</f>
        <v>4.1225083300013322E-2</v>
      </c>
      <c r="G23" s="126">
        <f t="shared" si="8"/>
        <v>6.4250000000000002E-2</v>
      </c>
      <c r="H23" s="126">
        <f t="shared" si="6"/>
        <v>0.10003591057635121</v>
      </c>
      <c r="I23" s="126">
        <v>5.0000000000000001E-3</v>
      </c>
      <c r="J23" s="126">
        <f t="shared" si="7"/>
        <v>0.10503591057635121</v>
      </c>
      <c r="K23" s="88"/>
      <c r="L23" s="228"/>
      <c r="M23" s="229"/>
      <c r="N23" s="229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0.91556963498759136</v>
      </c>
      <c r="D24" s="125">
        <f>'CEA-7.1 Avg CAPM'!D24</f>
        <v>1.05</v>
      </c>
      <c r="E24" s="125">
        <f t="shared" si="5"/>
        <v>0.98278481749379565</v>
      </c>
      <c r="F24" s="126">
        <f>'CEA-7.1 Avg CAPM'!F24</f>
        <v>4.1225083300013322E-2</v>
      </c>
      <c r="G24" s="126">
        <f t="shared" si="8"/>
        <v>6.4250000000000002E-2</v>
      </c>
      <c r="H24" s="126">
        <f t="shared" si="6"/>
        <v>0.1043690078239897</v>
      </c>
      <c r="I24" s="126">
        <v>5.0000000000000001E-3</v>
      </c>
      <c r="J24" s="126">
        <f t="shared" si="7"/>
        <v>0.1093690078239897</v>
      </c>
      <c r="K24" s="88"/>
      <c r="L24" s="228"/>
      <c r="M24" s="229"/>
      <c r="N24" s="229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1.0036973270137071</v>
      </c>
      <c r="D25" s="125">
        <f>'CEA-7.1 Avg CAPM'!D25</f>
        <v>1.05</v>
      </c>
      <c r="E25" s="125">
        <f t="shared" si="5"/>
        <v>1.0268486635068537</v>
      </c>
      <c r="F25" s="126">
        <f>'CEA-7.1 Avg CAPM'!F25</f>
        <v>4.1225083300013322E-2</v>
      </c>
      <c r="G25" s="126">
        <f t="shared" si="8"/>
        <v>6.4250000000000002E-2</v>
      </c>
      <c r="H25" s="126">
        <f t="shared" si="6"/>
        <v>0.10720010993032866</v>
      </c>
      <c r="I25" s="126">
        <v>5.0000000000000001E-3</v>
      </c>
      <c r="J25" s="126">
        <f t="shared" si="7"/>
        <v>0.11220010993032867</v>
      </c>
      <c r="K25" s="88"/>
      <c r="L25" s="228"/>
      <c r="M25" s="229"/>
      <c r="N25" s="229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0.92659192638535681</v>
      </c>
      <c r="D26" s="125">
        <f>'CEA-7.1 Avg CAPM'!D26</f>
        <v>0.95</v>
      </c>
      <c r="E26" s="125">
        <f t="shared" si="5"/>
        <v>0.93829596319267838</v>
      </c>
      <c r="F26" s="126">
        <f>'CEA-7.1 Avg CAPM'!F26</f>
        <v>4.1225083300013322E-2</v>
      </c>
      <c r="G26" s="126">
        <f t="shared" si="8"/>
        <v>6.4250000000000002E-2</v>
      </c>
      <c r="H26" s="126">
        <f t="shared" si="6"/>
        <v>0.10151059893514291</v>
      </c>
      <c r="I26" s="126">
        <v>5.0000000000000001E-3</v>
      </c>
      <c r="J26" s="126">
        <f t="shared" si="7"/>
        <v>0.10651059893514292</v>
      </c>
      <c r="K26" s="88"/>
      <c r="L26" s="228"/>
      <c r="M26" s="229"/>
      <c r="N26" s="229"/>
    </row>
    <row r="27" spans="1:14">
      <c r="A27" s="83" t="str">
        <f>'CEA-4 Constant DCF'!A46</f>
        <v>PPL Corporation</v>
      </c>
      <c r="B27" s="103" t="s">
        <v>31</v>
      </c>
      <c r="C27" s="125">
        <f>'CEA-7.1 Avg CAPM'!C27</f>
        <v>1.048117653437127</v>
      </c>
      <c r="D27" s="125">
        <f>'CEA-7.1 Avg CAPM'!D27</f>
        <v>1.1499999999999999</v>
      </c>
      <c r="E27" s="125">
        <f t="shared" ref="E27" si="9">AVERAGE(C27:D27)</f>
        <v>1.0990588267185635</v>
      </c>
      <c r="F27" s="126">
        <f>'CEA-7.1 Avg CAPM'!F27</f>
        <v>4.1225083300013322E-2</v>
      </c>
      <c r="G27" s="126">
        <f t="shared" si="8"/>
        <v>6.4250000000000002E-2</v>
      </c>
      <c r="H27" s="126">
        <f t="shared" ref="H27" si="10">F27+(E27*G27)</f>
        <v>0.11183961291668101</v>
      </c>
      <c r="I27" s="126">
        <v>5.0000000000000001E-3</v>
      </c>
      <c r="J27" s="126">
        <f t="shared" ref="J27" si="11">H27+I27</f>
        <v>0.11683961291668102</v>
      </c>
      <c r="K27" s="88"/>
      <c r="L27" s="228"/>
      <c r="M27" s="229"/>
      <c r="N27" s="229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0.86568354456761532</v>
      </c>
      <c r="D28" s="125">
        <f>'CEA-7.1 Avg CAPM'!D28</f>
        <v>0.95</v>
      </c>
      <c r="E28" s="125">
        <f t="shared" si="5"/>
        <v>0.90784177228380769</v>
      </c>
      <c r="F28" s="126">
        <f>'CEA-7.1 Avg CAPM'!F28</f>
        <v>4.1225083300013322E-2</v>
      </c>
      <c r="G28" s="126">
        <f t="shared" si="8"/>
        <v>6.4250000000000002E-2</v>
      </c>
      <c r="H28" s="126">
        <f t="shared" si="6"/>
        <v>9.9553917169247969E-2</v>
      </c>
      <c r="I28" s="126">
        <v>5.0000000000000001E-3</v>
      </c>
      <c r="J28" s="126">
        <f t="shared" si="7"/>
        <v>0.10455391716924797</v>
      </c>
      <c r="K28" s="88"/>
      <c r="L28" s="228"/>
      <c r="M28" s="229"/>
      <c r="N28" s="229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0.8790108592816932</v>
      </c>
      <c r="D29" s="125">
        <f>'CEA-7.1 Avg CAPM'!D29</f>
        <v>0.95</v>
      </c>
      <c r="E29" s="125">
        <f t="shared" si="5"/>
        <v>0.91450542964084658</v>
      </c>
      <c r="F29" s="126">
        <f>'CEA-7.1 Avg CAPM'!F29</f>
        <v>4.1225083300013322E-2</v>
      </c>
      <c r="G29" s="126">
        <f t="shared" si="8"/>
        <v>6.4250000000000002E-2</v>
      </c>
      <c r="H29" s="126">
        <f t="shared" si="6"/>
        <v>9.9982057154437726E-2</v>
      </c>
      <c r="I29" s="126">
        <v>5.0000000000000001E-3</v>
      </c>
      <c r="J29" s="126">
        <f t="shared" si="7"/>
        <v>0.10498205715443773</v>
      </c>
      <c r="K29" s="88"/>
      <c r="L29" s="228"/>
      <c r="M29" s="229"/>
      <c r="N29" s="229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0.81272605322858271</v>
      </c>
      <c r="D30" s="125">
        <f>'CEA-7.1 Avg CAPM'!D30</f>
        <v>0.85</v>
      </c>
      <c r="E30" s="125">
        <f t="shared" si="5"/>
        <v>0.83136302661429129</v>
      </c>
      <c r="F30" s="141">
        <f>'CEA-7.1 Avg CAPM'!F30</f>
        <v>4.1225083300013322E-2</v>
      </c>
      <c r="G30" s="141">
        <f t="shared" si="8"/>
        <v>6.4250000000000002E-2</v>
      </c>
      <c r="H30" s="141">
        <f t="shared" si="6"/>
        <v>9.4640157759981539E-2</v>
      </c>
      <c r="I30" s="141">
        <v>5.0000000000000001E-3</v>
      </c>
      <c r="J30" s="141">
        <f t="shared" si="7"/>
        <v>9.9640157759981543E-2</v>
      </c>
      <c r="K30" s="88"/>
      <c r="L30" s="228"/>
      <c r="M30" s="229"/>
      <c r="N30" s="229"/>
    </row>
    <row r="31" spans="1:14" ht="14.1" thickBot="1">
      <c r="A31" s="154" t="s">
        <v>2562</v>
      </c>
      <c r="B31" s="127"/>
      <c r="C31" s="128">
        <f>AVERAGE(C16:C30)</f>
        <v>0.89821474806099733</v>
      </c>
      <c r="D31" s="128">
        <f>AVERAGE(D16:D30)</f>
        <v>0.95714285714285707</v>
      </c>
      <c r="E31" s="128">
        <f>AVERAGE(E16:E30)</f>
        <v>0.9278496381539445</v>
      </c>
      <c r="F31" s="148"/>
      <c r="G31" s="148"/>
      <c r="H31" s="156">
        <f>AVERAGE(H16:H30)</f>
        <v>0.10083942255140427</v>
      </c>
      <c r="I31" s="148"/>
      <c r="J31" s="156">
        <f>AVERAGE(J16:J30)</f>
        <v>0.10583942255140429</v>
      </c>
      <c r="K31" s="88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</row>
    <row r="34" spans="1:14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</row>
    <row r="35" spans="1:14" ht="41.4">
      <c r="A35" s="152" t="s">
        <v>3466</v>
      </c>
      <c r="B35" s="153" t="s">
        <v>1</v>
      </c>
      <c r="C35" s="120" t="s">
        <v>3457</v>
      </c>
      <c r="D35" s="120" t="s">
        <v>3458</v>
      </c>
      <c r="E35" s="120" t="s">
        <v>3459</v>
      </c>
      <c r="F35" s="120" t="s">
        <v>3460</v>
      </c>
      <c r="G35" s="120" t="str">
        <f>G15</f>
        <v>Historical Market Risk Premium</v>
      </c>
      <c r="H35" s="120" t="s">
        <v>3462</v>
      </c>
      <c r="I35" s="120" t="s">
        <v>3463</v>
      </c>
      <c r="J35" s="120" t="s">
        <v>3464</v>
      </c>
      <c r="K35" s="88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1">
        <f>'CEA-7.1 Avg CAPM'!C36</f>
        <v>0.82358441908088786</v>
      </c>
      <c r="D36" s="261">
        <f>'CEA-7.1 Avg CAPM'!D36</f>
        <v>0.85</v>
      </c>
      <c r="E36" s="125">
        <f t="shared" ref="E36:E39" si="12">AVERAGE(C36:D36)</f>
        <v>0.83679220954044387</v>
      </c>
      <c r="F36" s="234">
        <f>'CEA-7.1 Avg CAPM'!F36</f>
        <v>4.1225083300013322E-2</v>
      </c>
      <c r="G36" s="292">
        <f>$G$5</f>
        <v>6.4250000000000002E-2</v>
      </c>
      <c r="H36" s="218">
        <f>F36+(E36*G36)</f>
        <v>9.498898276298684E-2</v>
      </c>
      <c r="I36" s="218">
        <v>5.0000000000000001E-3</v>
      </c>
      <c r="J36" s="218">
        <f>H36+I36</f>
        <v>9.9988982762986844E-2</v>
      </c>
      <c r="K36" s="88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0.7403848152996686</v>
      </c>
      <c r="D37" s="125">
        <f>'CEA-7.1 Avg CAPM'!D37</f>
        <v>0.85</v>
      </c>
      <c r="E37" s="125">
        <f t="shared" si="12"/>
        <v>0.79519240764983423</v>
      </c>
      <c r="F37" s="234">
        <f>'CEA-7.1 Avg CAPM'!F37</f>
        <v>4.1225083300013322E-2</v>
      </c>
      <c r="G37" s="293">
        <f t="shared" ref="G37:G39" si="13">$G$5</f>
        <v>6.4250000000000002E-2</v>
      </c>
      <c r="H37" s="218">
        <f>F37+(E37*G37)</f>
        <v>9.2316195491515179E-2</v>
      </c>
      <c r="I37" s="218">
        <v>5.0000000000000001E-3</v>
      </c>
      <c r="J37" s="218">
        <f>H37+I37</f>
        <v>9.7316195491515184E-2</v>
      </c>
      <c r="K37" s="88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0.82572771863841377</v>
      </c>
      <c r="D38" s="261">
        <f>'CEA-7.1 Avg CAPM'!D38</f>
        <v>0.85</v>
      </c>
      <c r="E38" s="125">
        <f t="shared" si="12"/>
        <v>0.83786385931920693</v>
      </c>
      <c r="F38" s="126">
        <f>'CEA-7.1 Avg CAPM'!F38</f>
        <v>4.1225083300013322E-2</v>
      </c>
      <c r="G38" s="293">
        <f t="shared" si="13"/>
        <v>6.4250000000000002E-2</v>
      </c>
      <c r="H38" s="126">
        <f t="shared" ref="H38:H39" si="14">F38+(E38*G38)</f>
        <v>9.5057836261272372E-2</v>
      </c>
      <c r="I38" s="126">
        <v>5.0000000000000001E-3</v>
      </c>
      <c r="J38" s="126">
        <f t="shared" ref="J38:J39" si="15">H38+I38</f>
        <v>0.10005783626127238</v>
      </c>
      <c r="K38" s="88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2">
        <f>'CEA-7.1 Avg CAPM'!C39</f>
        <v>0.84003961073239974</v>
      </c>
      <c r="D39" s="263">
        <f>'CEA-7.1 Avg CAPM'!D39</f>
        <v>0.85</v>
      </c>
      <c r="E39" s="140">
        <f t="shared" si="12"/>
        <v>0.84501980536619992</v>
      </c>
      <c r="F39" s="141">
        <f>'CEA-7.1 Avg CAPM'!F39</f>
        <v>4.1225083300013322E-2</v>
      </c>
      <c r="G39" s="294">
        <f t="shared" si="13"/>
        <v>6.4250000000000002E-2</v>
      </c>
      <c r="H39" s="141">
        <f t="shared" si="14"/>
        <v>9.5517605794791668E-2</v>
      </c>
      <c r="I39" s="141">
        <v>5.0000000000000001E-3</v>
      </c>
      <c r="J39" s="141">
        <f t="shared" si="15"/>
        <v>0.10051760579479167</v>
      </c>
      <c r="K39" s="88"/>
      <c r="L39" s="89"/>
      <c r="M39" s="89"/>
      <c r="N39" s="89"/>
    </row>
    <row r="40" spans="1:14" ht="14.1" thickBot="1">
      <c r="A40" s="155" t="s">
        <v>2562</v>
      </c>
      <c r="B40" s="149"/>
      <c r="C40" s="147">
        <f>AVERAGE(C36:C39)</f>
        <v>0.80743414093784249</v>
      </c>
      <c r="D40" s="147">
        <f>AVERAGE(D36:D39)</f>
        <v>0.85</v>
      </c>
      <c r="E40" s="147">
        <f>AVERAGE(E36:E39)</f>
        <v>0.82871707046892129</v>
      </c>
      <c r="F40" s="148"/>
      <c r="G40" s="148"/>
      <c r="H40" s="156">
        <f>AVERAGE(H36:H39)</f>
        <v>9.4470155077641518E-2</v>
      </c>
      <c r="I40" s="148"/>
      <c r="J40" s="156">
        <f>AVERAGE(J36:J39)</f>
        <v>9.9470155077641523E-2</v>
      </c>
      <c r="K40" s="88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</row>
    <row r="43" spans="1:14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</row>
    <row r="44" spans="1:14" ht="41.4">
      <c r="A44" s="152" t="s">
        <v>3467</v>
      </c>
      <c r="B44" s="153" t="s">
        <v>1</v>
      </c>
      <c r="C44" s="120" t="s">
        <v>3457</v>
      </c>
      <c r="D44" s="120" t="s">
        <v>3458</v>
      </c>
      <c r="E44" s="120" t="s">
        <v>3459</v>
      </c>
      <c r="F44" s="120" t="s">
        <v>3460</v>
      </c>
      <c r="G44" s="120" t="str">
        <f>G35</f>
        <v>Historical Market Risk Premium</v>
      </c>
      <c r="H44" s="120" t="s">
        <v>3462</v>
      </c>
      <c r="I44" s="120" t="s">
        <v>3463</v>
      </c>
      <c r="J44" s="120" t="s">
        <v>3464</v>
      </c>
      <c r="K44" s="88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6">_xlfn.XLOOKUP($B45, $B$5:$B$39, C$5:C$39)</f>
        <v>0.86025260000000003</v>
      </c>
      <c r="D45" s="143" t="str">
        <f t="shared" si="16"/>
        <v>n/a</v>
      </c>
      <c r="E45" s="143">
        <f t="shared" ref="E45:E63" si="17">AVERAGE(C45:D45)</f>
        <v>0.86025260000000003</v>
      </c>
      <c r="F45" s="126">
        <f t="shared" ref="F45:G63" si="18">_xlfn.XLOOKUP($B45, $B$5:$B$39, F$5:F$39)</f>
        <v>3.4466244725738393E-2</v>
      </c>
      <c r="G45" s="126">
        <f t="shared" si="18"/>
        <v>6.4250000000000002E-2</v>
      </c>
      <c r="H45" s="218">
        <f t="shared" ref="H45:H63" si="19">F45+(E45*G45)</f>
        <v>8.9737474275738388E-2</v>
      </c>
      <c r="I45" s="218">
        <v>5.0000000000000001E-3</v>
      </c>
      <c r="J45" s="218">
        <f t="shared" ref="J45:J63" si="20">H45+I45</f>
        <v>9.4737474275738393E-2</v>
      </c>
      <c r="K45" s="88"/>
      <c r="L45" s="228"/>
      <c r="M45" s="229"/>
      <c r="N45" s="229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16"/>
        <v>0.72213530000000004</v>
      </c>
      <c r="D46" s="143">
        <f t="shared" si="16"/>
        <v>0.75</v>
      </c>
      <c r="E46" s="143">
        <f t="shared" si="17"/>
        <v>0.73606765000000007</v>
      </c>
      <c r="F46" s="126">
        <f t="shared" si="18"/>
        <v>3.4466244725738393E-2</v>
      </c>
      <c r="G46" s="126">
        <f t="shared" si="18"/>
        <v>6.4250000000000002E-2</v>
      </c>
      <c r="H46" s="218">
        <f t="shared" si="19"/>
        <v>8.1758591238238393E-2</v>
      </c>
      <c r="I46" s="218">
        <v>5.0000000000000001E-3</v>
      </c>
      <c r="J46" s="218">
        <f t="shared" si="20"/>
        <v>8.6758591238238397E-2</v>
      </c>
      <c r="K46" s="88"/>
      <c r="L46" s="228"/>
      <c r="M46" s="229"/>
      <c r="N46" s="229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16"/>
        <v>0.71326460000000003</v>
      </c>
      <c r="D47" s="143">
        <f t="shared" si="16"/>
        <v>0.75</v>
      </c>
      <c r="E47" s="143">
        <f t="shared" si="17"/>
        <v>0.73163230000000001</v>
      </c>
      <c r="F47" s="126">
        <f t="shared" si="18"/>
        <v>3.4466244725738393E-2</v>
      </c>
      <c r="G47" s="126">
        <f t="shared" si="18"/>
        <v>6.4250000000000002E-2</v>
      </c>
      <c r="H47" s="218">
        <f t="shared" si="19"/>
        <v>8.1473620000738392E-2</v>
      </c>
      <c r="I47" s="218">
        <v>5.0000000000000001E-3</v>
      </c>
      <c r="J47" s="218">
        <f t="shared" si="20"/>
        <v>8.6473620000738396E-2</v>
      </c>
      <c r="K47" s="88"/>
      <c r="L47" s="228"/>
      <c r="M47" s="229"/>
      <c r="N47" s="229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16"/>
        <v>0.68950619999999996</v>
      </c>
      <c r="D48" s="143" t="str">
        <f t="shared" si="16"/>
        <v>n/a</v>
      </c>
      <c r="E48" s="143">
        <f t="shared" si="17"/>
        <v>0.68950619999999996</v>
      </c>
      <c r="F48" s="126">
        <f t="shared" si="18"/>
        <v>3.4466244725738393E-2</v>
      </c>
      <c r="G48" s="126">
        <f t="shared" si="18"/>
        <v>6.4250000000000002E-2</v>
      </c>
      <c r="H48" s="218">
        <f t="shared" si="19"/>
        <v>7.8767018075738382E-2</v>
      </c>
      <c r="I48" s="218">
        <v>5.0000000000000001E-3</v>
      </c>
      <c r="J48" s="218">
        <f t="shared" si="20"/>
        <v>8.3767018075738386E-2</v>
      </c>
      <c r="K48" s="88"/>
      <c r="L48" s="228"/>
      <c r="M48" s="229"/>
      <c r="N48" s="229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6"/>
        <v>0.86921718245606283</v>
      </c>
      <c r="D49" s="143">
        <f t="shared" si="16"/>
        <v>0.9</v>
      </c>
      <c r="E49" s="143">
        <f t="shared" si="17"/>
        <v>0.88460859122803148</v>
      </c>
      <c r="F49" s="126">
        <f t="shared" si="18"/>
        <v>4.1225083300013322E-2</v>
      </c>
      <c r="G49" s="126">
        <f t="shared" si="18"/>
        <v>6.4250000000000002E-2</v>
      </c>
      <c r="H49" s="218">
        <f t="shared" si="19"/>
        <v>9.8061185286414346E-2</v>
      </c>
      <c r="I49" s="218">
        <v>5.0000000000000001E-3</v>
      </c>
      <c r="J49" s="218">
        <f t="shared" si="20"/>
        <v>0.10306118528641435</v>
      </c>
      <c r="K49" s="88"/>
      <c r="L49" s="228"/>
      <c r="M49" s="229"/>
      <c r="N49" s="229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16"/>
        <v>0.82244693998608054</v>
      </c>
      <c r="D50" s="143">
        <f t="shared" si="16"/>
        <v>0.9</v>
      </c>
      <c r="E50" s="143">
        <f t="shared" si="17"/>
        <v>0.86122346999304034</v>
      </c>
      <c r="F50" s="126">
        <f t="shared" si="18"/>
        <v>4.1225083300013322E-2</v>
      </c>
      <c r="G50" s="126">
        <f t="shared" si="18"/>
        <v>6.4250000000000002E-2</v>
      </c>
      <c r="H50" s="218">
        <f t="shared" si="19"/>
        <v>9.6558691247066175E-2</v>
      </c>
      <c r="I50" s="218">
        <v>5.0000000000000001E-3</v>
      </c>
      <c r="J50" s="218">
        <f t="shared" si="20"/>
        <v>0.10155869124706618</v>
      </c>
      <c r="K50" s="88"/>
      <c r="L50" s="228"/>
      <c r="M50" s="229"/>
      <c r="N50" s="229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6"/>
        <v>0.82591098482668701</v>
      </c>
      <c r="D51" s="143">
        <f t="shared" si="16"/>
        <v>0.85</v>
      </c>
      <c r="E51" s="143">
        <f t="shared" si="17"/>
        <v>0.83795549241334344</v>
      </c>
      <c r="F51" s="126">
        <f t="shared" si="18"/>
        <v>4.1225083300013322E-2</v>
      </c>
      <c r="G51" s="126">
        <f t="shared" si="18"/>
        <v>6.4250000000000002E-2</v>
      </c>
      <c r="H51" s="218">
        <f t="shared" si="19"/>
        <v>9.5063723687570642E-2</v>
      </c>
      <c r="I51" s="218">
        <v>5.0000000000000001E-3</v>
      </c>
      <c r="J51" s="218">
        <f t="shared" si="20"/>
        <v>0.10006372368757065</v>
      </c>
      <c r="K51" s="88"/>
      <c r="L51" s="228"/>
      <c r="M51" s="229"/>
      <c r="N51" s="229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6"/>
        <v>0.80726097375380101</v>
      </c>
      <c r="D52" s="143">
        <f t="shared" si="16"/>
        <v>0.9</v>
      </c>
      <c r="E52" s="143">
        <f t="shared" si="17"/>
        <v>0.85363048687690046</v>
      </c>
      <c r="F52" s="126">
        <f t="shared" si="18"/>
        <v>4.1225083300013322E-2</v>
      </c>
      <c r="G52" s="126">
        <f t="shared" si="18"/>
        <v>6.4250000000000002E-2</v>
      </c>
      <c r="H52" s="218">
        <f t="shared" si="19"/>
        <v>9.607084208185418E-2</v>
      </c>
      <c r="I52" s="218">
        <v>5.0000000000000001E-3</v>
      </c>
      <c r="J52" s="218">
        <f t="shared" si="20"/>
        <v>0.10107084208185418</v>
      </c>
      <c r="K52" s="88"/>
      <c r="L52" s="228"/>
      <c r="M52" s="229"/>
      <c r="N52" s="229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6"/>
        <v>0.96388467159237801</v>
      </c>
      <c r="D53" s="143">
        <f t="shared" si="16"/>
        <v>1</v>
      </c>
      <c r="E53" s="143">
        <f t="shared" si="17"/>
        <v>0.98194233579618895</v>
      </c>
      <c r="F53" s="126">
        <f t="shared" si="18"/>
        <v>4.1225083300013322E-2</v>
      </c>
      <c r="G53" s="126">
        <f t="shared" si="18"/>
        <v>6.4250000000000002E-2</v>
      </c>
      <c r="H53" s="218">
        <f t="shared" si="19"/>
        <v>0.10431487837491846</v>
      </c>
      <c r="I53" s="218">
        <v>5.0000000000000001E-3</v>
      </c>
      <c r="J53" s="218">
        <f t="shared" si="20"/>
        <v>0.10931487837491846</v>
      </c>
      <c r="K53" s="88"/>
      <c r="L53" s="228"/>
      <c r="M53" s="229"/>
      <c r="N53" s="229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16"/>
        <v>0.89014831530305794</v>
      </c>
      <c r="D54" s="143">
        <f t="shared" si="16"/>
        <v>0.95</v>
      </c>
      <c r="E54" s="143">
        <f t="shared" si="17"/>
        <v>0.920074157651529</v>
      </c>
      <c r="F54" s="126">
        <f t="shared" si="18"/>
        <v>4.1225083300013322E-2</v>
      </c>
      <c r="G54" s="126">
        <f t="shared" si="18"/>
        <v>6.4250000000000002E-2</v>
      </c>
      <c r="H54" s="218">
        <f t="shared" si="19"/>
        <v>0.10033984792912407</v>
      </c>
      <c r="I54" s="218">
        <v>5.0000000000000001E-3</v>
      </c>
      <c r="J54" s="218">
        <f t="shared" si="20"/>
        <v>0.10533984792912407</v>
      </c>
      <c r="K54" s="88"/>
      <c r="L54" s="228"/>
      <c r="M54" s="229"/>
      <c r="N54" s="229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16"/>
        <v>0.96226792370337877</v>
      </c>
      <c r="D55" s="143" t="str">
        <f t="shared" si="16"/>
        <v>NMF</v>
      </c>
      <c r="E55" s="143">
        <f t="shared" si="17"/>
        <v>0.96226792370337877</v>
      </c>
      <c r="F55" s="126">
        <f t="shared" si="18"/>
        <v>4.1225083300013322E-2</v>
      </c>
      <c r="G55" s="126">
        <f t="shared" si="18"/>
        <v>6.4250000000000002E-2</v>
      </c>
      <c r="H55" s="218">
        <f t="shared" si="19"/>
        <v>0.10305079739795542</v>
      </c>
      <c r="I55" s="218">
        <v>5.0000000000000001E-3</v>
      </c>
      <c r="J55" s="218">
        <f t="shared" si="20"/>
        <v>0.10805079739795542</v>
      </c>
      <c r="K55" s="88"/>
      <c r="L55" s="228"/>
      <c r="M55" s="229"/>
      <c r="N55" s="229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16"/>
        <v>0.88068723039184071</v>
      </c>
      <c r="D56" s="143">
        <f t="shared" si="16"/>
        <v>0.95</v>
      </c>
      <c r="E56" s="143">
        <f t="shared" si="17"/>
        <v>0.91534361519592033</v>
      </c>
      <c r="F56" s="126">
        <f t="shared" si="18"/>
        <v>4.1225083300013322E-2</v>
      </c>
      <c r="G56" s="126">
        <f t="shared" si="18"/>
        <v>6.4250000000000002E-2</v>
      </c>
      <c r="H56" s="218">
        <f t="shared" si="19"/>
        <v>0.10003591057635121</v>
      </c>
      <c r="I56" s="218">
        <v>5.0000000000000001E-3</v>
      </c>
      <c r="J56" s="218">
        <f t="shared" si="20"/>
        <v>0.10503591057635121</v>
      </c>
      <c r="K56" s="88"/>
      <c r="L56" s="228"/>
      <c r="M56" s="229"/>
      <c r="N56" s="229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6"/>
        <v>0.91556963498759136</v>
      </c>
      <c r="D57" s="143">
        <f t="shared" si="16"/>
        <v>1.05</v>
      </c>
      <c r="E57" s="143">
        <f t="shared" si="17"/>
        <v>0.98278481749379565</v>
      </c>
      <c r="F57" s="126">
        <f t="shared" si="18"/>
        <v>4.1225083300013322E-2</v>
      </c>
      <c r="G57" s="126">
        <f t="shared" si="18"/>
        <v>6.4250000000000002E-2</v>
      </c>
      <c r="H57" s="218">
        <f t="shared" si="19"/>
        <v>0.1043690078239897</v>
      </c>
      <c r="I57" s="218">
        <v>5.0000000000000001E-3</v>
      </c>
      <c r="J57" s="218">
        <f t="shared" si="20"/>
        <v>0.1093690078239897</v>
      </c>
      <c r="K57" s="88"/>
      <c r="L57" s="228"/>
      <c r="M57" s="229"/>
      <c r="N57" s="229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6"/>
        <v>1.0036973270137071</v>
      </c>
      <c r="D58" s="143">
        <f t="shared" si="16"/>
        <v>1.05</v>
      </c>
      <c r="E58" s="143">
        <f t="shared" si="17"/>
        <v>1.0268486635068537</v>
      </c>
      <c r="F58" s="126">
        <f t="shared" si="18"/>
        <v>4.1225083300013322E-2</v>
      </c>
      <c r="G58" s="126">
        <f t="shared" si="18"/>
        <v>6.4250000000000002E-2</v>
      </c>
      <c r="H58" s="218">
        <f t="shared" si="19"/>
        <v>0.10720010993032866</v>
      </c>
      <c r="I58" s="218">
        <v>5.0000000000000001E-3</v>
      </c>
      <c r="J58" s="218">
        <f t="shared" si="20"/>
        <v>0.11220010993032867</v>
      </c>
      <c r="K58" s="88"/>
      <c r="L58" s="228"/>
      <c r="M58" s="229"/>
      <c r="N58" s="229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6"/>
        <v>0.92659192638535681</v>
      </c>
      <c r="D59" s="143">
        <f t="shared" si="16"/>
        <v>0.95</v>
      </c>
      <c r="E59" s="143">
        <f t="shared" si="17"/>
        <v>0.93829596319267838</v>
      </c>
      <c r="F59" s="126">
        <f t="shared" si="18"/>
        <v>4.1225083300013322E-2</v>
      </c>
      <c r="G59" s="126">
        <f t="shared" si="18"/>
        <v>6.4250000000000002E-2</v>
      </c>
      <c r="H59" s="218">
        <f t="shared" si="19"/>
        <v>0.10151059893514291</v>
      </c>
      <c r="I59" s="218">
        <v>5.0000000000000001E-3</v>
      </c>
      <c r="J59" s="218">
        <f t="shared" si="20"/>
        <v>0.10651059893514292</v>
      </c>
      <c r="K59" s="88"/>
      <c r="L59" s="228"/>
      <c r="M59" s="229"/>
      <c r="N59" s="229"/>
    </row>
    <row r="60" spans="1:14">
      <c r="A60" s="88" t="str">
        <f>'CEA-4 Constant DCF'!A115</f>
        <v>PPL Corporation</v>
      </c>
      <c r="B60" s="103" t="s">
        <v>31</v>
      </c>
      <c r="C60" s="143">
        <f t="shared" si="16"/>
        <v>1.048117653437127</v>
      </c>
      <c r="D60" s="143">
        <f t="shared" si="16"/>
        <v>1.1499999999999999</v>
      </c>
      <c r="E60" s="143">
        <f t="shared" ref="E60" si="21">AVERAGE(C60:D60)</f>
        <v>1.0990588267185635</v>
      </c>
      <c r="F60" s="126">
        <f t="shared" si="18"/>
        <v>4.1225083300013322E-2</v>
      </c>
      <c r="G60" s="126">
        <f t="shared" si="18"/>
        <v>6.4250000000000002E-2</v>
      </c>
      <c r="H60" s="218">
        <f t="shared" ref="H60" si="22">F60+(E60*G60)</f>
        <v>0.11183961291668101</v>
      </c>
      <c r="I60" s="218">
        <v>5.0000000000000001E-3</v>
      </c>
      <c r="J60" s="218">
        <f t="shared" ref="J60" si="23">H60+I60</f>
        <v>0.11683961291668102</v>
      </c>
      <c r="K60" s="88"/>
      <c r="L60" s="228"/>
      <c r="M60" s="229"/>
      <c r="N60" s="229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6"/>
        <v>0.86568354456761532</v>
      </c>
      <c r="D61" s="143">
        <f t="shared" si="16"/>
        <v>0.95</v>
      </c>
      <c r="E61" s="143">
        <f t="shared" si="17"/>
        <v>0.90784177228380769</v>
      </c>
      <c r="F61" s="126">
        <f t="shared" si="18"/>
        <v>4.1225083300013322E-2</v>
      </c>
      <c r="G61" s="126">
        <f t="shared" si="18"/>
        <v>6.4250000000000002E-2</v>
      </c>
      <c r="H61" s="218">
        <f t="shared" si="19"/>
        <v>9.9553917169247969E-2</v>
      </c>
      <c r="I61" s="218">
        <v>5.0000000000000001E-3</v>
      </c>
      <c r="J61" s="218">
        <f t="shared" si="20"/>
        <v>0.10455391716924797</v>
      </c>
      <c r="K61" s="88"/>
      <c r="L61" s="228"/>
      <c r="M61" s="229"/>
      <c r="N61" s="229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16"/>
        <v>0.8790108592816932</v>
      </c>
      <c r="D62" s="143">
        <f t="shared" si="16"/>
        <v>0.95</v>
      </c>
      <c r="E62" s="143">
        <f t="shared" si="17"/>
        <v>0.91450542964084658</v>
      </c>
      <c r="F62" s="126">
        <f t="shared" si="18"/>
        <v>4.1225083300013322E-2</v>
      </c>
      <c r="G62" s="126">
        <f t="shared" si="18"/>
        <v>6.4250000000000002E-2</v>
      </c>
      <c r="H62" s="218">
        <f t="shared" si="19"/>
        <v>9.9982057154437726E-2</v>
      </c>
      <c r="I62" s="218">
        <v>5.0000000000000001E-3</v>
      </c>
      <c r="J62" s="218">
        <f t="shared" si="20"/>
        <v>0.10498205715443773</v>
      </c>
      <c r="K62" s="88"/>
      <c r="L62" s="228"/>
      <c r="M62" s="229"/>
      <c r="N62" s="229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16"/>
        <v>0.81272605322858271</v>
      </c>
      <c r="D63" s="143">
        <f t="shared" si="16"/>
        <v>0.85</v>
      </c>
      <c r="E63" s="143">
        <f t="shared" si="17"/>
        <v>0.83136302661429129</v>
      </c>
      <c r="F63" s="126">
        <f t="shared" si="18"/>
        <v>4.1225083300013322E-2</v>
      </c>
      <c r="G63" s="126">
        <f t="shared" si="18"/>
        <v>6.4250000000000002E-2</v>
      </c>
      <c r="H63" s="218">
        <f t="shared" si="19"/>
        <v>9.4640157759981539E-2</v>
      </c>
      <c r="I63" s="218">
        <v>5.0000000000000001E-3</v>
      </c>
      <c r="J63" s="218">
        <f t="shared" si="20"/>
        <v>9.9640157759981543E-2</v>
      </c>
      <c r="K63" s="88"/>
      <c r="L63" s="228"/>
      <c r="M63" s="229"/>
      <c r="N63" s="229"/>
    </row>
    <row r="64" spans="1:14" ht="14.1" thickBot="1">
      <c r="A64" s="155" t="s">
        <v>2562</v>
      </c>
      <c r="B64" s="127"/>
      <c r="C64" s="128">
        <f>AVERAGE(C45:C63)</f>
        <v>0.866230522153419</v>
      </c>
      <c r="D64" s="128">
        <f>AVERAGE(D45:D63)</f>
        <v>0.93124999999999991</v>
      </c>
      <c r="E64" s="128">
        <f>AVERAGE(E45:E63)</f>
        <v>0.89132649064785108</v>
      </c>
      <c r="F64" s="129"/>
      <c r="G64" s="129"/>
      <c r="H64" s="130">
        <f>AVERAGE(H45:H63)</f>
        <v>9.7069896940079864E-2</v>
      </c>
      <c r="I64" s="129"/>
      <c r="J64" s="130">
        <f>AVERAGE(J45:J63)</f>
        <v>0.10206989694007988</v>
      </c>
      <c r="K64" s="88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</row>
    <row r="67" spans="1:14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</row>
    <row r="68" spans="1:14" ht="41.4">
      <c r="A68" s="152" t="s">
        <v>3468</v>
      </c>
      <c r="B68" s="153" t="s">
        <v>1</v>
      </c>
      <c r="C68" s="120" t="s">
        <v>3457</v>
      </c>
      <c r="D68" s="120" t="s">
        <v>3458</v>
      </c>
      <c r="E68" s="120" t="s">
        <v>3459</v>
      </c>
      <c r="F68" s="120" t="s">
        <v>3460</v>
      </c>
      <c r="G68" s="120" t="str">
        <f>G44</f>
        <v>Historical Market Risk Premium</v>
      </c>
      <c r="H68" s="120" t="s">
        <v>3462</v>
      </c>
      <c r="I68" s="120" t="s">
        <v>3463</v>
      </c>
      <c r="J68" s="120" t="s">
        <v>3464</v>
      </c>
      <c r="K68" s="88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4">_xlfn.XLOOKUP($B69, $B$5:$B$39, C$5:C$39)</f>
        <v>1.1329959999999999</v>
      </c>
      <c r="D69" s="143" t="str">
        <f t="shared" si="24"/>
        <v>n/a</v>
      </c>
      <c r="E69" s="125">
        <f t="shared" ref="E69:E76" si="25">AVERAGE(C69:D69)</f>
        <v>1.1329959999999999</v>
      </c>
      <c r="F69" s="218">
        <f t="shared" ref="F69:G76" si="26">_xlfn.XLOOKUP($B69, $B$5:$B$39, F$5:F$39)</f>
        <v>3.4466244725738393E-2</v>
      </c>
      <c r="G69" s="218">
        <f t="shared" si="26"/>
        <v>6.4250000000000002E-2</v>
      </c>
      <c r="H69" s="218">
        <f t="shared" ref="H69:H76" si="27">F69+(E69*G69)</f>
        <v>0.10726123772573838</v>
      </c>
      <c r="I69" s="218">
        <v>5.0000000000000001E-3</v>
      </c>
      <c r="J69" s="218">
        <f t="shared" ref="J69:J76" si="28">H69+I69</f>
        <v>0.11226123772573839</v>
      </c>
      <c r="K69" s="88"/>
      <c r="L69" s="228"/>
      <c r="M69" s="229"/>
      <c r="N69" s="229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4"/>
        <v>0.86025260000000003</v>
      </c>
      <c r="D70" s="143" t="str">
        <f t="shared" si="24"/>
        <v>n/a</v>
      </c>
      <c r="E70" s="143">
        <f t="shared" si="25"/>
        <v>0.86025260000000003</v>
      </c>
      <c r="F70" s="218">
        <f t="shared" si="26"/>
        <v>3.4466244725738393E-2</v>
      </c>
      <c r="G70" s="218">
        <f t="shared" si="26"/>
        <v>6.4250000000000002E-2</v>
      </c>
      <c r="H70" s="218">
        <f t="shared" si="27"/>
        <v>8.9737474275738388E-2</v>
      </c>
      <c r="I70" s="218">
        <v>5.0000000000000001E-3</v>
      </c>
      <c r="J70" s="218">
        <f t="shared" si="28"/>
        <v>9.4737474275738393E-2</v>
      </c>
      <c r="K70" s="88"/>
      <c r="L70" s="228"/>
      <c r="M70" s="229"/>
      <c r="N70" s="229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24"/>
        <v>0.91590280000000002</v>
      </c>
      <c r="D71" s="143">
        <f t="shared" si="24"/>
        <v>0.85</v>
      </c>
      <c r="E71" s="143">
        <f t="shared" si="25"/>
        <v>0.88295140000000005</v>
      </c>
      <c r="F71" s="218">
        <f t="shared" si="26"/>
        <v>3.4466244725738393E-2</v>
      </c>
      <c r="G71" s="218">
        <f t="shared" si="26"/>
        <v>6.4250000000000002E-2</v>
      </c>
      <c r="H71" s="218">
        <f t="shared" si="27"/>
        <v>9.1195872175738407E-2</v>
      </c>
      <c r="I71" s="218">
        <v>5.0000000000000001E-3</v>
      </c>
      <c r="J71" s="218">
        <f t="shared" si="28"/>
        <v>9.6195872175738412E-2</v>
      </c>
      <c r="K71" s="88"/>
      <c r="L71" s="228"/>
      <c r="M71" s="229"/>
      <c r="N71" s="229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24"/>
        <v>0.71326460000000003</v>
      </c>
      <c r="D72" s="143">
        <f t="shared" si="24"/>
        <v>0.75</v>
      </c>
      <c r="E72" s="143">
        <f t="shared" si="25"/>
        <v>0.73163230000000001</v>
      </c>
      <c r="F72" s="218">
        <f t="shared" si="26"/>
        <v>3.4466244725738393E-2</v>
      </c>
      <c r="G72" s="218">
        <f t="shared" si="26"/>
        <v>6.4250000000000002E-2</v>
      </c>
      <c r="H72" s="218">
        <f t="shared" si="27"/>
        <v>8.1473620000738392E-2</v>
      </c>
      <c r="I72" s="218">
        <v>5.0000000000000001E-3</v>
      </c>
      <c r="J72" s="218">
        <f t="shared" si="28"/>
        <v>8.6473620000738396E-2</v>
      </c>
      <c r="K72" s="88"/>
      <c r="L72" s="228"/>
      <c r="M72" s="229"/>
      <c r="N72" s="229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24"/>
        <v>0.82358441908088786</v>
      </c>
      <c r="D73" s="143">
        <f t="shared" si="24"/>
        <v>0.85</v>
      </c>
      <c r="E73" s="143">
        <f t="shared" si="25"/>
        <v>0.83679220954044387</v>
      </c>
      <c r="F73" s="218">
        <f t="shared" si="26"/>
        <v>4.1225083300013322E-2</v>
      </c>
      <c r="G73" s="218">
        <f t="shared" si="26"/>
        <v>6.4250000000000002E-2</v>
      </c>
      <c r="H73" s="218">
        <f t="shared" si="27"/>
        <v>9.498898276298684E-2</v>
      </c>
      <c r="I73" s="218">
        <v>5.0000000000000001E-3</v>
      </c>
      <c r="J73" s="218">
        <f t="shared" si="28"/>
        <v>9.9988982762986844E-2</v>
      </c>
      <c r="K73" s="88"/>
      <c r="L73" s="228"/>
      <c r="M73" s="229"/>
      <c r="N73" s="229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4"/>
        <v>0.7403848152996686</v>
      </c>
      <c r="D74" s="143">
        <f t="shared" si="24"/>
        <v>0.85</v>
      </c>
      <c r="E74" s="143">
        <f t="shared" si="25"/>
        <v>0.79519240764983423</v>
      </c>
      <c r="F74" s="218">
        <f t="shared" si="26"/>
        <v>4.1225083300013322E-2</v>
      </c>
      <c r="G74" s="218">
        <f t="shared" si="26"/>
        <v>6.4250000000000002E-2</v>
      </c>
      <c r="H74" s="218">
        <f t="shared" si="27"/>
        <v>9.2316195491515179E-2</v>
      </c>
      <c r="I74" s="218">
        <v>5.0000000000000001E-3</v>
      </c>
      <c r="J74" s="218">
        <f t="shared" si="28"/>
        <v>9.7316195491515184E-2</v>
      </c>
      <c r="K74" s="88"/>
      <c r="L74" s="228"/>
      <c r="M74" s="229"/>
      <c r="N74" s="229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24"/>
        <v>0.82572771863841377</v>
      </c>
      <c r="D75" s="143">
        <f t="shared" si="24"/>
        <v>0.85</v>
      </c>
      <c r="E75" s="143">
        <f t="shared" si="25"/>
        <v>0.83786385931920693</v>
      </c>
      <c r="F75" s="218">
        <f t="shared" si="26"/>
        <v>4.1225083300013322E-2</v>
      </c>
      <c r="G75" s="218">
        <f t="shared" si="26"/>
        <v>6.4250000000000002E-2</v>
      </c>
      <c r="H75" s="218">
        <f t="shared" si="27"/>
        <v>9.5057836261272372E-2</v>
      </c>
      <c r="I75" s="218">
        <v>5.0000000000000001E-3</v>
      </c>
      <c r="J75" s="218">
        <f t="shared" si="28"/>
        <v>0.10005783626127238</v>
      </c>
      <c r="K75" s="88"/>
      <c r="L75" s="228"/>
      <c r="M75" s="229"/>
      <c r="N75" s="229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24"/>
        <v>0.84003961073239974</v>
      </c>
      <c r="D76" s="143">
        <f t="shared" si="24"/>
        <v>0.85</v>
      </c>
      <c r="E76" s="143">
        <f t="shared" si="25"/>
        <v>0.84501980536619992</v>
      </c>
      <c r="F76" s="218">
        <f t="shared" si="26"/>
        <v>4.1225083300013322E-2</v>
      </c>
      <c r="G76" s="218">
        <f t="shared" si="26"/>
        <v>6.4250000000000002E-2</v>
      </c>
      <c r="H76" s="218">
        <f t="shared" si="27"/>
        <v>9.5517605794791668E-2</v>
      </c>
      <c r="I76" s="218">
        <v>5.0000000000000001E-3</v>
      </c>
      <c r="J76" s="218">
        <f t="shared" si="28"/>
        <v>0.10051760579479167</v>
      </c>
      <c r="K76" s="88"/>
      <c r="L76" s="228"/>
      <c r="M76" s="229"/>
      <c r="N76" s="229"/>
    </row>
    <row r="77" spans="1:14" ht="14.1" thickBot="1">
      <c r="A77" s="155" t="s">
        <v>2562</v>
      </c>
      <c r="B77" s="127"/>
      <c r="C77" s="128">
        <f>AVERAGE(C69:C76)</f>
        <v>0.85651907046892128</v>
      </c>
      <c r="D77" s="128">
        <f>AVERAGE(D69:D76)</f>
        <v>0.83333333333333337</v>
      </c>
      <c r="E77" s="128">
        <f>AVERAGE(E69:E76)</f>
        <v>0.86533757273446066</v>
      </c>
      <c r="F77" s="129"/>
      <c r="G77" s="129"/>
      <c r="H77" s="269">
        <f>AVERAGE(H69:H76)</f>
        <v>9.3443603061064959E-2</v>
      </c>
      <c r="I77" s="129"/>
      <c r="J77" s="269">
        <f>AVERAGE(J69:J76)</f>
        <v>9.8443603061064963E-2</v>
      </c>
      <c r="K77" s="88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0"/>
      <c r="I78" s="89"/>
      <c r="J78" s="270"/>
      <c r="K78" s="88"/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70"/>
      <c r="I79" s="89"/>
      <c r="J79" s="270"/>
      <c r="K79" s="88"/>
      <c r="L79" s="89"/>
      <c r="M79" s="89"/>
      <c r="N79" s="89"/>
    </row>
    <row r="80" spans="1:14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</row>
    <row r="81" spans="1:10" ht="41.4">
      <c r="A81" s="152" t="s">
        <v>3469</v>
      </c>
      <c r="B81" s="153" t="s">
        <v>1</v>
      </c>
      <c r="C81" s="120" t="s">
        <v>3457</v>
      </c>
      <c r="D81" s="120" t="s">
        <v>3458</v>
      </c>
      <c r="E81" s="120" t="s">
        <v>3459</v>
      </c>
      <c r="F81" s="120" t="s">
        <v>3460</v>
      </c>
      <c r="G81" s="120" t="s">
        <v>3461</v>
      </c>
      <c r="H81" s="120" t="s">
        <v>3462</v>
      </c>
      <c r="I81" s="120" t="s">
        <v>3463</v>
      </c>
      <c r="J81" s="120" t="s">
        <v>3464</v>
      </c>
    </row>
    <row r="82" spans="1:10">
      <c r="A82" s="297" t="str">
        <f>'CEA-4 Constant DCF'!A176</f>
        <v>AltaGas Limited</v>
      </c>
      <c r="B82" s="318" t="str">
        <f>'CEA-4 Constant DCF'!B176</f>
        <v>ALA</v>
      </c>
      <c r="C82" s="143">
        <f t="shared" ref="C82:D97" si="29">_xlfn.XLOOKUP($B82, $B$5:$B$39, C$5:C$39)</f>
        <v>1.1329959999999999</v>
      </c>
      <c r="D82" s="143" t="str">
        <f t="shared" si="29"/>
        <v>n/a</v>
      </c>
      <c r="E82" s="143">
        <f t="shared" ref="E82:E86" si="30">AVERAGE(C82:D82)</f>
        <v>1.1329959999999999</v>
      </c>
      <c r="F82" s="218">
        <f t="shared" ref="F82:G97" si="31">_xlfn.XLOOKUP($B82, $B$5:$B$39, F$5:F$39)</f>
        <v>3.4466244725738393E-2</v>
      </c>
      <c r="G82" s="218">
        <f t="shared" si="31"/>
        <v>6.4250000000000002E-2</v>
      </c>
      <c r="H82" s="218">
        <f t="shared" ref="H82:H86" si="32">F82+(E82*G82)</f>
        <v>0.10726123772573838</v>
      </c>
      <c r="I82" s="218">
        <v>5.0000000000000001E-3</v>
      </c>
      <c r="J82" s="218">
        <f t="shared" ref="J82:J86" si="33">H82+I82</f>
        <v>0.11226123772573839</v>
      </c>
    </row>
    <row r="83" spans="1:10">
      <c r="A83" s="233" t="str">
        <f>'CEA-4 Constant DCF'!A177</f>
        <v>Canadian Utilities Limited</v>
      </c>
      <c r="B83" s="316" t="str">
        <f>'CEA-4 Constant DCF'!B177</f>
        <v>CU</v>
      </c>
      <c r="C83" s="143">
        <f t="shared" si="29"/>
        <v>0.86025260000000003</v>
      </c>
      <c r="D83" s="143" t="str">
        <f t="shared" si="29"/>
        <v>n/a</v>
      </c>
      <c r="E83" s="143">
        <f t="shared" si="30"/>
        <v>0.86025260000000003</v>
      </c>
      <c r="F83" s="218">
        <f t="shared" si="31"/>
        <v>3.4466244725738393E-2</v>
      </c>
      <c r="G83" s="218">
        <f t="shared" si="31"/>
        <v>6.4250000000000002E-2</v>
      </c>
      <c r="H83" s="218">
        <f t="shared" si="32"/>
        <v>8.9737474275738388E-2</v>
      </c>
      <c r="I83" s="218">
        <v>5.0000000000000001E-3</v>
      </c>
      <c r="J83" s="218">
        <f t="shared" si="33"/>
        <v>9.4737474275738393E-2</v>
      </c>
    </row>
    <row r="84" spans="1:10">
      <c r="A84" s="233" t="str">
        <f>'CEA-4 Constant DCF'!A178</f>
        <v>Emera Inc.</v>
      </c>
      <c r="B84" s="316" t="str">
        <f>'CEA-4 Constant DCF'!B178</f>
        <v>EMA</v>
      </c>
      <c r="C84" s="143">
        <f t="shared" si="29"/>
        <v>0.72213530000000004</v>
      </c>
      <c r="D84" s="143">
        <f t="shared" si="29"/>
        <v>0.75</v>
      </c>
      <c r="E84" s="143">
        <f t="shared" si="30"/>
        <v>0.73606765000000007</v>
      </c>
      <c r="F84" s="218">
        <f t="shared" si="31"/>
        <v>3.4466244725738393E-2</v>
      </c>
      <c r="G84" s="218">
        <f t="shared" si="31"/>
        <v>6.4250000000000002E-2</v>
      </c>
      <c r="H84" s="218">
        <f t="shared" si="32"/>
        <v>8.1758591238238393E-2</v>
      </c>
      <c r="I84" s="218">
        <v>5.0000000000000001E-3</v>
      </c>
      <c r="J84" s="218">
        <f t="shared" si="33"/>
        <v>8.6758591238238397E-2</v>
      </c>
    </row>
    <row r="85" spans="1:10">
      <c r="A85" s="233" t="str">
        <f>'CEA-4 Constant DCF'!A179</f>
        <v>Enbridge Inc.</v>
      </c>
      <c r="B85" s="316" t="str">
        <f>'CEA-4 Constant DCF'!B179</f>
        <v>ENB</v>
      </c>
      <c r="C85" s="143">
        <f t="shared" si="29"/>
        <v>0.91590280000000002</v>
      </c>
      <c r="D85" s="143">
        <f t="shared" si="29"/>
        <v>0.85</v>
      </c>
      <c r="E85" s="143">
        <f t="shared" si="30"/>
        <v>0.88295140000000005</v>
      </c>
      <c r="F85" s="218">
        <f t="shared" si="31"/>
        <v>3.4466244725738393E-2</v>
      </c>
      <c r="G85" s="218">
        <f t="shared" si="31"/>
        <v>6.4250000000000002E-2</v>
      </c>
      <c r="H85" s="218">
        <f t="shared" si="32"/>
        <v>9.1195872175738407E-2</v>
      </c>
      <c r="I85" s="218">
        <v>5.0000000000000001E-3</v>
      </c>
      <c r="J85" s="218">
        <f t="shared" si="33"/>
        <v>9.6195872175738412E-2</v>
      </c>
    </row>
    <row r="86" spans="1:10">
      <c r="A86" s="233" t="str">
        <f>'CEA-4 Constant DCF'!A180</f>
        <v>Fortis, Inc.</v>
      </c>
      <c r="B86" s="316" t="str">
        <f>'CEA-4 Constant DCF'!B180</f>
        <v>FTS</v>
      </c>
      <c r="C86" s="143">
        <f t="shared" si="29"/>
        <v>0.71326460000000003</v>
      </c>
      <c r="D86" s="143">
        <f t="shared" si="29"/>
        <v>0.75</v>
      </c>
      <c r="E86" s="143">
        <f t="shared" si="30"/>
        <v>0.73163230000000001</v>
      </c>
      <c r="F86" s="293">
        <f t="shared" si="31"/>
        <v>3.4466244725738393E-2</v>
      </c>
      <c r="G86" s="293">
        <f t="shared" si="31"/>
        <v>6.4250000000000002E-2</v>
      </c>
      <c r="H86" s="293">
        <f t="shared" si="32"/>
        <v>8.1473620000738392E-2</v>
      </c>
      <c r="I86" s="293">
        <v>5.0000000000000001E-3</v>
      </c>
      <c r="J86" s="293">
        <f t="shared" si="33"/>
        <v>8.6473620000738396E-2</v>
      </c>
    </row>
    <row r="87" spans="1:10">
      <c r="A87" s="233" t="str">
        <f>'CEA-4 Constant DCF'!A181</f>
        <v>Hydro One, Ltd.</v>
      </c>
      <c r="B87" s="316" t="str">
        <f>'CEA-4 Constant DCF'!B181</f>
        <v>H</v>
      </c>
      <c r="C87" s="143">
        <f t="shared" si="29"/>
        <v>0.68950619999999996</v>
      </c>
      <c r="D87" s="143" t="str">
        <f t="shared" si="29"/>
        <v>n/a</v>
      </c>
      <c r="E87" s="143">
        <f t="shared" ref="E87:E106" si="34">AVERAGE(C87:D87)</f>
        <v>0.68950619999999996</v>
      </c>
      <c r="F87" s="293">
        <f t="shared" si="31"/>
        <v>3.4466244725738393E-2</v>
      </c>
      <c r="G87" s="293">
        <f t="shared" si="31"/>
        <v>6.4250000000000002E-2</v>
      </c>
      <c r="H87" s="293">
        <f t="shared" ref="H87:H106" si="35">F87+(E87*G87)</f>
        <v>7.8767018075738382E-2</v>
      </c>
      <c r="I87" s="293">
        <v>5.0000000000000001E-3</v>
      </c>
      <c r="J87" s="293">
        <f t="shared" ref="J87:J106" si="36">H87+I87</f>
        <v>8.3767018075738386E-2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29"/>
        <v>0.86921718245606283</v>
      </c>
      <c r="D88" s="143">
        <f t="shared" si="29"/>
        <v>0.9</v>
      </c>
      <c r="E88" s="143">
        <f t="shared" si="34"/>
        <v>0.88460859122803148</v>
      </c>
      <c r="F88" s="293">
        <f t="shared" si="31"/>
        <v>4.1225083300013322E-2</v>
      </c>
      <c r="G88" s="293">
        <f t="shared" si="31"/>
        <v>6.4250000000000002E-2</v>
      </c>
      <c r="H88" s="293">
        <f t="shared" si="35"/>
        <v>9.8061185286414346E-2</v>
      </c>
      <c r="I88" s="293">
        <v>5.0000000000000001E-3</v>
      </c>
      <c r="J88" s="293">
        <f t="shared" si="36"/>
        <v>0.10306118528641435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29"/>
        <v>0.82244693998608054</v>
      </c>
      <c r="D89" s="143">
        <f t="shared" si="29"/>
        <v>0.9</v>
      </c>
      <c r="E89" s="143">
        <f t="shared" si="34"/>
        <v>0.86122346999304034</v>
      </c>
      <c r="F89" s="293">
        <f t="shared" si="31"/>
        <v>4.1225083300013322E-2</v>
      </c>
      <c r="G89" s="293">
        <f t="shared" si="31"/>
        <v>6.4250000000000002E-2</v>
      </c>
      <c r="H89" s="293">
        <f t="shared" si="35"/>
        <v>9.6558691247066175E-2</v>
      </c>
      <c r="I89" s="293">
        <v>5.0000000000000001E-3</v>
      </c>
      <c r="J89" s="293">
        <f t="shared" si="36"/>
        <v>0.10155869124706618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29"/>
        <v>0.82591098482668701</v>
      </c>
      <c r="D90" s="143">
        <f t="shared" si="29"/>
        <v>0.85</v>
      </c>
      <c r="E90" s="143">
        <f t="shared" si="34"/>
        <v>0.83795549241334344</v>
      </c>
      <c r="F90" s="293">
        <f t="shared" si="31"/>
        <v>4.1225083300013322E-2</v>
      </c>
      <c r="G90" s="293">
        <f t="shared" si="31"/>
        <v>6.4250000000000002E-2</v>
      </c>
      <c r="H90" s="293">
        <f t="shared" si="35"/>
        <v>9.5063723687570642E-2</v>
      </c>
      <c r="I90" s="293">
        <v>5.0000000000000001E-3</v>
      </c>
      <c r="J90" s="293">
        <f t="shared" si="36"/>
        <v>0.10006372368757065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29"/>
        <v>0.80726097375380101</v>
      </c>
      <c r="D91" s="143">
        <f t="shared" si="29"/>
        <v>0.9</v>
      </c>
      <c r="E91" s="143">
        <f t="shared" si="34"/>
        <v>0.85363048687690046</v>
      </c>
      <c r="F91" s="293">
        <f t="shared" si="31"/>
        <v>4.1225083300013322E-2</v>
      </c>
      <c r="G91" s="293">
        <f t="shared" si="31"/>
        <v>6.4250000000000002E-2</v>
      </c>
      <c r="H91" s="293">
        <f t="shared" si="35"/>
        <v>9.607084208185418E-2</v>
      </c>
      <c r="I91" s="293">
        <v>5.0000000000000001E-3</v>
      </c>
      <c r="J91" s="293">
        <f t="shared" si="36"/>
        <v>0.10107084208185418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29"/>
        <v>0.96388467159237801</v>
      </c>
      <c r="D92" s="143">
        <f t="shared" si="29"/>
        <v>1</v>
      </c>
      <c r="E92" s="143">
        <f t="shared" si="34"/>
        <v>0.98194233579618895</v>
      </c>
      <c r="F92" s="293">
        <f t="shared" si="31"/>
        <v>4.1225083300013322E-2</v>
      </c>
      <c r="G92" s="293">
        <f t="shared" si="31"/>
        <v>6.4250000000000002E-2</v>
      </c>
      <c r="H92" s="293">
        <f t="shared" si="35"/>
        <v>0.10431487837491846</v>
      </c>
      <c r="I92" s="293">
        <v>5.0000000000000001E-3</v>
      </c>
      <c r="J92" s="293">
        <f t="shared" si="36"/>
        <v>0.10931487837491846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29"/>
        <v>0.89014831530305794</v>
      </c>
      <c r="D93" s="143">
        <f t="shared" si="29"/>
        <v>0.95</v>
      </c>
      <c r="E93" s="143">
        <f t="shared" si="34"/>
        <v>0.920074157651529</v>
      </c>
      <c r="F93" s="293">
        <f t="shared" si="31"/>
        <v>4.1225083300013322E-2</v>
      </c>
      <c r="G93" s="293">
        <f t="shared" si="31"/>
        <v>6.4250000000000002E-2</v>
      </c>
      <c r="H93" s="293">
        <f t="shared" si="35"/>
        <v>0.10033984792912407</v>
      </c>
      <c r="I93" s="293">
        <v>5.0000000000000001E-3</v>
      </c>
      <c r="J93" s="293">
        <f t="shared" si="36"/>
        <v>0.10533984792912407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29"/>
        <v>0.96226792370337877</v>
      </c>
      <c r="D94" s="143" t="str">
        <f t="shared" si="29"/>
        <v>NMF</v>
      </c>
      <c r="E94" s="143">
        <f t="shared" si="34"/>
        <v>0.96226792370337877</v>
      </c>
      <c r="F94" s="293">
        <f t="shared" si="31"/>
        <v>4.1225083300013322E-2</v>
      </c>
      <c r="G94" s="293">
        <f t="shared" si="31"/>
        <v>6.4250000000000002E-2</v>
      </c>
      <c r="H94" s="293">
        <f t="shared" si="35"/>
        <v>0.10305079739795542</v>
      </c>
      <c r="I94" s="293">
        <v>5.0000000000000001E-3</v>
      </c>
      <c r="J94" s="293">
        <f t="shared" si="36"/>
        <v>0.10805079739795542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29"/>
        <v>0.88068723039184071</v>
      </c>
      <c r="D95" s="143">
        <f t="shared" si="29"/>
        <v>0.95</v>
      </c>
      <c r="E95" s="143">
        <f t="shared" si="34"/>
        <v>0.91534361519592033</v>
      </c>
      <c r="F95" s="293">
        <f t="shared" si="31"/>
        <v>4.1225083300013322E-2</v>
      </c>
      <c r="G95" s="293">
        <f t="shared" si="31"/>
        <v>6.4250000000000002E-2</v>
      </c>
      <c r="H95" s="293">
        <f t="shared" si="35"/>
        <v>0.10003591057635121</v>
      </c>
      <c r="I95" s="293">
        <v>5.0000000000000001E-3</v>
      </c>
      <c r="J95" s="293">
        <f t="shared" si="36"/>
        <v>0.10503591057635121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29"/>
        <v>0.91556963498759136</v>
      </c>
      <c r="D96" s="143">
        <f t="shared" si="29"/>
        <v>1.05</v>
      </c>
      <c r="E96" s="143">
        <f t="shared" si="34"/>
        <v>0.98278481749379565</v>
      </c>
      <c r="F96" s="293">
        <f t="shared" si="31"/>
        <v>4.1225083300013322E-2</v>
      </c>
      <c r="G96" s="293">
        <f t="shared" si="31"/>
        <v>6.4250000000000002E-2</v>
      </c>
      <c r="H96" s="293">
        <f t="shared" si="35"/>
        <v>0.1043690078239897</v>
      </c>
      <c r="I96" s="293">
        <v>5.0000000000000001E-3</v>
      </c>
      <c r="J96" s="293">
        <f t="shared" si="36"/>
        <v>0.1093690078239897</v>
      </c>
    </row>
    <row r="97" spans="1:14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29"/>
        <v>1.0036973270137071</v>
      </c>
      <c r="D97" s="143">
        <f t="shared" si="29"/>
        <v>1.05</v>
      </c>
      <c r="E97" s="143">
        <f t="shared" si="34"/>
        <v>1.0268486635068537</v>
      </c>
      <c r="F97" s="293">
        <f t="shared" si="31"/>
        <v>4.1225083300013322E-2</v>
      </c>
      <c r="G97" s="293">
        <f t="shared" si="31"/>
        <v>6.4250000000000002E-2</v>
      </c>
      <c r="H97" s="293">
        <f t="shared" si="35"/>
        <v>0.10720010993032866</v>
      </c>
      <c r="I97" s="293">
        <v>5.0000000000000001E-3</v>
      </c>
      <c r="J97" s="293">
        <f t="shared" si="36"/>
        <v>0.11220010993032867</v>
      </c>
      <c r="K97" s="88"/>
      <c r="L97" s="89"/>
      <c r="M97" s="89"/>
      <c r="N97" s="89"/>
    </row>
    <row r="98" spans="1:14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37">_xlfn.XLOOKUP($B98, $B$5:$B$39, C$5:C$39)</f>
        <v>0.92659192638535681</v>
      </c>
      <c r="D98" s="143">
        <f t="shared" si="37"/>
        <v>0.95</v>
      </c>
      <c r="E98" s="143">
        <f t="shared" si="34"/>
        <v>0.93829596319267838</v>
      </c>
      <c r="F98" s="293">
        <f t="shared" ref="F98:G106" si="38">_xlfn.XLOOKUP($B98, $B$5:$B$39, F$5:F$39)</f>
        <v>4.1225083300013322E-2</v>
      </c>
      <c r="G98" s="293">
        <f t="shared" si="38"/>
        <v>6.4250000000000002E-2</v>
      </c>
      <c r="H98" s="293">
        <f t="shared" si="35"/>
        <v>0.10151059893514291</v>
      </c>
      <c r="I98" s="293">
        <v>5.0000000000000001E-3</v>
      </c>
      <c r="J98" s="293">
        <f t="shared" si="36"/>
        <v>0.10651059893514292</v>
      </c>
      <c r="K98" s="88"/>
      <c r="L98" s="89"/>
      <c r="M98" s="89"/>
      <c r="N98" s="89"/>
    </row>
    <row r="99" spans="1:14">
      <c r="A99" s="88" t="str">
        <f>'CEA-4 Constant DCF'!A193</f>
        <v>PPL Corporation</v>
      </c>
      <c r="B99" s="89" t="str">
        <f>'CEA-4 Constant DCF'!B193</f>
        <v>PPL</v>
      </c>
      <c r="C99" s="143">
        <f t="shared" si="37"/>
        <v>1.048117653437127</v>
      </c>
      <c r="D99" s="143">
        <f t="shared" si="37"/>
        <v>1.1499999999999999</v>
      </c>
      <c r="E99" s="143">
        <f t="shared" si="34"/>
        <v>1.0990588267185635</v>
      </c>
      <c r="F99" s="293">
        <f t="shared" si="38"/>
        <v>4.1225083300013322E-2</v>
      </c>
      <c r="G99" s="293">
        <f t="shared" si="38"/>
        <v>6.4250000000000002E-2</v>
      </c>
      <c r="H99" s="293">
        <f t="shared" si="35"/>
        <v>0.11183961291668101</v>
      </c>
      <c r="I99" s="293">
        <v>5.0000000000000001E-3</v>
      </c>
      <c r="J99" s="293">
        <f t="shared" si="36"/>
        <v>0.11683961291668102</v>
      </c>
      <c r="K99" s="88"/>
      <c r="L99" s="89"/>
      <c r="M99" s="89"/>
      <c r="N99" s="89"/>
    </row>
    <row r="100" spans="1:14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37"/>
        <v>0.86568354456761532</v>
      </c>
      <c r="D100" s="143">
        <f t="shared" si="37"/>
        <v>0.95</v>
      </c>
      <c r="E100" s="143">
        <f t="shared" si="34"/>
        <v>0.90784177228380769</v>
      </c>
      <c r="F100" s="293">
        <f t="shared" si="38"/>
        <v>4.1225083300013322E-2</v>
      </c>
      <c r="G100" s="293">
        <f t="shared" si="38"/>
        <v>6.4250000000000002E-2</v>
      </c>
      <c r="H100" s="293">
        <f t="shared" si="35"/>
        <v>9.9553917169247969E-2</v>
      </c>
      <c r="I100" s="293">
        <v>5.0000000000000001E-3</v>
      </c>
      <c r="J100" s="293">
        <f t="shared" si="36"/>
        <v>0.10455391716924797</v>
      </c>
      <c r="K100" s="88"/>
      <c r="L100" s="89"/>
      <c r="M100" s="89"/>
      <c r="N100" s="89"/>
    </row>
    <row r="101" spans="1:14">
      <c r="A101" s="88" t="str">
        <f>'CEA-4 Constant DCF'!A195</f>
        <v>Southern Company</v>
      </c>
      <c r="B101" s="89" t="str">
        <f>'CEA-4 Constant DCF'!B195</f>
        <v>SO</v>
      </c>
      <c r="C101" s="143">
        <f t="shared" si="37"/>
        <v>0.8790108592816932</v>
      </c>
      <c r="D101" s="143">
        <f t="shared" si="37"/>
        <v>0.95</v>
      </c>
      <c r="E101" s="143">
        <f t="shared" si="34"/>
        <v>0.91450542964084658</v>
      </c>
      <c r="F101" s="293">
        <f t="shared" si="38"/>
        <v>4.1225083300013322E-2</v>
      </c>
      <c r="G101" s="293">
        <f t="shared" si="38"/>
        <v>6.4250000000000002E-2</v>
      </c>
      <c r="H101" s="293">
        <f t="shared" si="35"/>
        <v>9.9982057154437726E-2</v>
      </c>
      <c r="I101" s="293">
        <v>5.0000000000000001E-3</v>
      </c>
      <c r="J101" s="293">
        <f t="shared" si="36"/>
        <v>0.10498205715443773</v>
      </c>
      <c r="K101" s="88"/>
      <c r="L101" s="89"/>
      <c r="M101" s="89"/>
      <c r="N101" s="89"/>
    </row>
    <row r="102" spans="1:14">
      <c r="A102" s="88" t="str">
        <f>'CEA-4 Constant DCF'!A196</f>
        <v>Xcel Energy Inc.</v>
      </c>
      <c r="B102" s="89" t="str">
        <f>'CEA-4 Constant DCF'!B196</f>
        <v>XEL</v>
      </c>
      <c r="C102" s="143">
        <f t="shared" si="37"/>
        <v>0.81272605322858271</v>
      </c>
      <c r="D102" s="143">
        <f t="shared" si="37"/>
        <v>0.85</v>
      </c>
      <c r="E102" s="143">
        <f t="shared" si="34"/>
        <v>0.83136302661429129</v>
      </c>
      <c r="F102" s="293">
        <f t="shared" si="38"/>
        <v>4.1225083300013322E-2</v>
      </c>
      <c r="G102" s="293">
        <f t="shared" si="38"/>
        <v>6.4250000000000002E-2</v>
      </c>
      <c r="H102" s="293">
        <f t="shared" si="35"/>
        <v>9.4640157759981539E-2</v>
      </c>
      <c r="I102" s="293">
        <v>5.0000000000000001E-3</v>
      </c>
      <c r="J102" s="293">
        <f t="shared" si="36"/>
        <v>9.9640157759981543E-2</v>
      </c>
      <c r="K102" s="88"/>
      <c r="L102" s="89"/>
      <c r="M102" s="89"/>
      <c r="N102" s="89"/>
    </row>
    <row r="103" spans="1:14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37"/>
        <v>0.82358441908088786</v>
      </c>
      <c r="D103" s="143">
        <f t="shared" si="37"/>
        <v>0.85</v>
      </c>
      <c r="E103" s="143">
        <f t="shared" si="34"/>
        <v>0.83679220954044387</v>
      </c>
      <c r="F103" s="293">
        <f t="shared" si="38"/>
        <v>4.1225083300013322E-2</v>
      </c>
      <c r="G103" s="293">
        <f t="shared" si="38"/>
        <v>6.4250000000000002E-2</v>
      </c>
      <c r="H103" s="293">
        <f t="shared" si="35"/>
        <v>9.498898276298684E-2</v>
      </c>
      <c r="I103" s="293">
        <v>5.0000000000000001E-3</v>
      </c>
      <c r="J103" s="293">
        <f t="shared" si="36"/>
        <v>9.9988982762986844E-2</v>
      </c>
      <c r="K103" s="88"/>
      <c r="L103" s="89"/>
      <c r="M103" s="89"/>
      <c r="N103" s="89"/>
    </row>
    <row r="104" spans="1:14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37"/>
        <v>0.7403848152996686</v>
      </c>
      <c r="D104" s="143">
        <f t="shared" si="37"/>
        <v>0.85</v>
      </c>
      <c r="E104" s="143">
        <f t="shared" si="34"/>
        <v>0.79519240764983423</v>
      </c>
      <c r="F104" s="293">
        <f t="shared" si="38"/>
        <v>4.1225083300013322E-2</v>
      </c>
      <c r="G104" s="293">
        <f t="shared" si="38"/>
        <v>6.4250000000000002E-2</v>
      </c>
      <c r="H104" s="293">
        <f t="shared" si="35"/>
        <v>9.2316195491515179E-2</v>
      </c>
      <c r="I104" s="293">
        <v>5.0000000000000001E-3</v>
      </c>
      <c r="J104" s="293">
        <f t="shared" si="36"/>
        <v>9.7316195491515184E-2</v>
      </c>
      <c r="K104" s="88"/>
      <c r="L104" s="89"/>
      <c r="M104" s="89"/>
      <c r="N104" s="89"/>
    </row>
    <row r="105" spans="1:14">
      <c r="A105" s="88" t="str">
        <f>'CEA-4 Constant DCF'!A199</f>
        <v>ONE Gas, Inc.</v>
      </c>
      <c r="B105" s="89" t="str">
        <f>'CEA-4 Constant DCF'!B199</f>
        <v>OGS</v>
      </c>
      <c r="C105" s="143">
        <f t="shared" si="37"/>
        <v>0.82572771863841377</v>
      </c>
      <c r="D105" s="143">
        <f t="shared" si="37"/>
        <v>0.85</v>
      </c>
      <c r="E105" s="143">
        <f t="shared" si="34"/>
        <v>0.83786385931920693</v>
      </c>
      <c r="F105" s="293">
        <f t="shared" si="38"/>
        <v>4.1225083300013322E-2</v>
      </c>
      <c r="G105" s="293">
        <f t="shared" si="38"/>
        <v>6.4250000000000002E-2</v>
      </c>
      <c r="H105" s="293">
        <f t="shared" si="35"/>
        <v>9.5057836261272372E-2</v>
      </c>
      <c r="I105" s="293">
        <v>5.0000000000000001E-3</v>
      </c>
      <c r="J105" s="293">
        <f t="shared" si="36"/>
        <v>0.10005783626127238</v>
      </c>
      <c r="K105" s="88"/>
      <c r="L105" s="89"/>
      <c r="M105" s="89"/>
      <c r="N105" s="89"/>
    </row>
    <row r="106" spans="1:14">
      <c r="A106" s="131" t="str">
        <f>'CEA-4 Constant DCF'!A200</f>
        <v>Spire, Inc.</v>
      </c>
      <c r="B106" s="145" t="str">
        <f>'CEA-4 Constant DCF'!B200</f>
        <v>SR</v>
      </c>
      <c r="C106" s="298">
        <f t="shared" si="37"/>
        <v>0.84003961073239974</v>
      </c>
      <c r="D106" s="298">
        <f t="shared" si="37"/>
        <v>0.85</v>
      </c>
      <c r="E106" s="298">
        <f t="shared" si="34"/>
        <v>0.84501980536619992</v>
      </c>
      <c r="F106" s="294">
        <f t="shared" si="38"/>
        <v>4.1225083300013322E-2</v>
      </c>
      <c r="G106" s="294">
        <f t="shared" si="38"/>
        <v>6.4250000000000002E-2</v>
      </c>
      <c r="H106" s="294">
        <f t="shared" si="35"/>
        <v>9.5517605794791668E-2</v>
      </c>
      <c r="I106" s="294">
        <v>5.0000000000000001E-3</v>
      </c>
      <c r="J106" s="294">
        <f t="shared" si="36"/>
        <v>0.10051760579479167</v>
      </c>
      <c r="K106" s="88"/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0.10182663088294241</v>
      </c>
      <c r="K107" s="88"/>
      <c r="L107" s="89"/>
      <c r="M107" s="89"/>
      <c r="N107" s="89"/>
    </row>
    <row r="109" spans="1:14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</row>
    <row r="110" spans="1:14">
      <c r="A110" s="124" t="str">
        <f>'CEA-7.1 Avg CAPM'!A110</f>
        <v>[1] Source: Bloomberg Professional as of September 30,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</row>
    <row r="111" spans="1:14">
      <c r="A111" s="266" t="str">
        <f>'CEA-7.1 Avg CAPM'!A111</f>
        <v>[2] Source: Value Line as of September 30,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</row>
    <row r="112" spans="1:14">
      <c r="A112" s="124" t="str">
        <f>'CEA-7.1 Avg CAPM'!A112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</row>
    <row r="113" spans="1:14">
      <c r="A113" s="266" t="str">
        <f>'CEA-7.1 Avg CAPM'!A113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</row>
    <row r="114" spans="1:14">
      <c r="A114" s="264" t="str">
        <f>'CEA-7.1 Avg CAPM'!A114</f>
        <v>plus the average spread between 10- and 30-year bonds for the 10 years ending September 30,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</row>
    <row r="115" spans="1:14">
      <c r="A115" s="266" t="s">
        <v>3480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</row>
    <row r="116" spans="1:14">
      <c r="A116" s="124" t="str">
        <f>'CEA-7.1 Avg CAPM'!A117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</row>
    <row r="117" spans="1:14">
      <c r="A117" s="83" t="str">
        <f>'CEA-7.1 Avg CAPM'!A118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</row>
    <row r="118" spans="1:14">
      <c r="A118" s="124" t="str">
        <f>'CEA-7.1 Avg CAPM'!A119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sheetPr>
    <tabColor rgb="FF92D050"/>
  </sheetPr>
  <dimension ref="B2:R144"/>
  <sheetViews>
    <sheetView zoomScale="80" zoomScaleNormal="80" zoomScaleSheetLayoutView="100" workbookViewId="0"/>
  </sheetViews>
  <sheetFormatPr defaultColWidth="8" defaultRowHeight="12.3"/>
  <cols>
    <col min="1" max="1" width="2.09765625" style="181" customWidth="1"/>
    <col min="2" max="2" width="8.59765625" style="181" customWidth="1"/>
    <col min="3" max="3" width="8.59765625" style="181" bestFit="1" customWidth="1"/>
    <col min="4" max="4" width="8.59765625" style="181" customWidth="1"/>
    <col min="5" max="5" width="9.59765625" style="181" customWidth="1"/>
    <col min="6" max="6" width="6.09765625" style="181" bestFit="1" customWidth="1"/>
    <col min="7" max="7" width="35.25" style="181" customWidth="1"/>
    <col min="8" max="8" width="14.59765625" style="181" bestFit="1" customWidth="1"/>
    <col min="9" max="9" width="12.09765625" style="181" bestFit="1" customWidth="1"/>
    <col min="10" max="10" width="10.34765625" style="181" bestFit="1" customWidth="1"/>
    <col min="11" max="11" width="12" style="181" bestFit="1" customWidth="1"/>
    <col min="12" max="12" width="12.59765625" style="181" bestFit="1" customWidth="1"/>
    <col min="13" max="13" width="9.59765625" style="181" bestFit="1" customWidth="1"/>
    <col min="14" max="14" width="10.75" style="181" bestFit="1" customWidth="1"/>
    <col min="15" max="15" width="10.84765625" style="181" bestFit="1" customWidth="1"/>
    <col min="16" max="16" width="2.84765625" style="181" customWidth="1"/>
    <col min="17" max="16384" width="8" style="181"/>
  </cols>
  <sheetData>
    <row r="2" spans="2:18">
      <c r="B2" s="180" t="s">
        <v>3481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49.2">
      <c r="B5" s="183"/>
      <c r="C5" s="184" t="s">
        <v>3482</v>
      </c>
      <c r="D5" s="184" t="s">
        <v>3483</v>
      </c>
      <c r="E5" s="184" t="s">
        <v>3484</v>
      </c>
    </row>
    <row r="6" spans="2:18">
      <c r="B6" s="185" t="s">
        <v>3485</v>
      </c>
      <c r="C6" s="265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3486</v>
      </c>
      <c r="C7" s="265">
        <v>0.11827500000000001</v>
      </c>
      <c r="D7" s="186">
        <v>7.8934374999999987E-2</v>
      </c>
      <c r="E7" s="186">
        <f t="shared" ref="E7:E70" si="0">IFERROR(C7-D7, "")</f>
        <v>3.9340625000000018E-2</v>
      </c>
      <c r="Q7" s="49"/>
      <c r="R7" s="206"/>
    </row>
    <row r="8" spans="2:18">
      <c r="B8" s="185" t="s">
        <v>3487</v>
      </c>
      <c r="C8" s="265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3488</v>
      </c>
      <c r="C9" s="265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3489</v>
      </c>
      <c r="C10" s="265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3490</v>
      </c>
      <c r="C11" s="265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3491</v>
      </c>
      <c r="C12" s="265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3492</v>
      </c>
      <c r="C13" s="265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3493</v>
      </c>
      <c r="C14" s="265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3494</v>
      </c>
      <c r="C15" s="265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3495</v>
      </c>
      <c r="C16" s="265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3496</v>
      </c>
      <c r="C17" s="265">
        <v>0.11238333333333334</v>
      </c>
      <c r="D17" s="186">
        <v>7.9568461538461532E-2</v>
      </c>
      <c r="E17" s="186">
        <f t="shared" si="0"/>
        <v>3.2814871794871803E-2</v>
      </c>
      <c r="Q17" s="49"/>
      <c r="R17" s="206"/>
    </row>
    <row r="18" spans="2:18" ht="12.75" customHeight="1">
      <c r="B18" s="182">
        <v>1995.1</v>
      </c>
      <c r="C18" s="265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3497</v>
      </c>
      <c r="C19" s="265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3498</v>
      </c>
      <c r="C20" s="265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3499</v>
      </c>
      <c r="C21" s="265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3500</v>
      </c>
      <c r="C22" s="265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3501</v>
      </c>
      <c r="C23" s="265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3502</v>
      </c>
      <c r="C24" s="265">
        <v>0.10700000000000001</v>
      </c>
      <c r="D24" s="186">
        <v>6.9644696969696968E-2</v>
      </c>
      <c r="E24" s="186">
        <f t="shared" si="0"/>
        <v>3.7355303030303044E-2</v>
      </c>
      <c r="G24" t="s">
        <v>3503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3504</v>
      </c>
      <c r="C25" s="265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3505</v>
      </c>
      <c r="C26" s="265">
        <v>0.1108</v>
      </c>
      <c r="D26" s="186">
        <v>6.8133281250000011E-2</v>
      </c>
      <c r="E26" s="186">
        <f t="shared" si="0"/>
        <v>4.2666718749999985E-2</v>
      </c>
      <c r="G26" s="214" t="s">
        <v>3506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3507</v>
      </c>
      <c r="C27" s="265">
        <v>0.11616666666666668</v>
      </c>
      <c r="D27" s="186">
        <v>6.9324153846153841E-2</v>
      </c>
      <c r="E27" s="186">
        <f t="shared" si="0"/>
        <v>4.6842512820512841E-2</v>
      </c>
      <c r="G27" t="s">
        <v>3508</v>
      </c>
      <c r="H27">
        <v>0.89161636229767449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3509</v>
      </c>
      <c r="C28" s="265">
        <v>0.12</v>
      </c>
      <c r="D28" s="186">
        <v>6.5281666666666668E-2</v>
      </c>
      <c r="E28" s="186">
        <f t="shared" si="0"/>
        <v>5.4718333333333327E-2</v>
      </c>
      <c r="G28" t="s">
        <v>3510</v>
      </c>
      <c r="H28">
        <v>0.79497973751693785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3511</v>
      </c>
      <c r="C29" s="265">
        <v>0.1106</v>
      </c>
      <c r="D29" s="186">
        <v>6.1372272727272741E-2</v>
      </c>
      <c r="E29" s="186">
        <f t="shared" si="0"/>
        <v>4.9227727272727263E-2</v>
      </c>
      <c r="G29" t="s">
        <v>3512</v>
      </c>
      <c r="H29">
        <v>0.79339043315660407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65">
        <v>0.11312499999999999</v>
      </c>
      <c r="D30" s="186">
        <v>5.8820156250000019E-2</v>
      </c>
      <c r="E30" s="186">
        <f t="shared" si="0"/>
        <v>5.430484374999997E-2</v>
      </c>
      <c r="G30" t="s">
        <v>3513</v>
      </c>
      <c r="H30">
        <v>4.445352798673639E-3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3514</v>
      </c>
      <c r="C31" s="265">
        <v>0.122</v>
      </c>
      <c r="D31" s="186">
        <v>5.8462461538461553E-2</v>
      </c>
      <c r="E31" s="186">
        <f t="shared" si="0"/>
        <v>6.3537538461538451E-2</v>
      </c>
      <c r="G31" s="215" t="s">
        <v>3515</v>
      </c>
      <c r="H31" s="215">
        <v>131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3516</v>
      </c>
      <c r="C32" s="265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3517</v>
      </c>
      <c r="C33" s="265">
        <v>0.123</v>
      </c>
      <c r="D33" s="186">
        <v>5.1047272727272747E-2</v>
      </c>
      <c r="E33" s="186">
        <f t="shared" si="0"/>
        <v>7.1952727272727252E-2</v>
      </c>
      <c r="G33" t="s">
        <v>3518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3519</v>
      </c>
      <c r="C34" s="265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3520</v>
      </c>
      <c r="I34" s="216" t="s">
        <v>3521</v>
      </c>
      <c r="J34" s="216" t="s">
        <v>1741</v>
      </c>
      <c r="K34" s="216" t="s">
        <v>1135</v>
      </c>
      <c r="L34" s="216" t="s">
        <v>3522</v>
      </c>
      <c r="M34"/>
      <c r="N34"/>
      <c r="O34"/>
      <c r="Q34" s="49"/>
      <c r="R34" s="206"/>
    </row>
    <row r="35" spans="2:18" ht="12.75" customHeight="1">
      <c r="B35" s="185" t="s">
        <v>3523</v>
      </c>
      <c r="C35" s="265">
        <v>0.1094</v>
      </c>
      <c r="D35" s="186">
        <v>5.794030769230768E-2</v>
      </c>
      <c r="E35" s="186">
        <f t="shared" si="0"/>
        <v>5.1459692307692317E-2</v>
      </c>
      <c r="G35" t="s">
        <v>3524</v>
      </c>
      <c r="H35">
        <v>1</v>
      </c>
      <c r="I35">
        <v>9.8846535491270773E-3</v>
      </c>
      <c r="J35">
        <v>9.8846535491270773E-3</v>
      </c>
      <c r="K35">
        <v>500.20610108309359</v>
      </c>
      <c r="L35">
        <v>3.2038139828120515E-46</v>
      </c>
      <c r="M35"/>
      <c r="N35"/>
      <c r="O35"/>
      <c r="Q35" s="49"/>
      <c r="R35" s="206"/>
    </row>
    <row r="36" spans="2:18" ht="12.75" customHeight="1">
      <c r="B36" s="185">
        <v>1999.3</v>
      </c>
      <c r="C36" s="265">
        <v>0.1075</v>
      </c>
      <c r="D36" s="186">
        <v>6.0375606060606074E-2</v>
      </c>
      <c r="E36" s="186">
        <f t="shared" si="0"/>
        <v>4.7124393939393924E-2</v>
      </c>
      <c r="G36" t="s">
        <v>3525</v>
      </c>
      <c r="H36">
        <v>129</v>
      </c>
      <c r="I36">
        <v>2.5491898341031462E-3</v>
      </c>
      <c r="J36">
        <v>1.9761161504675552E-5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3526</v>
      </c>
      <c r="C37" s="265">
        <v>0.111</v>
      </c>
      <c r="D37" s="186">
        <v>6.2528484848484861E-2</v>
      </c>
      <c r="E37" s="186">
        <f t="shared" si="0"/>
        <v>4.847151515151514E-2</v>
      </c>
      <c r="G37" s="215" t="s">
        <v>3527</v>
      </c>
      <c r="H37" s="215">
        <v>130</v>
      </c>
      <c r="I37" s="215">
        <v>1.2433843383230224E-2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3528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3529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3530</v>
      </c>
      <c r="I39" s="216" t="s">
        <v>3513</v>
      </c>
      <c r="J39" s="216" t="s">
        <v>3531</v>
      </c>
      <c r="K39" s="216" t="s">
        <v>3532</v>
      </c>
      <c r="L39" s="216" t="s">
        <v>3533</v>
      </c>
      <c r="M39" s="216" t="s">
        <v>3534</v>
      </c>
      <c r="N39" s="216" t="s">
        <v>3535</v>
      </c>
      <c r="O39" s="216" t="s">
        <v>3536</v>
      </c>
      <c r="Q39" s="49"/>
      <c r="R39" s="206"/>
    </row>
    <row r="40" spans="2:18" ht="12.75" customHeight="1">
      <c r="B40" s="182" t="s">
        <v>3537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3538</v>
      </c>
      <c r="H40">
        <v>8.3793094484608865E-2</v>
      </c>
      <c r="I40">
        <v>1.1610962595336827E-3</v>
      </c>
      <c r="J40">
        <v>72.167224548860133</v>
      </c>
      <c r="K40">
        <v>3.73966588551371E-106</v>
      </c>
      <c r="L40">
        <v>8.1495837098156512E-2</v>
      </c>
      <c r="M40">
        <v>8.6090351871061219E-2</v>
      </c>
      <c r="N40">
        <v>8.1495837098156512E-2</v>
      </c>
      <c r="O40">
        <v>8.6090351871061219E-2</v>
      </c>
      <c r="Q40" s="49"/>
      <c r="R40" s="206"/>
    </row>
    <row r="41" spans="2:18" ht="12.75" customHeight="1" thickBot="1">
      <c r="B41" s="182" t="s">
        <v>3539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3540</v>
      </c>
      <c r="H41" s="215">
        <v>-0.53974822757039564</v>
      </c>
      <c r="I41" s="215">
        <v>2.4133301164597405E-2</v>
      </c>
      <c r="J41" s="215">
        <v>-22.365287860501443</v>
      </c>
      <c r="K41" s="215">
        <v>3.203813982812188E-46</v>
      </c>
      <c r="L41" s="215">
        <v>-0.58749655498479658</v>
      </c>
      <c r="M41" s="215">
        <v>-0.49199990015599471</v>
      </c>
      <c r="N41" s="215">
        <v>-0.58749655498479658</v>
      </c>
      <c r="O41" s="215">
        <v>-0.49199990015599471</v>
      </c>
      <c r="Q41" s="49"/>
      <c r="R41" s="206"/>
    </row>
    <row r="42" spans="2:18" ht="12.75" customHeight="1">
      <c r="B42" s="185" t="s">
        <v>3541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3542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0.10755714285714287</v>
      </c>
      <c r="D44" s="186">
        <v>5.5225625000000021E-2</v>
      </c>
      <c r="E44" s="186">
        <f t="shared" si="0"/>
        <v>5.2331517857142844E-2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3543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3544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3545</v>
      </c>
      <c r="K46" s="191"/>
      <c r="L46" s="191"/>
      <c r="Q46" s="49"/>
      <c r="R46" s="206"/>
    </row>
    <row r="47" spans="2:18" ht="12.75" customHeight="1">
      <c r="B47" s="182" t="s">
        <v>3546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3547</v>
      </c>
      <c r="K47" s="182" t="s">
        <v>3548</v>
      </c>
      <c r="L47" s="182"/>
      <c r="Q47" s="206"/>
      <c r="R47" s="206"/>
    </row>
    <row r="48" spans="2:18" ht="12.75" customHeight="1">
      <c r="B48" s="182" t="s">
        <v>3549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3550</v>
      </c>
      <c r="K48" s="193" t="s">
        <v>3551</v>
      </c>
      <c r="L48" s="193" t="s">
        <v>2661</v>
      </c>
      <c r="Q48" s="49"/>
      <c r="R48" s="206"/>
    </row>
    <row r="49" spans="2:18" ht="12.75" customHeight="1">
      <c r="B49" s="185" t="s">
        <v>3552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3553</v>
      </c>
      <c r="C50" s="186">
        <v>0.11426666666666668</v>
      </c>
      <c r="D50" s="186">
        <v>4.8490953125E-2</v>
      </c>
      <c r="E50" s="186">
        <f t="shared" si="0"/>
        <v>6.5775713541666683E-2</v>
      </c>
      <c r="G50" s="181" t="s">
        <v>3554</v>
      </c>
      <c r="J50" s="203">
        <v>4.0693333333333338E-2</v>
      </c>
      <c r="K50" s="186">
        <f>$H$40+($H$41*J50)</f>
        <v>6.1828939944010897E-2</v>
      </c>
      <c r="L50" s="186">
        <f>SUM(J50:K50)</f>
        <v>0.10252227327734423</v>
      </c>
      <c r="Q50" s="49"/>
      <c r="R50" s="206"/>
    </row>
    <row r="51" spans="2:18" ht="12.75" customHeight="1">
      <c r="B51" s="182" t="s">
        <v>3555</v>
      </c>
      <c r="C51" s="186">
        <v>0.111625</v>
      </c>
      <c r="D51" s="186">
        <v>4.5979046153846168E-2</v>
      </c>
      <c r="E51" s="186">
        <f t="shared" si="0"/>
        <v>6.5645953846153834E-2</v>
      </c>
      <c r="G51" s="181" t="s">
        <v>3953</v>
      </c>
      <c r="J51" s="203">
        <v>4.02E-2</v>
      </c>
      <c r="K51" s="186">
        <f>$H$40+($H$41*J51)</f>
        <v>6.2095215736278964E-2</v>
      </c>
      <c r="L51" s="186">
        <f t="shared" ref="L51" si="1">SUM(J51:K51)</f>
        <v>0.10229521573627896</v>
      </c>
      <c r="Q51" s="49"/>
      <c r="R51" s="206"/>
    </row>
    <row r="52" spans="2:18" ht="12.75" customHeight="1">
      <c r="B52" s="182" t="s">
        <v>3556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3557</v>
      </c>
      <c r="H52" s="192"/>
      <c r="I52" s="192"/>
      <c r="J52" s="203">
        <v>4.2999999999999997E-2</v>
      </c>
      <c r="K52" s="186">
        <f>$H$40+($H$41*J52)</f>
        <v>6.0583920699081854E-2</v>
      </c>
      <c r="L52" s="186">
        <f>SUM(J52:K52)</f>
        <v>0.10358392069908184</v>
      </c>
      <c r="Q52" s="49"/>
      <c r="R52" s="206"/>
    </row>
    <row r="53" spans="2:18" ht="12.75" customHeight="1" thickBot="1">
      <c r="B53" s="182" t="s">
        <v>3558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3559</v>
      </c>
      <c r="H53" s="194"/>
      <c r="I53" s="194"/>
      <c r="J53" s="195"/>
      <c r="K53" s="195"/>
      <c r="L53" s="195">
        <f>AVERAGE(L50:L52)</f>
        <v>0.10280046990423501</v>
      </c>
      <c r="Q53" s="49"/>
      <c r="R53" s="206"/>
    </row>
    <row r="54" spans="2:18" ht="12.75" customHeight="1">
      <c r="B54" s="182" t="s">
        <v>3560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3561</v>
      </c>
      <c r="C55" s="186">
        <v>0.10638571428571429</v>
      </c>
      <c r="D55" s="186">
        <v>5.3192861538461533E-2</v>
      </c>
      <c r="E55" s="186">
        <f t="shared" si="0"/>
        <v>5.3192852747252758E-2</v>
      </c>
      <c r="G55" s="196" t="s">
        <v>2505</v>
      </c>
      <c r="Q55" s="49"/>
      <c r="R55" s="206"/>
    </row>
    <row r="56" spans="2:18">
      <c r="B56" s="182" t="s">
        <v>3562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3947</v>
      </c>
      <c r="Q56" s="49"/>
      <c r="R56" s="206"/>
    </row>
    <row r="57" spans="2:18">
      <c r="B57" s="182" t="s">
        <v>3563</v>
      </c>
      <c r="C57" s="186">
        <v>0.10908749999999999</v>
      </c>
      <c r="D57" s="186">
        <v>4.864845454545455E-2</v>
      </c>
      <c r="E57" s="186">
        <f t="shared" si="0"/>
        <v>6.043904545454544E-2</v>
      </c>
      <c r="G57" s="197" t="s">
        <v>3564</v>
      </c>
      <c r="Q57" s="49"/>
      <c r="R57" s="206"/>
    </row>
    <row r="58" spans="2:18">
      <c r="B58" s="182" t="s">
        <v>3565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3566</v>
      </c>
      <c r="Q58" s="49"/>
      <c r="R58" s="206"/>
    </row>
    <row r="59" spans="2:18">
      <c r="B59" s="185" t="s">
        <v>3567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3948</v>
      </c>
      <c r="Q59" s="49"/>
      <c r="R59" s="206"/>
    </row>
    <row r="60" spans="2:18">
      <c r="B60" s="182" t="s">
        <v>3568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3949</v>
      </c>
      <c r="Q60" s="49"/>
      <c r="R60" s="206"/>
    </row>
    <row r="61" spans="2:18">
      <c r="B61" s="182" t="s">
        <v>3569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3950</v>
      </c>
      <c r="Q61" s="49"/>
      <c r="R61" s="206"/>
    </row>
    <row r="62" spans="2:18">
      <c r="B62" s="182" t="s">
        <v>3570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3571</v>
      </c>
      <c r="Q62" s="49"/>
      <c r="R62" s="206"/>
    </row>
    <row r="63" spans="2:18">
      <c r="B63" s="182" t="s">
        <v>3572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3951</v>
      </c>
      <c r="Q63" s="49"/>
      <c r="R63" s="206"/>
    </row>
    <row r="64" spans="2:18">
      <c r="B64" s="182" t="s">
        <v>3573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3574</v>
      </c>
      <c r="Q64" s="49"/>
      <c r="R64" s="206"/>
    </row>
    <row r="65" spans="2:18">
      <c r="B65" s="182" t="s">
        <v>3575</v>
      </c>
      <c r="C65" s="186">
        <v>0.10385</v>
      </c>
      <c r="D65" s="186">
        <v>4.739560000000001E-2</v>
      </c>
      <c r="E65" s="186">
        <f t="shared" si="0"/>
        <v>5.6454399999999988E-2</v>
      </c>
      <c r="G65" s="197"/>
      <c r="Q65" s="49"/>
      <c r="R65" s="206"/>
    </row>
    <row r="66" spans="2:18">
      <c r="B66" s="182" t="s">
        <v>3576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3577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3578</v>
      </c>
      <c r="C68" s="186">
        <v>0.10017500000000001</v>
      </c>
      <c r="D68" s="186">
        <v>4.9470430769230793E-2</v>
      </c>
      <c r="E68" s="186">
        <f t="shared" si="0"/>
        <v>5.0704569230769221E-2</v>
      </c>
      <c r="Q68" s="49"/>
      <c r="R68" s="206"/>
    </row>
    <row r="69" spans="2:18">
      <c r="B69" s="182" t="s">
        <v>3579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3580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3581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3582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3583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3584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3585</v>
      </c>
      <c r="C75" s="186">
        <v>0.10583333333333332</v>
      </c>
      <c r="D75" s="186">
        <v>4.1675338461538453E-2</v>
      </c>
      <c r="E75" s="186">
        <f t="shared" si="2"/>
        <v>6.4157994871794868E-2</v>
      </c>
      <c r="Q75" s="49"/>
      <c r="R75" s="206"/>
    </row>
    <row r="76" spans="2:18">
      <c r="B76" s="182" t="s">
        <v>3586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3587</v>
      </c>
      <c r="C77" s="186">
        <v>0.10542941176470591</v>
      </c>
      <c r="D77" s="186">
        <v>4.3368999999999998E-2</v>
      </c>
      <c r="E77" s="186">
        <f t="shared" si="2"/>
        <v>6.2060411764705913E-2</v>
      </c>
      <c r="Q77" s="49"/>
      <c r="R77" s="206"/>
    </row>
    <row r="78" spans="2:18">
      <c r="B78" s="182" t="s">
        <v>3588</v>
      </c>
      <c r="C78" s="186">
        <v>0.10446000000000001</v>
      </c>
      <c r="D78" s="186">
        <v>4.6233281250000008E-2</v>
      </c>
      <c r="E78" s="186">
        <f t="shared" si="2"/>
        <v>5.8226718750000003E-2</v>
      </c>
      <c r="Q78" s="49"/>
      <c r="R78" s="206"/>
    </row>
    <row r="79" spans="2:18">
      <c r="B79" s="182" t="s">
        <v>3589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3590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3591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3592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3593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3594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3595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3596</v>
      </c>
      <c r="C86" s="186">
        <v>0.10302857142857143</v>
      </c>
      <c r="D86" s="186">
        <v>3.1351338461538467E-2</v>
      </c>
      <c r="E86" s="186">
        <f t="shared" si="2"/>
        <v>7.1677232967032961E-2</v>
      </c>
      <c r="Q86" s="49"/>
      <c r="R86" s="206"/>
    </row>
    <row r="87" spans="2:18">
      <c r="B87" s="185" t="s">
        <v>3597</v>
      </c>
      <c r="C87" s="186">
        <v>9.9153846153846162E-2</v>
      </c>
      <c r="D87" s="186">
        <v>2.9340830769230764E-2</v>
      </c>
      <c r="E87" s="186">
        <f t="shared" si="2"/>
        <v>6.9813015384615401E-2</v>
      </c>
      <c r="Q87" s="49"/>
      <c r="R87" s="206"/>
    </row>
    <row r="88" spans="2:18">
      <c r="B88" s="185" t="s">
        <v>3598</v>
      </c>
      <c r="C88" s="186">
        <v>9.7837499999999994E-2</v>
      </c>
      <c r="D88" s="186">
        <v>2.7412938461538462E-2</v>
      </c>
      <c r="E88" s="186">
        <f t="shared" si="2"/>
        <v>7.0424561538461536E-2</v>
      </c>
      <c r="Q88" s="49"/>
      <c r="R88" s="206"/>
    </row>
    <row r="89" spans="2:18">
      <c r="B89" s="185" t="s">
        <v>3599</v>
      </c>
      <c r="C89" s="186">
        <v>0.10069565217391307</v>
      </c>
      <c r="D89" s="186">
        <v>2.8642166666666666E-2</v>
      </c>
      <c r="E89" s="186">
        <f t="shared" si="2"/>
        <v>7.2053485507246412E-2</v>
      </c>
      <c r="Q89" s="49"/>
      <c r="R89" s="206"/>
    </row>
    <row r="90" spans="2:18">
      <c r="B90" s="185" t="s">
        <v>3600</v>
      </c>
      <c r="C90" s="186">
        <v>9.7687499999999997E-2</v>
      </c>
      <c r="D90" s="186">
        <v>3.1295609374999998E-2</v>
      </c>
      <c r="E90" s="186">
        <f t="shared" si="2"/>
        <v>6.6391890625000005E-2</v>
      </c>
      <c r="Q90" s="49"/>
      <c r="R90" s="206"/>
    </row>
    <row r="91" spans="2:18">
      <c r="B91" s="185" t="s">
        <v>3601</v>
      </c>
      <c r="C91" s="186">
        <v>9.8414285714285718E-2</v>
      </c>
      <c r="D91" s="186">
        <v>3.1398800000000004E-2</v>
      </c>
      <c r="E91" s="186">
        <f t="shared" si="2"/>
        <v>6.7015485714285714E-2</v>
      </c>
      <c r="Q91" s="49"/>
      <c r="R91" s="206"/>
    </row>
    <row r="92" spans="2:18">
      <c r="B92" s="185" t="s">
        <v>3602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3603</v>
      </c>
      <c r="C93" s="186">
        <v>9.8242105263157908E-2</v>
      </c>
      <c r="D93" s="186">
        <v>3.7872272727272713E-2</v>
      </c>
      <c r="E93" s="186">
        <f t="shared" si="2"/>
        <v>6.0369832535885196E-2</v>
      </c>
      <c r="Q93" s="49"/>
      <c r="R93" s="206"/>
    </row>
    <row r="94" spans="2:18">
      <c r="B94" s="185" t="s">
        <v>3604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3605</v>
      </c>
      <c r="C95" s="186">
        <v>9.8299999999999985E-2</v>
      </c>
      <c r="D95" s="186">
        <v>3.4420169230769224E-2</v>
      </c>
      <c r="E95" s="186">
        <f t="shared" si="2"/>
        <v>6.3879830769230761E-2</v>
      </c>
      <c r="Q95" s="49"/>
      <c r="R95" s="206"/>
    </row>
    <row r="96" spans="2:18">
      <c r="B96" s="185" t="s">
        <v>3606</v>
      </c>
      <c r="C96" s="186">
        <v>9.7855555555555543E-2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3607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3608</v>
      </c>
      <c r="C98" s="186">
        <v>9.6599999999999991E-2</v>
      </c>
      <c r="D98" s="186">
        <v>2.5536187500000005E-2</v>
      </c>
      <c r="E98" s="186">
        <f t="shared" si="2"/>
        <v>7.106381249999999E-2</v>
      </c>
      <c r="Q98" s="49"/>
      <c r="R98" s="206"/>
    </row>
    <row r="99" spans="2:18">
      <c r="B99" s="185" t="s">
        <v>3609</v>
      </c>
      <c r="C99" s="186">
        <v>9.4960000000000003E-2</v>
      </c>
      <c r="D99" s="186">
        <v>2.8846923076923076E-2</v>
      </c>
      <c r="E99" s="186">
        <f t="shared" si="2"/>
        <v>6.6113076923076927E-2</v>
      </c>
      <c r="Q99" s="206"/>
      <c r="R99" s="206"/>
    </row>
    <row r="100" spans="2:18">
      <c r="B100" s="185" t="s">
        <v>3610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3611</v>
      </c>
      <c r="C101" s="186">
        <v>9.6527272727272712E-2</v>
      </c>
      <c r="D101" s="186">
        <v>2.9592590909090898E-2</v>
      </c>
      <c r="E101" s="186">
        <f t="shared" si="2"/>
        <v>6.693468181818181E-2</v>
      </c>
      <c r="Q101" s="206"/>
      <c r="R101" s="206"/>
    </row>
    <row r="102" spans="2:18">
      <c r="B102" s="185" t="s">
        <v>3612</v>
      </c>
      <c r="C102" s="186">
        <v>9.7000000000000017E-2</v>
      </c>
      <c r="D102" s="186">
        <v>2.7197200000000001E-2</v>
      </c>
      <c r="E102" s="186">
        <f t="shared" si="2"/>
        <v>6.9802800000000012E-2</v>
      </c>
      <c r="Q102" s="206"/>
      <c r="R102" s="206"/>
    </row>
    <row r="103" spans="2:18">
      <c r="B103" s="185" t="s">
        <v>3613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3614</v>
      </c>
      <c r="C104" s="186">
        <v>9.7575000000000009E-2</v>
      </c>
      <c r="D104" s="186">
        <v>2.2773333333333333E-2</v>
      </c>
      <c r="E104" s="186">
        <f t="shared" si="2"/>
        <v>7.4801666666666683E-2</v>
      </c>
      <c r="Q104" s="206"/>
      <c r="R104" s="206"/>
    </row>
    <row r="105" spans="2:18">
      <c r="B105" s="185" t="s">
        <v>3615</v>
      </c>
      <c r="C105" s="186">
        <v>9.5531250000000012E-2</v>
      </c>
      <c r="D105" s="186">
        <v>2.8326507692307684E-2</v>
      </c>
      <c r="E105" s="186">
        <f t="shared" si="2"/>
        <v>6.7204742307692328E-2</v>
      </c>
      <c r="Q105" s="206"/>
      <c r="R105" s="206"/>
    </row>
    <row r="106" spans="2:18">
      <c r="B106" s="185" t="s">
        <v>3616</v>
      </c>
      <c r="C106" s="186">
        <v>9.612222222222222E-2</v>
      </c>
      <c r="D106" s="186">
        <v>3.0435492307692304E-2</v>
      </c>
      <c r="E106" s="186">
        <f t="shared" si="2"/>
        <v>6.5686729914529923E-2</v>
      </c>
      <c r="Q106" s="206"/>
      <c r="R106" s="206"/>
    </row>
    <row r="107" spans="2:18">
      <c r="B107" s="185" t="s">
        <v>3617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3618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3619</v>
      </c>
      <c r="C109" s="186">
        <v>9.7363157894736846E-2</v>
      </c>
      <c r="D109" s="186">
        <v>2.8170630769230768E-2</v>
      </c>
      <c r="E109" s="186">
        <f t="shared" si="2"/>
        <v>6.9192527125506081E-2</v>
      </c>
      <c r="Q109" s="206"/>
      <c r="R109" s="206"/>
    </row>
    <row r="110" spans="2:18">
      <c r="B110" s="185" t="s">
        <v>3620</v>
      </c>
      <c r="C110" s="186">
        <v>9.5899999999999985E-2</v>
      </c>
      <c r="D110" s="186">
        <v>3.0233969230769233E-2</v>
      </c>
      <c r="E110" s="186">
        <f t="shared" si="2"/>
        <v>6.5666030769230749E-2</v>
      </c>
      <c r="Q110" s="206"/>
      <c r="R110" s="206"/>
    </row>
    <row r="111" spans="2:18">
      <c r="B111" s="185" t="s">
        <v>3621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3622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3623</v>
      </c>
      <c r="C113" s="186">
        <v>9.4410000000000008E-2</v>
      </c>
      <c r="D113" s="186">
        <v>3.270189393939394E-2</v>
      </c>
      <c r="E113" s="186">
        <f t="shared" si="2"/>
        <v>6.1708106060606067E-2</v>
      </c>
      <c r="Q113" s="206"/>
      <c r="R113" s="206"/>
    </row>
    <row r="114" spans="2:18">
      <c r="B114" s="185" t="s">
        <v>3624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3625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3626</v>
      </c>
      <c r="C116" s="186">
        <v>9.5650000000000013E-2</v>
      </c>
      <c r="D116" s="186">
        <v>2.2855318181818182E-2</v>
      </c>
      <c r="E116" s="186">
        <f t="shared" si="2"/>
        <v>7.2794681818181828E-2</v>
      </c>
      <c r="Q116" s="206"/>
      <c r="R116" s="206"/>
    </row>
    <row r="117" spans="2:18">
      <c r="B117" s="185" t="s">
        <v>3627</v>
      </c>
      <c r="C117" s="186">
        <v>9.7446666666666681E-2</v>
      </c>
      <c r="D117" s="186">
        <v>2.2538393939393941E-2</v>
      </c>
      <c r="E117" s="186">
        <f t="shared" si="2"/>
        <v>7.490827272727274E-2</v>
      </c>
      <c r="Q117" s="206"/>
      <c r="R117" s="206"/>
    </row>
    <row r="118" spans="2:18">
      <c r="B118" s="185" t="s">
        <v>3628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3629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9.342857142857143E-2</v>
      </c>
      <c r="D120" s="186">
        <v>1.3650969696969693E-2</v>
      </c>
      <c r="E120" s="186">
        <f t="shared" si="2"/>
        <v>7.9777601731601741E-2</v>
      </c>
      <c r="Q120" s="206"/>
      <c r="R120" s="206"/>
    </row>
    <row r="121" spans="2:18">
      <c r="B121" s="182">
        <v>2020.4</v>
      </c>
      <c r="C121" s="186">
        <v>9.3152941176470591E-2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9.4549999999999981E-2</v>
      </c>
      <c r="D123" s="186">
        <v>2.2536384615384621E-2</v>
      </c>
      <c r="E123" s="186">
        <f t="shared" si="2"/>
        <v>7.2013615384615356E-2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9.3374999999999986E-2</v>
      </c>
      <c r="D126" s="186">
        <v>2.2523281249999996E-2</v>
      </c>
      <c r="E126" s="186">
        <f t="shared" si="2"/>
        <v>7.0851718749999987E-2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9.71782608695652E-2</v>
      </c>
      <c r="D129" s="186">
        <v>3.8797984615384619E-2</v>
      </c>
      <c r="E129" s="186">
        <f t="shared" si="2"/>
        <v>5.8380276254180581E-2</v>
      </c>
    </row>
    <row r="130" spans="2:5">
      <c r="B130" s="185">
        <v>2023.1</v>
      </c>
      <c r="C130" s="186">
        <v>9.7142857142857156E-2</v>
      </c>
      <c r="D130" s="186">
        <v>3.7428369230769219E-2</v>
      </c>
      <c r="E130" s="186">
        <f t="shared" si="2"/>
        <v>5.9714487912087937E-2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9.6345454545454554E-2</v>
      </c>
      <c r="D132" s="186">
        <v>4.2271369230769247E-2</v>
      </c>
      <c r="E132" s="186">
        <f t="shared" si="2"/>
        <v>5.4074085314685306E-2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9.698333333333331E-2</v>
      </c>
      <c r="D135" s="186">
        <v>4.5760249999999988E-2</v>
      </c>
      <c r="E135" s="186">
        <f t="shared" ref="E135:E136" si="3">IFERROR(C135-D135, "")</f>
        <v>5.1223083333333322E-2</v>
      </c>
    </row>
    <row r="136" spans="2:5">
      <c r="B136" s="185">
        <v>2024.3</v>
      </c>
      <c r="C136" s="186">
        <v>9.7890000000000005E-2</v>
      </c>
      <c r="D136" s="186">
        <v>4.2270787878787887E-2</v>
      </c>
      <c r="E136" s="186">
        <f t="shared" si="3"/>
        <v>5.5619212121212118E-2</v>
      </c>
    </row>
    <row r="137" spans="2:5">
      <c r="B137" s="199" t="s">
        <v>3559</v>
      </c>
      <c r="C137" s="200">
        <f>AVERAGE(C6:C136)</f>
        <v>0.10466103048470861</v>
      </c>
      <c r="D137" s="200">
        <f t="shared" ref="D137:E137" si="4">AVERAGE(D6:D136)</f>
        <v>4.5340262113366406E-2</v>
      </c>
      <c r="E137" s="200">
        <f t="shared" si="4"/>
        <v>5.9320768371342189E-2</v>
      </c>
    </row>
    <row r="138" spans="2:5" ht="12.6" thickBot="1">
      <c r="B138" s="201" t="s">
        <v>3630</v>
      </c>
      <c r="C138" s="202">
        <f>MEDIAN(C6:C136)</f>
        <v>0.1038</v>
      </c>
      <c r="D138" s="202">
        <f t="shared" ref="D138" si="5">MEDIAN(D6:D136)</f>
        <v>4.5697861538461525E-2</v>
      </c>
      <c r="E138" s="202">
        <f>MEDIAN(E6:E136)</f>
        <v>5.9378696969696977E-2</v>
      </c>
    </row>
    <row r="139" spans="2:5">
      <c r="B139" s="185"/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  <row r="144" spans="2:5">
      <c r="D144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sheetPr>
    <tabColor rgb="FF92D050"/>
  </sheetPr>
  <dimension ref="B2:R144"/>
  <sheetViews>
    <sheetView zoomScale="90" zoomScaleNormal="90" zoomScaleSheetLayoutView="85" workbookViewId="0"/>
  </sheetViews>
  <sheetFormatPr defaultColWidth="8" defaultRowHeight="12.3"/>
  <cols>
    <col min="1" max="1" width="2.09765625" style="181" customWidth="1"/>
    <col min="2" max="2" width="8.59765625" style="181" customWidth="1"/>
    <col min="3" max="3" width="8.75" style="181" bestFit="1" customWidth="1"/>
    <col min="4" max="4" width="8.59765625" style="181" customWidth="1"/>
    <col min="5" max="5" width="9.59765625" style="181" customWidth="1"/>
    <col min="6" max="6" width="6.09765625" style="181" bestFit="1" customWidth="1"/>
    <col min="7" max="7" width="35.25" style="181" customWidth="1"/>
    <col min="8" max="8" width="11.09765625" style="181" bestFit="1" customWidth="1"/>
    <col min="9" max="9" width="12.25" style="181" bestFit="1" customWidth="1"/>
    <col min="10" max="10" width="12.59765625" style="181" bestFit="1" customWidth="1"/>
    <col min="11" max="11" width="12.09765625" style="181" bestFit="1" customWidth="1"/>
    <col min="12" max="12" width="12.59765625" style="181" bestFit="1" customWidth="1"/>
    <col min="13" max="13" width="9.59765625" style="181" bestFit="1" customWidth="1"/>
    <col min="14" max="14" width="10.75" style="181" bestFit="1" customWidth="1"/>
    <col min="15" max="15" width="10.84765625" style="181" bestFit="1" customWidth="1"/>
    <col min="16" max="16" width="2.84765625" style="181" customWidth="1"/>
    <col min="17" max="16384" width="8" style="181"/>
  </cols>
  <sheetData>
    <row r="2" spans="2:18">
      <c r="B2" s="180" t="s">
        <v>3631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36.9">
      <c r="B5" s="183"/>
      <c r="C5" s="184" t="s">
        <v>3632</v>
      </c>
      <c r="D5" s="184" t="s">
        <v>3483</v>
      </c>
      <c r="E5" s="184" t="s">
        <v>3484</v>
      </c>
    </row>
    <row r="6" spans="2:18">
      <c r="B6" s="185" t="s">
        <v>3485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3486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3487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3488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3489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3490</v>
      </c>
      <c r="C11" s="186">
        <v>0.11708333333333333</v>
      </c>
      <c r="D11" s="186">
        <v>6.8553230769230741E-2</v>
      </c>
      <c r="E11" s="186">
        <f t="shared" si="0"/>
        <v>4.853010256410259E-2</v>
      </c>
      <c r="Q11" s="49"/>
      <c r="R11" s="206"/>
    </row>
    <row r="12" spans="2:18">
      <c r="B12" s="182" t="s">
        <v>3491</v>
      </c>
      <c r="C12" s="186">
        <v>0.11387499999999999</v>
      </c>
      <c r="D12" s="186">
        <v>6.3142727272727309E-2</v>
      </c>
      <c r="E12" s="186">
        <f t="shared" si="0"/>
        <v>5.0732272727272681E-2</v>
      </c>
      <c r="Q12" s="49"/>
      <c r="R12" s="206"/>
    </row>
    <row r="13" spans="2:18">
      <c r="B13" s="182" t="s">
        <v>3492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3493</v>
      </c>
      <c r="C14" s="186">
        <v>0.11120000000000001</v>
      </c>
      <c r="D14" s="186">
        <v>6.5745156249999992E-2</v>
      </c>
      <c r="E14" s="186">
        <f t="shared" si="0"/>
        <v>4.5454843750000015E-2</v>
      </c>
      <c r="Q14" s="49"/>
      <c r="R14" s="206"/>
    </row>
    <row r="15" spans="2:18">
      <c r="B15" s="182" t="s">
        <v>3494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3495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3496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3497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3498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3499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3500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3501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3502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3">
      <c r="B24" s="182" t="s">
        <v>3504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3503</v>
      </c>
      <c r="H24"/>
      <c r="I24"/>
      <c r="J24"/>
      <c r="K24"/>
      <c r="L24"/>
      <c r="M24"/>
      <c r="N24"/>
      <c r="O24"/>
      <c r="Q24" s="49"/>
      <c r="R24" s="206"/>
    </row>
    <row r="25" spans="2:18" ht="15.6" thickBot="1">
      <c r="B25" s="182" t="s">
        <v>3505</v>
      </c>
      <c r="C25" s="186">
        <v>0.11307142857142857</v>
      </c>
      <c r="D25" s="186">
        <v>6.8133281250000011E-2</v>
      </c>
      <c r="E25" s="186">
        <f t="shared" si="0"/>
        <v>4.4938147321428562E-2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3">
      <c r="B26" s="182" t="s">
        <v>3507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3506</v>
      </c>
      <c r="H26" s="214"/>
      <c r="I26"/>
      <c r="J26"/>
      <c r="K26"/>
      <c r="L26"/>
      <c r="M26"/>
      <c r="N26"/>
      <c r="O26"/>
      <c r="Q26" s="49"/>
      <c r="R26" s="206"/>
    </row>
    <row r="27" spans="2:18" ht="15.3">
      <c r="B27" s="182" t="s">
        <v>3509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3508</v>
      </c>
      <c r="H27">
        <v>0.9142487626140976</v>
      </c>
      <c r="I27"/>
      <c r="J27"/>
      <c r="K27"/>
      <c r="L27"/>
      <c r="M27"/>
      <c r="N27"/>
      <c r="O27"/>
      <c r="Q27" s="49"/>
      <c r="R27" s="206"/>
    </row>
    <row r="28" spans="2:18" ht="15.3">
      <c r="B28" s="182" t="s">
        <v>3511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3510</v>
      </c>
      <c r="H28">
        <v>0.83585079994140865</v>
      </c>
      <c r="I28"/>
      <c r="J28"/>
      <c r="K28"/>
      <c r="L28"/>
      <c r="M28"/>
      <c r="N28"/>
      <c r="O28"/>
      <c r="Q28" s="49"/>
      <c r="R28" s="206"/>
    </row>
    <row r="29" spans="2:18" ht="15.3">
      <c r="B29" s="185" t="s">
        <v>3514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3512</v>
      </c>
      <c r="H29">
        <v>0.83453760634093987</v>
      </c>
      <c r="I29"/>
      <c r="J29"/>
      <c r="K29"/>
      <c r="L29"/>
      <c r="M29"/>
      <c r="N29"/>
      <c r="O29"/>
      <c r="Q29" s="49"/>
      <c r="R29" s="206"/>
    </row>
    <row r="30" spans="2:18" ht="15.3">
      <c r="B30" s="185" t="s">
        <v>3516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3513</v>
      </c>
      <c r="H30">
        <v>4.0963920914951117E-3</v>
      </c>
      <c r="I30"/>
      <c r="J30"/>
      <c r="K30"/>
      <c r="L30"/>
      <c r="M30"/>
      <c r="N30"/>
      <c r="O30"/>
      <c r="Q30" s="49"/>
      <c r="R30" s="206"/>
    </row>
    <row r="31" spans="2:18" ht="15.6" thickBot="1">
      <c r="B31" s="182" t="s">
        <v>3517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3515</v>
      </c>
      <c r="H31" s="215">
        <v>127</v>
      </c>
      <c r="I31"/>
      <c r="J31"/>
      <c r="K31"/>
      <c r="L31"/>
      <c r="M31"/>
      <c r="N31"/>
      <c r="O31"/>
      <c r="Q31" s="49"/>
      <c r="R31" s="206"/>
    </row>
    <row r="32" spans="2:18" ht="15.3">
      <c r="B32" s="182" t="s">
        <v>3519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5.6" thickBot="1">
      <c r="B33" s="182" t="s">
        <v>3523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3518</v>
      </c>
      <c r="H33"/>
      <c r="I33"/>
      <c r="J33"/>
      <c r="K33"/>
      <c r="L33"/>
      <c r="M33"/>
      <c r="N33"/>
      <c r="O33"/>
      <c r="Q33" s="49"/>
      <c r="R33" s="206"/>
    </row>
    <row r="34" spans="2:18" ht="15.3">
      <c r="B34" s="185" t="s">
        <v>3526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3520</v>
      </c>
      <c r="I34" s="216" t="s">
        <v>3521</v>
      </c>
      <c r="J34" s="216" t="s">
        <v>1741</v>
      </c>
      <c r="K34" s="216" t="s">
        <v>1135</v>
      </c>
      <c r="L34" s="216" t="s">
        <v>3522</v>
      </c>
      <c r="M34"/>
      <c r="N34"/>
      <c r="O34"/>
      <c r="Q34" s="49"/>
      <c r="R34" s="206"/>
    </row>
    <row r="35" spans="2:18" ht="15.3">
      <c r="B35" s="185" t="s">
        <v>3528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3524</v>
      </c>
      <c r="H35">
        <v>1</v>
      </c>
      <c r="I35">
        <v>1.0680781799393697E-2</v>
      </c>
      <c r="J35">
        <v>1.0680781799393697E-2</v>
      </c>
      <c r="K35">
        <v>636.50234028178329</v>
      </c>
      <c r="L35">
        <v>6.9711787624395436E-51</v>
      </c>
      <c r="M35"/>
      <c r="N35"/>
      <c r="O35"/>
      <c r="Q35" s="49"/>
      <c r="R35" s="206"/>
    </row>
    <row r="36" spans="2:18" ht="15.3">
      <c r="B36" s="185" t="s">
        <v>3529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3525</v>
      </c>
      <c r="H36">
        <v>125</v>
      </c>
      <c r="I36">
        <v>2.0975535209079616E-3</v>
      </c>
      <c r="J36">
        <v>1.6780428167263694E-5</v>
      </c>
      <c r="K36"/>
      <c r="L36"/>
      <c r="M36"/>
      <c r="N36"/>
      <c r="O36"/>
      <c r="Q36" s="49"/>
      <c r="R36" s="206"/>
    </row>
    <row r="37" spans="2:18" ht="15.6" thickBot="1">
      <c r="B37" s="185" t="s">
        <v>3537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3527</v>
      </c>
      <c r="H37" s="215">
        <v>126</v>
      </c>
      <c r="I37" s="215">
        <v>1.2778335320301659E-2</v>
      </c>
      <c r="J37" s="215"/>
      <c r="K37" s="215"/>
      <c r="L37" s="215"/>
      <c r="M37"/>
      <c r="N37"/>
      <c r="O37"/>
      <c r="Q37" s="49"/>
      <c r="R37" s="206"/>
    </row>
    <row r="38" spans="2:18" ht="15.6" thickBot="1">
      <c r="B38" s="182" t="s">
        <v>3539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6">
      <c r="B39" s="185" t="s">
        <v>3541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3530</v>
      </c>
      <c r="I39" s="216" t="s">
        <v>3513</v>
      </c>
      <c r="J39" s="216" t="s">
        <v>3531</v>
      </c>
      <c r="K39" s="216" t="s">
        <v>3532</v>
      </c>
      <c r="L39" s="216" t="s">
        <v>3533</v>
      </c>
      <c r="M39" s="216" t="s">
        <v>3534</v>
      </c>
      <c r="N39" s="216" t="s">
        <v>3535</v>
      </c>
      <c r="O39" s="216" t="s">
        <v>3536</v>
      </c>
      <c r="Q39" s="49"/>
      <c r="R39" s="206"/>
    </row>
    <row r="40" spans="2:18" ht="15.3">
      <c r="B40" s="182" t="s">
        <v>3542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3538</v>
      </c>
      <c r="H40">
        <v>8.4597001244363756E-2</v>
      </c>
      <c r="I40">
        <v>1.0818371766661207E-3</v>
      </c>
      <c r="J40">
        <v>78.197535700395235</v>
      </c>
      <c r="K40">
        <v>5.1929274196622696E-108</v>
      </c>
      <c r="L40">
        <v>8.2455911205552859E-2</v>
      </c>
      <c r="M40">
        <v>8.6738091283174654E-2</v>
      </c>
      <c r="N40">
        <v>8.2455911205552859E-2</v>
      </c>
      <c r="O40">
        <v>8.6738091283174654E-2</v>
      </c>
      <c r="Q40" s="49"/>
      <c r="R40" s="206"/>
    </row>
    <row r="41" spans="2:18" ht="15.6" thickBot="1">
      <c r="B41" s="182" t="s">
        <v>3543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3540</v>
      </c>
      <c r="H41" s="215">
        <v>-0.57388531824602895</v>
      </c>
      <c r="I41" s="215">
        <v>2.2747051553805978E-2</v>
      </c>
      <c r="J41" s="215">
        <v>-25.228998003919674</v>
      </c>
      <c r="K41" s="215">
        <v>6.971178762439743E-51</v>
      </c>
      <c r="L41" s="215">
        <v>-0.6189045563944725</v>
      </c>
      <c r="M41" s="215">
        <v>-0.5288660800975854</v>
      </c>
      <c r="N41" s="215">
        <v>-0.6189045563944725</v>
      </c>
      <c r="O41" s="215">
        <v>-0.5288660800975854</v>
      </c>
      <c r="Q41" s="49"/>
      <c r="R41" s="206"/>
    </row>
    <row r="42" spans="2:18">
      <c r="B42" s="185" t="s">
        <v>3544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5"/>
      <c r="H42" s="235"/>
      <c r="I42" s="235"/>
      <c r="J42" s="235"/>
      <c r="K42" s="235"/>
      <c r="L42" s="235"/>
      <c r="M42" s="235"/>
      <c r="N42" s="235"/>
      <c r="O42" s="235"/>
      <c r="Q42" s="49"/>
      <c r="R42" s="206"/>
    </row>
    <row r="43" spans="2:18">
      <c r="B43" s="182" t="s">
        <v>3546</v>
      </c>
      <c r="C43" s="186">
        <v>0.116425</v>
      </c>
      <c r="D43" s="186">
        <v>5.6129153846153849E-2</v>
      </c>
      <c r="E43" s="186">
        <f t="shared" si="0"/>
        <v>6.0295846153846151E-2</v>
      </c>
      <c r="G43" s="235"/>
      <c r="H43" s="235"/>
      <c r="I43" s="235"/>
      <c r="J43" s="235"/>
      <c r="K43" s="235"/>
      <c r="L43" s="235"/>
      <c r="M43" s="235"/>
      <c r="N43" s="235"/>
      <c r="O43" s="235"/>
      <c r="Q43" s="49"/>
      <c r="R43" s="206"/>
    </row>
    <row r="44" spans="2:18">
      <c r="B44" s="182" t="s">
        <v>3549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5"/>
      <c r="H44" s="235"/>
      <c r="I44" s="235"/>
      <c r="J44" s="235"/>
      <c r="K44" s="235"/>
      <c r="L44" s="235"/>
      <c r="M44" s="235"/>
      <c r="N44" s="235"/>
      <c r="O44" s="235"/>
      <c r="Q44" s="49"/>
      <c r="R44" s="206"/>
    </row>
    <row r="45" spans="2:18" ht="12.6" thickBot="1">
      <c r="B45" s="182" t="s">
        <v>3552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3553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3545</v>
      </c>
      <c r="K46" s="191"/>
      <c r="L46" s="191"/>
      <c r="Q46" s="49"/>
      <c r="R46" s="206"/>
    </row>
    <row r="47" spans="2:18">
      <c r="B47" s="182" t="s">
        <v>3555</v>
      </c>
      <c r="C47" s="186">
        <v>0.113625</v>
      </c>
      <c r="D47" s="186">
        <v>4.5979046153846168E-2</v>
      </c>
      <c r="E47" s="186">
        <f t="shared" si="0"/>
        <v>6.7645953846153836E-2</v>
      </c>
      <c r="J47" s="182" t="s">
        <v>3547</v>
      </c>
      <c r="K47" s="182" t="s">
        <v>3548</v>
      </c>
      <c r="L47" s="182"/>
      <c r="Q47" s="206"/>
      <c r="R47" s="206"/>
    </row>
    <row r="48" spans="2:18">
      <c r="B48" s="182" t="s">
        <v>3556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3550</v>
      </c>
      <c r="K48" s="193" t="s">
        <v>3551</v>
      </c>
      <c r="L48" s="193" t="s">
        <v>2661</v>
      </c>
      <c r="Q48" s="49"/>
      <c r="R48" s="206"/>
    </row>
    <row r="49" spans="2:18">
      <c r="B49" s="185" t="s">
        <v>3558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3560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3554</v>
      </c>
      <c r="J50" s="203">
        <v>4.0693333333333338E-2</v>
      </c>
      <c r="K50" s="186">
        <f>$H$40+($H$41*J50)</f>
        <v>6.1243694693872017E-2</v>
      </c>
      <c r="L50" s="186">
        <f>SUM(J50:K50)</f>
        <v>0.10193702802720536</v>
      </c>
      <c r="Q50" s="49"/>
      <c r="R50" s="206"/>
    </row>
    <row r="51" spans="2:18">
      <c r="B51" s="182" t="s">
        <v>3561</v>
      </c>
      <c r="C51" s="186">
        <v>0.10573333333333335</v>
      </c>
      <c r="D51" s="186">
        <v>5.3192861538461533E-2</v>
      </c>
      <c r="E51" s="186">
        <f t="shared" si="0"/>
        <v>5.2540471794871813E-2</v>
      </c>
      <c r="G51" s="181" t="s">
        <v>3953</v>
      </c>
      <c r="J51" s="203">
        <v>4.02E-2</v>
      </c>
      <c r="K51" s="186">
        <f t="shared" ref="K51:K52" si="1">$H$40+($H$41*J51)</f>
        <v>6.1526811450873395E-2</v>
      </c>
      <c r="L51" s="186">
        <f t="shared" ref="L51:L52" si="2">SUM(J51:K51)</f>
        <v>0.10172681145087339</v>
      </c>
      <c r="Q51" s="49"/>
      <c r="R51" s="206"/>
    </row>
    <row r="52" spans="2:18">
      <c r="B52" s="182" t="s">
        <v>3562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3557</v>
      </c>
      <c r="H52" s="192"/>
      <c r="I52" s="192"/>
      <c r="J52" s="203">
        <v>4.2999999999999997E-2</v>
      </c>
      <c r="K52" s="186">
        <f t="shared" si="1"/>
        <v>5.9919932559784513E-2</v>
      </c>
      <c r="L52" s="186">
        <f t="shared" si="2"/>
        <v>0.10291993255978452</v>
      </c>
      <c r="Q52" s="49"/>
      <c r="R52" s="206"/>
    </row>
    <row r="53" spans="2:18" ht="12.6" thickBot="1">
      <c r="B53" s="182" t="s">
        <v>3563</v>
      </c>
      <c r="C53" s="186">
        <v>0.10658333333333332</v>
      </c>
      <c r="D53" s="186">
        <v>4.864845454545455E-2</v>
      </c>
      <c r="E53" s="186">
        <f t="shared" si="0"/>
        <v>5.7934878787878771E-2</v>
      </c>
      <c r="G53" s="194" t="s">
        <v>3559</v>
      </c>
      <c r="H53" s="194"/>
      <c r="I53" s="194"/>
      <c r="J53" s="195"/>
      <c r="K53" s="195"/>
      <c r="L53" s="195">
        <f>AVERAGE(L50:L52)</f>
        <v>0.10219459067928775</v>
      </c>
      <c r="Q53" s="49"/>
      <c r="R53" s="206"/>
    </row>
    <row r="54" spans="2:18">
      <c r="B54" s="182" t="s">
        <v>3565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3567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3568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3947</v>
      </c>
      <c r="Q56" s="49"/>
      <c r="R56" s="206"/>
    </row>
    <row r="57" spans="2:18">
      <c r="B57" s="182" t="s">
        <v>3569</v>
      </c>
      <c r="C57" s="186">
        <v>0.10316428571428572</v>
      </c>
      <c r="D57" s="186">
        <v>4.6829078125E-2</v>
      </c>
      <c r="E57" s="186">
        <f t="shared" si="0"/>
        <v>5.6335207589285723E-2</v>
      </c>
      <c r="G57" s="197" t="s">
        <v>3564</v>
      </c>
      <c r="Q57" s="49"/>
      <c r="R57" s="206"/>
    </row>
    <row r="58" spans="2:18">
      <c r="B58" s="182" t="s">
        <v>3570</v>
      </c>
      <c r="C58" s="186">
        <v>0.10680000000000001</v>
      </c>
      <c r="D58" s="186">
        <v>4.633183076923076E-2</v>
      </c>
      <c r="E58" s="186">
        <f t="shared" si="0"/>
        <v>6.0468169230769246E-2</v>
      </c>
      <c r="G58" s="197" t="s">
        <v>3566</v>
      </c>
      <c r="Q58" s="49"/>
      <c r="R58" s="206"/>
    </row>
    <row r="59" spans="2:18">
      <c r="B59" s="185" t="s">
        <v>3572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3948</v>
      </c>
      <c r="Q59" s="49"/>
      <c r="R59" s="206"/>
    </row>
    <row r="60" spans="2:18">
      <c r="B60" s="182" t="s">
        <v>3573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3949</v>
      </c>
      <c r="Q60" s="49"/>
      <c r="R60" s="206"/>
    </row>
    <row r="61" spans="2:18">
      <c r="B61" s="182" t="s">
        <v>3575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3950</v>
      </c>
      <c r="Q61" s="49"/>
      <c r="R61" s="206"/>
    </row>
    <row r="62" spans="2:18">
      <c r="B62" s="182" t="s">
        <v>3576</v>
      </c>
      <c r="C62" s="186">
        <v>0.10518181818181817</v>
      </c>
      <c r="D62" s="186">
        <v>4.7964107692307696E-2</v>
      </c>
      <c r="E62" s="186">
        <f t="shared" si="0"/>
        <v>5.7217710489510472E-2</v>
      </c>
      <c r="G62" s="188" t="s">
        <v>3571</v>
      </c>
      <c r="Q62" s="49"/>
      <c r="R62" s="206"/>
    </row>
    <row r="63" spans="2:18">
      <c r="B63" s="182" t="s">
        <v>3577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3952</v>
      </c>
      <c r="Q63" s="49"/>
      <c r="R63" s="206"/>
    </row>
    <row r="64" spans="2:18">
      <c r="B64" s="182" t="s">
        <v>3578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3574</v>
      </c>
      <c r="Q64" s="49"/>
      <c r="R64" s="206"/>
    </row>
    <row r="65" spans="2:18">
      <c r="B65" s="182" t="s">
        <v>3579</v>
      </c>
      <c r="C65" s="186">
        <v>0.10117692307692307</v>
      </c>
      <c r="D65" s="186">
        <v>4.6137848484848476E-2</v>
      </c>
      <c r="E65" s="186">
        <f t="shared" si="0"/>
        <v>5.5039074592074591E-2</v>
      </c>
      <c r="G65" s="197"/>
      <c r="Q65" s="49"/>
      <c r="R65" s="206"/>
    </row>
    <row r="66" spans="2:18">
      <c r="B66" s="182" t="s">
        <v>3580</v>
      </c>
      <c r="C66" s="186">
        <v>0.10375714285714287</v>
      </c>
      <c r="D66" s="186">
        <v>4.4057984615384606E-2</v>
      </c>
      <c r="E66" s="186">
        <f t="shared" si="0"/>
        <v>5.9699158241758261E-2</v>
      </c>
      <c r="Q66" s="49"/>
      <c r="R66" s="206"/>
    </row>
    <row r="67" spans="2:18">
      <c r="B67" s="182" t="s">
        <v>3581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3582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3583</v>
      </c>
      <c r="C69" s="186">
        <v>0.10338461538461538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3584</v>
      </c>
      <c r="C70" s="186">
        <v>0.10242499999999999</v>
      </c>
      <c r="D70" s="186">
        <v>3.4371828125000004E-2</v>
      </c>
      <c r="E70" s="186">
        <f t="shared" si="0"/>
        <v>6.8053171874999985E-2</v>
      </c>
      <c r="Q70" s="49"/>
      <c r="R70" s="206"/>
    </row>
    <row r="71" spans="2:18">
      <c r="B71" s="182" t="s">
        <v>3585</v>
      </c>
      <c r="C71" s="186">
        <v>0.101075</v>
      </c>
      <c r="D71" s="186">
        <v>4.1675338461538453E-2</v>
      </c>
      <c r="E71" s="186">
        <f t="shared" ref="E71:E124" si="3">C71-D71</f>
        <v>5.9399661538461546E-2</v>
      </c>
      <c r="Q71" s="49"/>
      <c r="R71" s="206"/>
    </row>
    <row r="72" spans="2:18">
      <c r="B72" s="182" t="s">
        <v>3586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3587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3588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3589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3590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3591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3592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3593</v>
      </c>
      <c r="C79" s="186">
        <v>9.845000000000001E-2</v>
      </c>
      <c r="D79" s="186">
        <v>4.3380446153846154E-2</v>
      </c>
      <c r="E79" s="186">
        <f t="shared" si="3"/>
        <v>5.5069553846153856E-2</v>
      </c>
      <c r="Q79" s="49"/>
      <c r="R79" s="206"/>
    </row>
    <row r="80" spans="2:18">
      <c r="B80" s="182" t="s">
        <v>3594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3595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3596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3597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3598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3599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3600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3601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3602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3603</v>
      </c>
      <c r="C89" s="186">
        <v>9.8290909090909082E-2</v>
      </c>
      <c r="D89" s="186">
        <v>3.7872272727272713E-2</v>
      </c>
      <c r="E89" s="186">
        <f t="shared" si="3"/>
        <v>6.0418636363636369E-2</v>
      </c>
      <c r="Q89" s="49"/>
      <c r="R89" s="206"/>
    </row>
    <row r="90" spans="2:18">
      <c r="B90" s="185" t="s">
        <v>3604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3605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3606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3607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3608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3609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3610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3611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3612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3613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3614</v>
      </c>
      <c r="C100" s="186">
        <v>9.4649999999999984E-2</v>
      </c>
      <c r="D100" s="186">
        <v>2.2773333333333333E-2</v>
      </c>
      <c r="E100" s="186">
        <f t="shared" si="3"/>
        <v>7.1876666666666644E-2</v>
      </c>
      <c r="Q100" s="206"/>
      <c r="R100" s="206"/>
    </row>
    <row r="101" spans="2:18">
      <c r="B101" s="185" t="s">
        <v>3615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3616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3617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3618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3619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3620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3621</v>
      </c>
      <c r="C107" s="186">
        <v>9.4285714285714292E-2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3622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3623</v>
      </c>
      <c r="C109" s="186">
        <v>9.5307142857142854E-2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3624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3625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3626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3627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3628</v>
      </c>
      <c r="C114" s="186">
        <v>9.3522222222222229E-2</v>
      </c>
      <c r="D114" s="186">
        <v>1.8880323076923073E-2</v>
      </c>
      <c r="E114" s="186">
        <f t="shared" si="3"/>
        <v>7.4641899145299159E-2</v>
      </c>
      <c r="Q114" s="206"/>
      <c r="R114" s="206"/>
    </row>
    <row r="115" spans="2:18">
      <c r="B115" s="185" t="s">
        <v>3629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9.4953333333333362E-2</v>
      </c>
      <c r="D117" s="186">
        <v>1.6167287878787885E-2</v>
      </c>
      <c r="E117" s="186">
        <f t="shared" si="3"/>
        <v>7.8786045454545484E-2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9.4327272727272718E-2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9.5937500000000023E-2</v>
      </c>
      <c r="D121" s="186">
        <v>1.943701515151515E-2</v>
      </c>
      <c r="E121" s="186">
        <f t="shared" si="3"/>
        <v>7.6500484848484873E-2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9.5174999999999996E-2</v>
      </c>
      <c r="D124" s="186">
        <v>3.2550939393939403E-2</v>
      </c>
      <c r="E124" s="186">
        <f t="shared" si="3"/>
        <v>6.26240606060606E-2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0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9.9716666666666662E-2</v>
      </c>
      <c r="D131" s="186">
        <v>4.5760249999999988E-2</v>
      </c>
      <c r="E131" s="186">
        <f>C131-D131</f>
        <v>5.3956416666666673E-2</v>
      </c>
      <c r="Q131" s="206"/>
      <c r="R131" s="206"/>
    </row>
    <row r="132" spans="2:18">
      <c r="B132" s="185">
        <v>2024.3</v>
      </c>
      <c r="C132" s="186">
        <v>9.583333333333334E-2</v>
      </c>
      <c r="D132" s="186">
        <v>4.2270787878787887E-2</v>
      </c>
      <c r="E132" s="186">
        <f>C132-D132</f>
        <v>5.3562545454545453E-2</v>
      </c>
      <c r="Q132" s="206"/>
      <c r="R132" s="206"/>
    </row>
    <row r="133" spans="2:18">
      <c r="B133" s="199" t="s">
        <v>3559</v>
      </c>
      <c r="C133" s="200">
        <f>AVERAGE(C6:C132)</f>
        <v>0.1036845759588181</v>
      </c>
      <c r="D133" s="200">
        <f t="shared" ref="D133:E133" si="5">AVERAGE(D6:D132)</f>
        <v>4.4794454478513088E-2</v>
      </c>
      <c r="E133" s="200">
        <f t="shared" si="5"/>
        <v>5.8890121480305022E-2</v>
      </c>
    </row>
    <row r="134" spans="2:18" ht="12.6" thickBot="1">
      <c r="B134" s="201" t="s">
        <v>3630</v>
      </c>
      <c r="C134" s="202">
        <f>MEDIAN(C6:C132)</f>
        <v>0.10236666666666666</v>
      </c>
      <c r="D134" s="202">
        <f t="shared" ref="D134:E134" si="6">MEDIAN(D6:D132)</f>
        <v>4.4650938461538468E-2</v>
      </c>
      <c r="E134" s="202">
        <f t="shared" si="6"/>
        <v>5.932406249999999E-2</v>
      </c>
    </row>
    <row r="136" spans="2:18">
      <c r="B136" s="185"/>
      <c r="C136" s="188"/>
      <c r="D136" s="186"/>
    </row>
    <row r="137" spans="2:18">
      <c r="C137" s="188"/>
      <c r="D137" s="186"/>
    </row>
    <row r="138" spans="2:18">
      <c r="B138" s="185"/>
      <c r="D138" s="186"/>
    </row>
    <row r="139" spans="2:18">
      <c r="B139" s="185"/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  <row r="144" spans="2:18">
      <c r="D144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sheetPr>
    <tabColor rgb="FF92D050"/>
  </sheetPr>
  <dimension ref="B1:AO8769"/>
  <sheetViews>
    <sheetView zoomScale="90" zoomScaleNormal="90" workbookViewId="0"/>
  </sheetViews>
  <sheetFormatPr defaultColWidth="9" defaultRowHeight="14.4"/>
  <cols>
    <col min="1" max="1" width="2.34765625" style="300" customWidth="1"/>
    <col min="2" max="2" width="30.5" style="300" customWidth="1"/>
    <col min="3" max="15" width="11.84765625" style="300" customWidth="1"/>
    <col min="16" max="16" width="2.34765625" style="300" customWidth="1"/>
    <col min="17" max="17" width="27.84765625" style="300" customWidth="1"/>
    <col min="18" max="25" width="13.09765625" style="300" customWidth="1"/>
    <col min="26" max="39" width="9" style="300"/>
    <col min="40" max="40" width="9.59765625" style="302" bestFit="1" customWidth="1"/>
    <col min="41" max="16384" width="9" style="300"/>
  </cols>
  <sheetData>
    <row r="1" spans="2:41">
      <c r="AO1" s="300" t="s">
        <v>3633</v>
      </c>
    </row>
    <row r="2" spans="2:41">
      <c r="B2" s="299" t="s">
        <v>3634</v>
      </c>
      <c r="AN2" s="302" t="s">
        <v>3635</v>
      </c>
    </row>
    <row r="3" spans="2:41">
      <c r="B3" s="301"/>
      <c r="AL3" s="300" t="s">
        <v>3636</v>
      </c>
      <c r="AM3" s="300" t="s">
        <v>3637</v>
      </c>
      <c r="AN3" s="302" t="s">
        <v>789</v>
      </c>
      <c r="AO3" s="300" t="s">
        <v>790</v>
      </c>
    </row>
    <row r="4" spans="2:41">
      <c r="AL4" s="394">
        <v>9</v>
      </c>
      <c r="AM4" s="394">
        <v>2024</v>
      </c>
      <c r="AN4" s="396">
        <v>45565</v>
      </c>
      <c r="AO4" s="394">
        <v>3.14</v>
      </c>
    </row>
    <row r="5" spans="2:41" s="394" customFormat="1" ht="28.8">
      <c r="B5" s="393" t="s">
        <v>3638</v>
      </c>
      <c r="C5" s="393" t="s">
        <v>3639</v>
      </c>
      <c r="D5" s="393" t="s">
        <v>3640</v>
      </c>
      <c r="E5" s="393" t="s">
        <v>3641</v>
      </c>
      <c r="F5" s="393" t="s">
        <v>3642</v>
      </c>
      <c r="G5" s="393" t="s">
        <v>3643</v>
      </c>
      <c r="H5" s="393" t="s">
        <v>3644</v>
      </c>
      <c r="I5" s="393" t="s">
        <v>3645</v>
      </c>
      <c r="J5" s="393" t="s">
        <v>3646</v>
      </c>
      <c r="K5" s="393"/>
      <c r="L5" s="393" t="s">
        <v>3647</v>
      </c>
      <c r="M5" s="393" t="s">
        <v>3648</v>
      </c>
      <c r="N5" s="393" t="s">
        <v>3649</v>
      </c>
      <c r="O5" s="393" t="s">
        <v>3650</v>
      </c>
      <c r="Q5" s="395" t="s">
        <v>3651</v>
      </c>
      <c r="AK5" s="300"/>
      <c r="AL5" s="300">
        <v>9</v>
      </c>
      <c r="AM5" s="300">
        <v>2024</v>
      </c>
      <c r="AN5" s="302">
        <v>45562</v>
      </c>
      <c r="AO5" s="300">
        <v>3.14</v>
      </c>
    </row>
    <row r="6" spans="2:41">
      <c r="B6" s="300" t="s">
        <v>3652</v>
      </c>
      <c r="C6" s="300" t="s">
        <v>3653</v>
      </c>
      <c r="D6" s="300" t="s">
        <v>3654</v>
      </c>
      <c r="E6" s="302">
        <v>35989</v>
      </c>
      <c r="F6" s="300" t="s">
        <v>3655</v>
      </c>
      <c r="G6" s="300" t="s">
        <v>3656</v>
      </c>
      <c r="H6" s="303">
        <v>9.2499999999999999E-2</v>
      </c>
      <c r="I6" s="303">
        <v>0.45</v>
      </c>
      <c r="L6" s="300">
        <v>7</v>
      </c>
      <c r="M6" s="300">
        <v>1998</v>
      </c>
      <c r="N6" s="303">
        <v>5.511130434782608E-2</v>
      </c>
      <c r="O6" s="303">
        <v>3.7388695652173919E-2</v>
      </c>
      <c r="AL6" s="300">
        <v>9</v>
      </c>
      <c r="AM6" s="300">
        <v>2024</v>
      </c>
      <c r="AN6" s="302">
        <v>45561</v>
      </c>
      <c r="AO6" s="300">
        <v>3.2</v>
      </c>
    </row>
    <row r="7" spans="2:41">
      <c r="B7" s="300" t="s">
        <v>3652</v>
      </c>
      <c r="C7" s="300" t="s">
        <v>3943</v>
      </c>
      <c r="D7" s="300" t="s">
        <v>3654</v>
      </c>
      <c r="E7" s="302">
        <v>37792</v>
      </c>
      <c r="F7" s="300" t="s">
        <v>3657</v>
      </c>
      <c r="G7" s="300" t="s">
        <v>3656</v>
      </c>
      <c r="H7" s="303">
        <v>9.7500000000000003E-2</v>
      </c>
      <c r="I7" s="303">
        <v>0.45</v>
      </c>
      <c r="L7" s="300">
        <v>6</v>
      </c>
      <c r="M7" s="300">
        <v>2003</v>
      </c>
      <c r="N7" s="303">
        <v>4.9585714285714275E-2</v>
      </c>
      <c r="O7" s="303">
        <v>4.7914285714285729E-2</v>
      </c>
      <c r="AL7" s="300">
        <v>9</v>
      </c>
      <c r="AM7" s="300">
        <v>2024</v>
      </c>
      <c r="AN7" s="302">
        <v>45560</v>
      </c>
      <c r="AO7" s="300">
        <v>3.202</v>
      </c>
    </row>
    <row r="8" spans="2:41">
      <c r="B8" s="300" t="s">
        <v>3652</v>
      </c>
      <c r="C8" s="300" t="s">
        <v>3653</v>
      </c>
      <c r="D8" s="300" t="s">
        <v>3654</v>
      </c>
      <c r="E8" s="302">
        <v>39435</v>
      </c>
      <c r="F8" s="300" t="s">
        <v>3658</v>
      </c>
      <c r="G8" s="300" t="s">
        <v>3659</v>
      </c>
      <c r="H8" s="303">
        <v>8.9499999999999996E-2</v>
      </c>
      <c r="I8" s="303">
        <v>0.45</v>
      </c>
      <c r="L8" s="300">
        <v>12</v>
      </c>
      <c r="M8" s="300">
        <v>2007</v>
      </c>
      <c r="N8" s="303">
        <v>4.1595238095238102E-2</v>
      </c>
      <c r="O8" s="303">
        <v>4.7904761904761894E-2</v>
      </c>
      <c r="AL8" s="300">
        <v>9</v>
      </c>
      <c r="AM8" s="300">
        <v>2024</v>
      </c>
      <c r="AN8" s="302">
        <v>45559</v>
      </c>
      <c r="AO8" s="300">
        <v>3.1549999999999998</v>
      </c>
    </row>
    <row r="9" spans="2:41">
      <c r="B9" s="300" t="s">
        <v>3652</v>
      </c>
      <c r="C9" s="300" t="s">
        <v>3653</v>
      </c>
      <c r="D9" s="300" t="s">
        <v>3654</v>
      </c>
      <c r="E9" s="302">
        <v>40171</v>
      </c>
      <c r="F9" s="300" t="s">
        <v>3660</v>
      </c>
      <c r="G9" s="300" t="s">
        <v>3656</v>
      </c>
      <c r="H9" s="303">
        <v>0.09</v>
      </c>
      <c r="I9" s="303">
        <v>0.45</v>
      </c>
      <c r="L9" s="300">
        <v>12</v>
      </c>
      <c r="M9" s="300">
        <v>2009</v>
      </c>
      <c r="N9" s="303">
        <v>4.0050000000000002E-2</v>
      </c>
      <c r="O9" s="303">
        <v>4.9949999999999994E-2</v>
      </c>
      <c r="AL9" s="300">
        <v>9</v>
      </c>
      <c r="AM9" s="300">
        <v>2024</v>
      </c>
      <c r="AN9" s="302">
        <v>45558</v>
      </c>
      <c r="AO9" s="300">
        <v>3.141</v>
      </c>
    </row>
    <row r="10" spans="2:41">
      <c r="B10" s="300" t="s">
        <v>3652</v>
      </c>
      <c r="C10" s="300" t="s">
        <v>3653</v>
      </c>
      <c r="D10" s="300" t="s">
        <v>3654</v>
      </c>
      <c r="E10" s="302">
        <v>41075</v>
      </c>
      <c r="F10" s="300" t="s">
        <v>3661</v>
      </c>
      <c r="G10" s="300" t="s">
        <v>3659</v>
      </c>
      <c r="H10" s="303">
        <v>8.7999999999999995E-2</v>
      </c>
      <c r="I10" s="303">
        <v>0.45</v>
      </c>
      <c r="L10" s="300">
        <v>6</v>
      </c>
      <c r="M10" s="300">
        <v>2012</v>
      </c>
      <c r="N10" s="303">
        <v>2.3280476190476192E-2</v>
      </c>
      <c r="O10" s="303">
        <v>6.471952380952381E-2</v>
      </c>
      <c r="AL10" s="300">
        <v>9</v>
      </c>
      <c r="AM10" s="300">
        <v>2024</v>
      </c>
      <c r="AN10" s="302">
        <v>45555</v>
      </c>
      <c r="AO10" s="300">
        <v>3.1440000000000001</v>
      </c>
    </row>
    <row r="11" spans="2:41">
      <c r="B11" s="300" t="s">
        <v>3652</v>
      </c>
      <c r="C11" s="300" t="s">
        <v>3653</v>
      </c>
      <c r="D11" s="300" t="s">
        <v>3654</v>
      </c>
      <c r="E11" s="302">
        <v>41381</v>
      </c>
      <c r="F11" s="300" t="s">
        <v>3662</v>
      </c>
      <c r="G11" s="300" t="s">
        <v>3656</v>
      </c>
      <c r="H11" s="303">
        <v>8.7999999999999995E-2</v>
      </c>
      <c r="I11" s="303">
        <v>0.45</v>
      </c>
      <c r="L11" s="300">
        <v>4</v>
      </c>
      <c r="M11" s="300">
        <v>2013</v>
      </c>
      <c r="N11" s="303">
        <v>2.3964090909090911E-2</v>
      </c>
      <c r="O11" s="303">
        <v>6.4035909090909088E-2</v>
      </c>
      <c r="AL11" s="300">
        <v>9</v>
      </c>
      <c r="AM11" s="300">
        <v>2024</v>
      </c>
      <c r="AN11" s="302">
        <v>45554</v>
      </c>
      <c r="AO11" s="300">
        <v>3.133</v>
      </c>
    </row>
    <row r="12" spans="2:41">
      <c r="B12" s="300" t="s">
        <v>3652</v>
      </c>
      <c r="C12" s="300" t="s">
        <v>3653</v>
      </c>
      <c r="D12" s="300" t="s">
        <v>3654</v>
      </c>
      <c r="E12" s="302">
        <v>42529</v>
      </c>
      <c r="F12" s="300" t="s">
        <v>3663</v>
      </c>
      <c r="G12" s="300" t="s">
        <v>3656</v>
      </c>
      <c r="H12" s="303">
        <v>8.5000000000000006E-2</v>
      </c>
      <c r="I12" s="303">
        <v>0.45</v>
      </c>
      <c r="L12" s="300">
        <v>6</v>
      </c>
      <c r="M12" s="300">
        <v>2016</v>
      </c>
      <c r="N12" s="303">
        <v>1.8208636363636364E-2</v>
      </c>
      <c r="O12" s="303">
        <v>6.6791363636363649E-2</v>
      </c>
      <c r="AL12" s="300">
        <v>9</v>
      </c>
      <c r="AM12" s="300">
        <v>2024</v>
      </c>
      <c r="AN12" s="302">
        <v>45553</v>
      </c>
      <c r="AO12" s="300">
        <v>3.1230000000000002</v>
      </c>
    </row>
    <row r="13" spans="2:41">
      <c r="B13" s="300" t="s">
        <v>3652</v>
      </c>
      <c r="C13" s="300" t="s">
        <v>3653</v>
      </c>
      <c r="D13" s="300" t="s">
        <v>3654</v>
      </c>
      <c r="E13" s="302">
        <v>43489</v>
      </c>
      <c r="F13" s="300" t="s">
        <v>3664</v>
      </c>
      <c r="G13" s="300" t="s">
        <v>3659</v>
      </c>
      <c r="H13" s="303">
        <v>8.5000000000000006E-2</v>
      </c>
      <c r="I13" s="303">
        <v>0.45</v>
      </c>
      <c r="L13" s="300">
        <v>1</v>
      </c>
      <c r="M13" s="300">
        <v>2019</v>
      </c>
      <c r="N13" s="303">
        <v>2.1763913043478262E-2</v>
      </c>
      <c r="O13" s="303">
        <v>6.3236086956521748E-2</v>
      </c>
      <c r="AL13" s="300">
        <v>9</v>
      </c>
      <c r="AM13" s="300">
        <v>2024</v>
      </c>
      <c r="AN13" s="302">
        <v>45552</v>
      </c>
      <c r="AO13" s="300">
        <v>3.0760000000000001</v>
      </c>
    </row>
    <row r="14" spans="2:41">
      <c r="B14" s="300" t="s">
        <v>3652</v>
      </c>
      <c r="C14" s="300" t="s">
        <v>3653</v>
      </c>
      <c r="D14" s="300" t="s">
        <v>3654</v>
      </c>
      <c r="E14" s="302">
        <v>44608</v>
      </c>
      <c r="F14" s="300" t="s">
        <v>3665</v>
      </c>
      <c r="G14" s="300" t="s">
        <v>3659</v>
      </c>
      <c r="H14" s="303">
        <v>8.5000000000000006E-2</v>
      </c>
      <c r="I14" s="303">
        <v>0.45</v>
      </c>
      <c r="L14" s="300">
        <v>2</v>
      </c>
      <c r="M14" s="300">
        <v>2022</v>
      </c>
      <c r="N14" s="303">
        <v>2.1507499999999995E-2</v>
      </c>
      <c r="O14" s="303">
        <v>6.3492500000000007E-2</v>
      </c>
      <c r="AL14" s="300">
        <v>9</v>
      </c>
      <c r="AM14" s="300">
        <v>2024</v>
      </c>
      <c r="AN14" s="302">
        <v>45551</v>
      </c>
      <c r="AO14" s="300">
        <v>3.0579999999999998</v>
      </c>
    </row>
    <row r="15" spans="2:41">
      <c r="B15" s="300" t="s">
        <v>3666</v>
      </c>
      <c r="C15" s="300" t="s">
        <v>3667</v>
      </c>
      <c r="D15" s="300" t="s">
        <v>3668</v>
      </c>
      <c r="E15" s="302">
        <v>34495</v>
      </c>
      <c r="F15" s="300" t="s">
        <v>3669</v>
      </c>
      <c r="G15" s="300" t="s">
        <v>3656</v>
      </c>
      <c r="H15" s="303">
        <v>0.1075</v>
      </c>
      <c r="I15" s="303">
        <v>0.33</v>
      </c>
      <c r="L15" s="300">
        <v>6</v>
      </c>
      <c r="M15" s="300">
        <v>1994</v>
      </c>
      <c r="N15" s="303">
        <v>9.1514545454545446E-2</v>
      </c>
      <c r="O15" s="303">
        <v>1.5985454545454553E-2</v>
      </c>
      <c r="AL15" s="300">
        <v>9</v>
      </c>
      <c r="AM15" s="300">
        <v>2024</v>
      </c>
      <c r="AN15" s="302">
        <v>45548</v>
      </c>
      <c r="AO15" s="300">
        <v>3.0910000000000002</v>
      </c>
    </row>
    <row r="16" spans="2:41">
      <c r="B16" s="300" t="s">
        <v>3670</v>
      </c>
      <c r="C16" s="300" t="s">
        <v>3667</v>
      </c>
      <c r="D16" s="300" t="s">
        <v>3668</v>
      </c>
      <c r="E16" s="302">
        <v>34495</v>
      </c>
      <c r="F16" s="300" t="s">
        <v>3669</v>
      </c>
      <c r="G16" s="300" t="s">
        <v>3656</v>
      </c>
      <c r="H16" s="303">
        <v>0.115</v>
      </c>
      <c r="I16" s="303"/>
      <c r="L16" s="300">
        <v>6</v>
      </c>
      <c r="M16" s="300">
        <v>1994</v>
      </c>
      <c r="N16" s="303">
        <v>9.1514545454545446E-2</v>
      </c>
      <c r="O16" s="303">
        <v>2.3485454545454559E-2</v>
      </c>
      <c r="AL16" s="300">
        <v>9</v>
      </c>
      <c r="AM16" s="300">
        <v>2024</v>
      </c>
      <c r="AN16" s="302">
        <v>45547</v>
      </c>
      <c r="AO16" s="300">
        <v>3.0840000000000001</v>
      </c>
    </row>
    <row r="17" spans="2:41">
      <c r="B17" s="300" t="s">
        <v>3671</v>
      </c>
      <c r="C17" s="300" t="s">
        <v>3667</v>
      </c>
      <c r="D17" s="300" t="s">
        <v>3668</v>
      </c>
      <c r="E17" s="302">
        <v>36398</v>
      </c>
      <c r="F17" s="300" t="s">
        <v>3672</v>
      </c>
      <c r="G17" s="300" t="s">
        <v>3656</v>
      </c>
      <c r="H17" s="303">
        <v>0.09</v>
      </c>
      <c r="I17" s="303"/>
      <c r="L17" s="300">
        <v>8</v>
      </c>
      <c r="M17" s="300">
        <v>1999</v>
      </c>
      <c r="N17" s="303">
        <v>5.8585000000000005E-2</v>
      </c>
      <c r="O17" s="303">
        <v>3.1414999999999992E-2</v>
      </c>
      <c r="AL17" s="300">
        <v>9</v>
      </c>
      <c r="AM17" s="300">
        <v>2024</v>
      </c>
      <c r="AN17" s="302">
        <v>45546</v>
      </c>
      <c r="AO17" s="300">
        <v>3.0830000000000002</v>
      </c>
    </row>
    <row r="18" spans="2:41">
      <c r="B18" s="300" t="s">
        <v>3673</v>
      </c>
      <c r="C18" s="300" t="s">
        <v>3667</v>
      </c>
      <c r="D18" s="300" t="s">
        <v>3668</v>
      </c>
      <c r="E18" s="302">
        <v>38778</v>
      </c>
      <c r="F18" s="300" t="s">
        <v>3674</v>
      </c>
      <c r="G18" s="300" t="s">
        <v>3656</v>
      </c>
      <c r="H18" s="303">
        <v>8.8000000000000009E-2</v>
      </c>
      <c r="I18" s="303">
        <v>0.35</v>
      </c>
      <c r="L18" s="300">
        <v>3</v>
      </c>
      <c r="M18" s="300">
        <v>2006</v>
      </c>
      <c r="N18" s="303">
        <v>4.2183913043478266E-2</v>
      </c>
      <c r="O18" s="303">
        <v>4.5816086956521743E-2</v>
      </c>
      <c r="AL18" s="300">
        <v>9</v>
      </c>
      <c r="AM18" s="300">
        <v>2024</v>
      </c>
      <c r="AN18" s="302">
        <v>45545</v>
      </c>
      <c r="AO18" s="300">
        <v>3.0590000000000002</v>
      </c>
    </row>
    <row r="19" spans="2:41">
      <c r="B19" s="300" t="s">
        <v>3675</v>
      </c>
      <c r="C19" s="300" t="s">
        <v>3667</v>
      </c>
      <c r="D19" s="300" t="s">
        <v>3668</v>
      </c>
      <c r="E19" s="302">
        <v>38778</v>
      </c>
      <c r="F19" s="300" t="s">
        <v>3674</v>
      </c>
      <c r="G19" s="300" t="s">
        <v>3656</v>
      </c>
      <c r="H19" s="303">
        <v>9.5000000000000001E-2</v>
      </c>
      <c r="I19" s="303">
        <v>0.4</v>
      </c>
      <c r="L19" s="300">
        <v>3</v>
      </c>
      <c r="M19" s="300">
        <v>2006</v>
      </c>
      <c r="N19" s="303">
        <v>4.2183913043478266E-2</v>
      </c>
      <c r="O19" s="303">
        <v>5.2816086956521735E-2</v>
      </c>
      <c r="AL19" s="300">
        <v>9</v>
      </c>
      <c r="AM19" s="300">
        <v>2024</v>
      </c>
      <c r="AN19" s="302">
        <v>45544</v>
      </c>
      <c r="AO19" s="300">
        <v>3.0840000000000001</v>
      </c>
    </row>
    <row r="20" spans="2:41">
      <c r="B20" s="300" t="s">
        <v>3673</v>
      </c>
      <c r="C20" s="300" t="s">
        <v>3667</v>
      </c>
      <c r="D20" s="300" t="s">
        <v>3668</v>
      </c>
      <c r="E20" s="302">
        <v>40163</v>
      </c>
      <c r="F20" s="300" t="s">
        <v>3676</v>
      </c>
      <c r="G20" s="300" t="s">
        <v>3656</v>
      </c>
      <c r="H20" s="303">
        <v>9.5000000000000001E-2</v>
      </c>
      <c r="I20" s="303">
        <v>0.4</v>
      </c>
      <c r="L20" s="300">
        <v>12</v>
      </c>
      <c r="M20" s="300">
        <v>2009</v>
      </c>
      <c r="N20" s="303">
        <v>4.0050000000000002E-2</v>
      </c>
      <c r="O20" s="303">
        <v>5.4949999999999999E-2</v>
      </c>
      <c r="AL20" s="300">
        <v>9</v>
      </c>
      <c r="AM20" s="300">
        <v>2024</v>
      </c>
      <c r="AN20" s="302">
        <v>45541</v>
      </c>
      <c r="AO20" s="300">
        <v>3.1120000000000001</v>
      </c>
    </row>
    <row r="21" spans="2:41">
      <c r="B21" s="300" t="s">
        <v>3675</v>
      </c>
      <c r="C21" s="300" t="s">
        <v>3667</v>
      </c>
      <c r="D21" s="300" t="s">
        <v>3668</v>
      </c>
      <c r="E21" s="302">
        <v>40163</v>
      </c>
      <c r="F21" s="300" t="s">
        <v>3676</v>
      </c>
      <c r="G21" s="300" t="s">
        <v>3656</v>
      </c>
      <c r="H21" s="303">
        <v>0.1</v>
      </c>
      <c r="L21" s="300">
        <v>12</v>
      </c>
      <c r="M21" s="300">
        <v>2009</v>
      </c>
      <c r="N21" s="303">
        <v>4.0050000000000002E-2</v>
      </c>
      <c r="O21" s="303">
        <v>5.9950000000000003E-2</v>
      </c>
      <c r="AL21" s="300">
        <v>9</v>
      </c>
      <c r="AM21" s="300">
        <v>2024</v>
      </c>
      <c r="AN21" s="302">
        <v>45540</v>
      </c>
      <c r="AO21" s="300">
        <v>3.109</v>
      </c>
    </row>
    <row r="22" spans="2:41">
      <c r="B22" s="300" t="s">
        <v>3677</v>
      </c>
      <c r="C22" s="300" t="s">
        <v>3667</v>
      </c>
      <c r="D22" s="300" t="s">
        <v>3668</v>
      </c>
      <c r="E22" s="302">
        <v>40163</v>
      </c>
      <c r="F22" s="300" t="s">
        <v>3676</v>
      </c>
      <c r="G22" s="300" t="s">
        <v>3656</v>
      </c>
      <c r="H22" s="303">
        <v>0.1</v>
      </c>
      <c r="L22" s="300">
        <v>12</v>
      </c>
      <c r="M22" s="300">
        <v>2009</v>
      </c>
      <c r="N22" s="303">
        <v>4.0050000000000002E-2</v>
      </c>
      <c r="O22" s="303">
        <v>5.9950000000000003E-2</v>
      </c>
      <c r="AL22" s="300">
        <v>9</v>
      </c>
      <c r="AM22" s="300">
        <v>2024</v>
      </c>
      <c r="AN22" s="302">
        <v>45539</v>
      </c>
      <c r="AO22" s="300">
        <v>3.1259999999999999</v>
      </c>
    </row>
    <row r="23" spans="2:41">
      <c r="B23" s="300" t="s">
        <v>3678</v>
      </c>
      <c r="C23" s="300" t="s">
        <v>3667</v>
      </c>
      <c r="D23" s="300" t="s">
        <v>3668</v>
      </c>
      <c r="E23" s="302">
        <v>41404</v>
      </c>
      <c r="F23" s="300" t="s">
        <v>3679</v>
      </c>
      <c r="G23" s="300" t="s">
        <v>3656</v>
      </c>
      <c r="H23" s="303">
        <v>8.7499999999999994E-2</v>
      </c>
      <c r="I23" s="303">
        <v>0.38500000000000001</v>
      </c>
      <c r="L23" s="300">
        <v>5</v>
      </c>
      <c r="M23" s="300">
        <v>2013</v>
      </c>
      <c r="N23" s="303">
        <v>2.5260434782608695E-2</v>
      </c>
      <c r="O23" s="303">
        <v>6.2239565217391296E-2</v>
      </c>
      <c r="AL23" s="300">
        <v>9</v>
      </c>
      <c r="AM23" s="300">
        <v>2024</v>
      </c>
      <c r="AN23" s="302">
        <v>45538</v>
      </c>
      <c r="AO23" s="300">
        <v>3.177</v>
      </c>
    </row>
    <row r="24" spans="2:41">
      <c r="B24" s="300" t="s">
        <v>3680</v>
      </c>
      <c r="C24" s="300" t="s">
        <v>3667</v>
      </c>
      <c r="D24" s="300" t="s">
        <v>3668</v>
      </c>
      <c r="E24" s="302">
        <v>41723</v>
      </c>
      <c r="F24" s="300" t="s">
        <v>3681</v>
      </c>
      <c r="G24" s="300" t="s">
        <v>3656</v>
      </c>
      <c r="H24" s="303">
        <v>9.2499999999999999E-2</v>
      </c>
      <c r="I24" s="303">
        <v>0.41499999999999998</v>
      </c>
      <c r="L24" s="300">
        <v>3</v>
      </c>
      <c r="M24" s="300">
        <v>2014</v>
      </c>
      <c r="N24" s="303">
        <v>2.9718095238095238E-2</v>
      </c>
      <c r="O24" s="303">
        <v>6.2781904761904761E-2</v>
      </c>
      <c r="Q24" s="300" t="s">
        <v>3503</v>
      </c>
      <c r="AL24" s="300">
        <v>9</v>
      </c>
      <c r="AM24" s="300">
        <v>2024</v>
      </c>
      <c r="AN24" s="302">
        <v>45537</v>
      </c>
      <c r="AO24" s="300">
        <v>3.2650000000000001</v>
      </c>
    </row>
    <row r="25" spans="2:41" ht="14.7" thickBot="1">
      <c r="B25" s="300" t="s">
        <v>3682</v>
      </c>
      <c r="C25" s="300" t="s">
        <v>3667</v>
      </c>
      <c r="D25" s="300" t="s">
        <v>3668</v>
      </c>
      <c r="E25" s="302">
        <v>41723</v>
      </c>
      <c r="F25" s="300" t="s">
        <v>3681</v>
      </c>
      <c r="G25" s="300" t="s">
        <v>3656</v>
      </c>
      <c r="H25" s="303">
        <v>9.5000000000000001E-2</v>
      </c>
      <c r="I25" s="303">
        <v>0.41499999999999998</v>
      </c>
      <c r="L25" s="300">
        <v>3</v>
      </c>
      <c r="M25" s="300">
        <v>2014</v>
      </c>
      <c r="N25" s="303">
        <v>2.9718095238095238E-2</v>
      </c>
      <c r="O25" s="303">
        <v>6.5281904761904763E-2</v>
      </c>
      <c r="AL25" s="300">
        <v>8</v>
      </c>
      <c r="AM25" s="300">
        <v>2024</v>
      </c>
      <c r="AN25" s="302">
        <v>45534</v>
      </c>
      <c r="AO25" s="300">
        <v>3.2650000000000001</v>
      </c>
    </row>
    <row r="26" spans="2:41">
      <c r="B26" s="300" t="s">
        <v>3683</v>
      </c>
      <c r="C26" s="300" t="s">
        <v>3667</v>
      </c>
      <c r="D26" s="300" t="s">
        <v>3654</v>
      </c>
      <c r="E26" s="302">
        <v>41723</v>
      </c>
      <c r="F26" s="300" t="s">
        <v>3681</v>
      </c>
      <c r="G26" s="300" t="s">
        <v>3656</v>
      </c>
      <c r="H26" s="303">
        <v>9.1499999999999998E-2</v>
      </c>
      <c r="I26" s="303">
        <v>0.4</v>
      </c>
      <c r="L26" s="300">
        <v>3</v>
      </c>
      <c r="M26" s="300">
        <v>2014</v>
      </c>
      <c r="N26" s="303">
        <v>2.9718095238095238E-2</v>
      </c>
      <c r="O26" s="303">
        <v>6.178190476190476E-2</v>
      </c>
      <c r="Q26" s="304" t="s">
        <v>3506</v>
      </c>
      <c r="R26" s="304"/>
      <c r="AL26" s="300">
        <v>8</v>
      </c>
      <c r="AM26" s="300">
        <v>2024</v>
      </c>
      <c r="AN26" s="302">
        <v>45533</v>
      </c>
      <c r="AO26" s="300">
        <v>3.2309999999999999</v>
      </c>
    </row>
    <row r="27" spans="2:41">
      <c r="B27" s="300" t="s">
        <v>3684</v>
      </c>
      <c r="C27" s="300" t="s">
        <v>3667</v>
      </c>
      <c r="D27" s="300" t="s">
        <v>3668</v>
      </c>
      <c r="E27" s="302">
        <v>41723</v>
      </c>
      <c r="F27" s="300" t="s">
        <v>3681</v>
      </c>
      <c r="G27" s="300" t="s">
        <v>3656</v>
      </c>
      <c r="H27" s="303">
        <v>9.5000000000000001E-2</v>
      </c>
      <c r="I27" s="303">
        <v>0.46500000000000002</v>
      </c>
      <c r="L27" s="300">
        <v>3</v>
      </c>
      <c r="M27" s="300">
        <v>2014</v>
      </c>
      <c r="N27" s="303">
        <v>2.9718095238095238E-2</v>
      </c>
      <c r="O27" s="303">
        <v>6.5281904761904763E-2</v>
      </c>
      <c r="Q27" s="300" t="s">
        <v>3508</v>
      </c>
      <c r="R27" s="300">
        <v>0.83911958713287582</v>
      </c>
      <c r="AL27" s="300">
        <v>8</v>
      </c>
      <c r="AM27" s="300">
        <v>2024</v>
      </c>
      <c r="AN27" s="302">
        <v>45532</v>
      </c>
      <c r="AO27" s="300">
        <v>3.1840000000000002</v>
      </c>
    </row>
    <row r="28" spans="2:41">
      <c r="B28" s="300" t="s">
        <v>3685</v>
      </c>
      <c r="C28" s="300" t="s">
        <v>3667</v>
      </c>
      <c r="D28" s="300" t="s">
        <v>3668</v>
      </c>
      <c r="E28" s="302">
        <v>41723</v>
      </c>
      <c r="F28" s="300" t="s">
        <v>3681</v>
      </c>
      <c r="G28" s="300" t="s">
        <v>3656</v>
      </c>
      <c r="H28" s="303">
        <v>9.2499999999999999E-2</v>
      </c>
      <c r="I28" s="303">
        <v>0.41</v>
      </c>
      <c r="L28" s="300">
        <v>3</v>
      </c>
      <c r="M28" s="300">
        <v>2014</v>
      </c>
      <c r="N28" s="303">
        <v>2.9718095238095238E-2</v>
      </c>
      <c r="O28" s="303">
        <v>6.2781904761904761E-2</v>
      </c>
      <c r="Q28" s="300" t="s">
        <v>3510</v>
      </c>
      <c r="R28" s="300">
        <v>0.70412168151004806</v>
      </c>
      <c r="AL28" s="300">
        <v>8</v>
      </c>
      <c r="AM28" s="300">
        <v>2024</v>
      </c>
      <c r="AN28" s="302">
        <v>45531</v>
      </c>
      <c r="AO28" s="300">
        <v>3.149</v>
      </c>
    </row>
    <row r="29" spans="2:41">
      <c r="B29" s="300" t="s">
        <v>3686</v>
      </c>
      <c r="C29" s="300" t="s">
        <v>3667</v>
      </c>
      <c r="D29" s="300" t="s">
        <v>3668</v>
      </c>
      <c r="E29" s="302">
        <v>41723</v>
      </c>
      <c r="F29" s="300" t="s">
        <v>3681</v>
      </c>
      <c r="G29" s="300" t="s">
        <v>3656</v>
      </c>
      <c r="H29" s="303">
        <v>9.5000000000000001E-2</v>
      </c>
      <c r="I29" s="303">
        <v>0.46500000000000002</v>
      </c>
      <c r="L29" s="300">
        <v>3</v>
      </c>
      <c r="M29" s="300">
        <v>2014</v>
      </c>
      <c r="N29" s="303">
        <v>2.9718095238095238E-2</v>
      </c>
      <c r="O29" s="303">
        <v>6.5281904761904763E-2</v>
      </c>
      <c r="Q29" s="300" t="s">
        <v>3512</v>
      </c>
      <c r="R29" s="300">
        <v>0.69893083381724186</v>
      </c>
      <c r="AL29" s="300">
        <v>8</v>
      </c>
      <c r="AM29" s="300">
        <v>2024</v>
      </c>
      <c r="AN29" s="302">
        <v>45530</v>
      </c>
      <c r="AO29" s="300">
        <v>3.1469999999999998</v>
      </c>
    </row>
    <row r="30" spans="2:41">
      <c r="B30" s="300" t="s">
        <v>3678</v>
      </c>
      <c r="C30" s="300" t="s">
        <v>3667</v>
      </c>
      <c r="D30" s="300" t="s">
        <v>3668</v>
      </c>
      <c r="E30" s="302">
        <v>42592</v>
      </c>
      <c r="F30" s="300" t="s">
        <v>3687</v>
      </c>
      <c r="G30" s="300" t="s">
        <v>3656</v>
      </c>
      <c r="H30" s="303">
        <v>8.7499999999999994E-2</v>
      </c>
      <c r="I30" s="303">
        <v>0.38500000000000001</v>
      </c>
      <c r="L30" s="300">
        <v>8</v>
      </c>
      <c r="M30" s="300">
        <v>2016</v>
      </c>
      <c r="N30" s="303">
        <v>1.6508695652173912E-2</v>
      </c>
      <c r="O30" s="303">
        <v>7.0991304347826079E-2</v>
      </c>
      <c r="Q30" s="300" t="s">
        <v>3513</v>
      </c>
      <c r="R30" s="300">
        <v>6.7003740679778788E-3</v>
      </c>
      <c r="AL30" s="300">
        <v>8</v>
      </c>
      <c r="AM30" s="300">
        <v>2024</v>
      </c>
      <c r="AN30" s="302">
        <v>45527</v>
      </c>
      <c r="AO30" s="300">
        <v>3.1259999999999999</v>
      </c>
    </row>
    <row r="31" spans="2:41" ht="14.7" thickBot="1">
      <c r="B31" s="300" t="s">
        <v>3678</v>
      </c>
      <c r="C31" s="300" t="s">
        <v>3667</v>
      </c>
      <c r="D31" s="300" t="s">
        <v>3668</v>
      </c>
      <c r="E31" s="302">
        <v>45174</v>
      </c>
      <c r="F31" s="300" t="s">
        <v>3688</v>
      </c>
      <c r="G31" s="300" t="s">
        <v>3656</v>
      </c>
      <c r="H31" s="303">
        <v>9.6500000000000002E-2</v>
      </c>
      <c r="I31" s="303">
        <v>0.45</v>
      </c>
      <c r="L31" s="300">
        <v>9</v>
      </c>
      <c r="M31" s="300">
        <v>2023</v>
      </c>
      <c r="N31" s="303">
        <v>3.6153333333333343E-2</v>
      </c>
      <c r="O31" s="303">
        <v>6.034666666666666E-2</v>
      </c>
      <c r="Q31" s="305" t="s">
        <v>3515</v>
      </c>
      <c r="R31" s="305">
        <v>59</v>
      </c>
      <c r="AL31" s="300">
        <v>8</v>
      </c>
      <c r="AM31" s="300">
        <v>2024</v>
      </c>
      <c r="AN31" s="302">
        <v>45526</v>
      </c>
      <c r="AO31" s="300">
        <v>3.1549999999999998</v>
      </c>
    </row>
    <row r="32" spans="2:41">
      <c r="B32" s="300" t="s">
        <v>3683</v>
      </c>
      <c r="C32" s="300" t="s">
        <v>3667</v>
      </c>
      <c r="D32" s="300" t="s">
        <v>3654</v>
      </c>
      <c r="E32" s="302">
        <v>45174</v>
      </c>
      <c r="F32" s="300" t="s">
        <v>3688</v>
      </c>
      <c r="G32" s="300" t="s">
        <v>3656</v>
      </c>
      <c r="H32" s="303">
        <v>9.6500000000000002E-2</v>
      </c>
      <c r="I32" s="303">
        <v>0.41</v>
      </c>
      <c r="L32" s="300">
        <v>9</v>
      </c>
      <c r="M32" s="300">
        <v>2023</v>
      </c>
      <c r="N32" s="303">
        <v>3.6153333333333343E-2</v>
      </c>
      <c r="O32" s="303">
        <v>6.034666666666666E-2</v>
      </c>
      <c r="AL32" s="300">
        <v>8</v>
      </c>
      <c r="AM32" s="300">
        <v>2024</v>
      </c>
      <c r="AN32" s="302">
        <v>45525</v>
      </c>
      <c r="AO32" s="300">
        <v>3.1</v>
      </c>
    </row>
    <row r="33" spans="2:41" ht="14.7" thickBot="1">
      <c r="B33" s="300" t="s">
        <v>3689</v>
      </c>
      <c r="C33" s="300" t="s">
        <v>3690</v>
      </c>
      <c r="D33" s="300" t="s">
        <v>3668</v>
      </c>
      <c r="E33" s="302">
        <v>36700</v>
      </c>
      <c r="G33" s="300" t="s">
        <v>3656</v>
      </c>
      <c r="H33" s="303">
        <v>0.13</v>
      </c>
      <c r="I33" s="303">
        <v>0.5</v>
      </c>
      <c r="L33" s="300">
        <v>6</v>
      </c>
      <c r="M33" s="300">
        <v>2000</v>
      </c>
      <c r="N33" s="303">
        <v>5.5845454545454538E-2</v>
      </c>
      <c r="O33" s="303">
        <v>7.4154545454545473E-2</v>
      </c>
      <c r="Q33" s="300" t="s">
        <v>3518</v>
      </c>
      <c r="AL33" s="300">
        <v>8</v>
      </c>
      <c r="AM33" s="300">
        <v>2024</v>
      </c>
      <c r="AN33" s="302">
        <v>45524</v>
      </c>
      <c r="AO33" s="300">
        <v>3.08</v>
      </c>
    </row>
    <row r="34" spans="2:41">
      <c r="B34" s="300" t="s">
        <v>3689</v>
      </c>
      <c r="C34" s="300" t="s">
        <v>3690</v>
      </c>
      <c r="D34" s="300" t="s">
        <v>3668</v>
      </c>
      <c r="E34" s="302">
        <v>40512</v>
      </c>
      <c r="G34" s="300" t="s">
        <v>3656</v>
      </c>
      <c r="H34" s="303">
        <v>0.109</v>
      </c>
      <c r="I34" s="303">
        <v>0.45</v>
      </c>
      <c r="L34" s="300">
        <v>11</v>
      </c>
      <c r="M34" s="300">
        <v>2010</v>
      </c>
      <c r="N34" s="303">
        <v>3.5775909090909087E-2</v>
      </c>
      <c r="O34" s="303">
        <v>7.3224090909090905E-2</v>
      </c>
      <c r="Q34" s="306"/>
      <c r="R34" s="306" t="s">
        <v>3520</v>
      </c>
      <c r="S34" s="306" t="s">
        <v>3521</v>
      </c>
      <c r="T34" s="306" t="s">
        <v>1741</v>
      </c>
      <c r="U34" s="306" t="s">
        <v>1135</v>
      </c>
      <c r="V34" s="306" t="s">
        <v>3522</v>
      </c>
      <c r="AL34" s="300">
        <v>8</v>
      </c>
      <c r="AM34" s="300">
        <v>2024</v>
      </c>
      <c r="AN34" s="302">
        <v>45523</v>
      </c>
      <c r="AO34" s="300">
        <v>3.1339999999999999</v>
      </c>
    </row>
    <row r="35" spans="2:41">
      <c r="B35" s="300" t="s">
        <v>3691</v>
      </c>
      <c r="C35" s="300" t="s">
        <v>3690</v>
      </c>
      <c r="D35" s="300" t="s">
        <v>3668</v>
      </c>
      <c r="E35" s="302">
        <v>44883</v>
      </c>
      <c r="F35" s="300" t="s">
        <v>3692</v>
      </c>
      <c r="G35" s="300" t="s">
        <v>3656</v>
      </c>
      <c r="H35" s="303">
        <v>9.8000000000000004E-2</v>
      </c>
      <c r="I35" s="303">
        <v>0.45</v>
      </c>
      <c r="L35" s="300">
        <v>11</v>
      </c>
      <c r="M35" s="300">
        <v>2022</v>
      </c>
      <c r="N35" s="303">
        <v>3.217272727272727E-2</v>
      </c>
      <c r="O35" s="303">
        <v>6.5827272727272734E-2</v>
      </c>
      <c r="Q35" s="300" t="s">
        <v>3524</v>
      </c>
      <c r="R35" s="300">
        <v>1</v>
      </c>
      <c r="S35" s="300">
        <v>6.089863095564722E-3</v>
      </c>
      <c r="T35" s="300">
        <v>6.089863095564722E-3</v>
      </c>
      <c r="U35" s="300">
        <v>135.64676198954311</v>
      </c>
      <c r="V35" s="300">
        <v>1.0518571016987541E-16</v>
      </c>
      <c r="AL35" s="300">
        <v>8</v>
      </c>
      <c r="AM35" s="300">
        <v>2024</v>
      </c>
      <c r="AN35" s="302">
        <v>45520</v>
      </c>
      <c r="AO35" s="300">
        <v>3.1429999999999998</v>
      </c>
    </row>
    <row r="36" spans="2:41">
      <c r="B36" s="300" t="s">
        <v>3693</v>
      </c>
      <c r="C36" s="300" t="s">
        <v>3694</v>
      </c>
      <c r="D36" s="300" t="s">
        <v>3654</v>
      </c>
      <c r="E36" s="302">
        <v>37552</v>
      </c>
      <c r="F36" s="300" t="s">
        <v>3695</v>
      </c>
      <c r="G36" s="300" t="s">
        <v>3656</v>
      </c>
      <c r="H36" s="303">
        <v>0.10150000000000001</v>
      </c>
      <c r="I36" s="303">
        <v>0.35</v>
      </c>
      <c r="L36" s="300">
        <v>10</v>
      </c>
      <c r="M36" s="300">
        <v>2002</v>
      </c>
      <c r="N36" s="303">
        <v>5.6063043478260847E-2</v>
      </c>
      <c r="O36" s="303">
        <v>4.5436956521739159E-2</v>
      </c>
      <c r="Q36" s="300" t="s">
        <v>3525</v>
      </c>
      <c r="R36" s="300">
        <v>57</v>
      </c>
      <c r="S36" s="300">
        <v>2.5590157210973346E-3</v>
      </c>
      <c r="T36" s="300">
        <v>4.4895012650830432E-5</v>
      </c>
      <c r="AL36" s="300">
        <v>8</v>
      </c>
      <c r="AM36" s="300">
        <v>2024</v>
      </c>
      <c r="AN36" s="302">
        <v>45519</v>
      </c>
      <c r="AO36" s="300">
        <v>3.1579999999999999</v>
      </c>
    </row>
    <row r="37" spans="2:41" ht="14.7" thickBot="1">
      <c r="B37" s="300" t="s">
        <v>3693</v>
      </c>
      <c r="C37" s="300" t="s">
        <v>3694</v>
      </c>
      <c r="D37" s="300" t="s">
        <v>3654</v>
      </c>
      <c r="E37" s="302">
        <v>38442</v>
      </c>
      <c r="F37" s="300" t="s">
        <v>3696</v>
      </c>
      <c r="G37" s="300" t="s">
        <v>3656</v>
      </c>
      <c r="H37" s="303">
        <v>9.5500000000000002E-2</v>
      </c>
      <c r="I37" s="303">
        <v>0.375</v>
      </c>
      <c r="L37" s="300">
        <v>3</v>
      </c>
      <c r="M37" s="300">
        <v>2005</v>
      </c>
      <c r="N37" s="303">
        <v>4.7837826086956525E-2</v>
      </c>
      <c r="O37" s="303">
        <v>4.7662173913043476E-2</v>
      </c>
      <c r="Q37" s="305" t="s">
        <v>3527</v>
      </c>
      <c r="R37" s="305">
        <v>58</v>
      </c>
      <c r="S37" s="305">
        <v>8.6488788166620562E-3</v>
      </c>
      <c r="T37" s="305"/>
      <c r="U37" s="305"/>
      <c r="V37" s="305"/>
      <c r="AL37" s="300">
        <v>8</v>
      </c>
      <c r="AM37" s="300">
        <v>2024</v>
      </c>
      <c r="AN37" s="302">
        <v>45518</v>
      </c>
      <c r="AO37" s="300">
        <v>3.113</v>
      </c>
    </row>
    <row r="38" spans="2:41" ht="14.7" thickBot="1">
      <c r="B38" s="300" t="s">
        <v>3693</v>
      </c>
      <c r="C38" s="300" t="s">
        <v>3694</v>
      </c>
      <c r="D38" s="300" t="s">
        <v>3654</v>
      </c>
      <c r="E38" s="302">
        <v>38786</v>
      </c>
      <c r="F38" s="300" t="s">
        <v>3697</v>
      </c>
      <c r="G38" s="300" t="s">
        <v>3659</v>
      </c>
      <c r="H38" s="303">
        <v>9.5500000000000002E-2</v>
      </c>
      <c r="I38" s="303">
        <v>0.375</v>
      </c>
      <c r="L38" s="300">
        <v>3</v>
      </c>
      <c r="M38" s="300">
        <v>2006</v>
      </c>
      <c r="N38" s="303">
        <v>4.2183913043478266E-2</v>
      </c>
      <c r="O38" s="303">
        <v>5.3316086956521735E-2</v>
      </c>
      <c r="AL38" s="300">
        <v>8</v>
      </c>
      <c r="AM38" s="300">
        <v>2024</v>
      </c>
      <c r="AN38" s="302">
        <v>45517</v>
      </c>
      <c r="AO38" s="300">
        <v>3.13</v>
      </c>
    </row>
    <row r="39" spans="2:41">
      <c r="B39" s="300" t="s">
        <v>3693</v>
      </c>
      <c r="C39" s="300" t="s">
        <v>3694</v>
      </c>
      <c r="D39" s="300" t="s">
        <v>3654</v>
      </c>
      <c r="E39" s="302">
        <v>39757</v>
      </c>
      <c r="G39" s="300" t="s">
        <v>3659</v>
      </c>
      <c r="H39" s="303">
        <v>9.35E-2</v>
      </c>
      <c r="I39" s="303">
        <v>0.375</v>
      </c>
      <c r="L39" s="300">
        <v>11</v>
      </c>
      <c r="M39" s="300">
        <v>2008</v>
      </c>
      <c r="N39" s="303">
        <v>4.1314999999999998E-2</v>
      </c>
      <c r="O39" s="303">
        <v>5.2185000000000002E-2</v>
      </c>
      <c r="Q39" s="306"/>
      <c r="R39" s="306" t="s">
        <v>3530</v>
      </c>
      <c r="S39" s="306" t="s">
        <v>3513</v>
      </c>
      <c r="T39" s="306" t="s">
        <v>3531</v>
      </c>
      <c r="U39" s="306" t="s">
        <v>3532</v>
      </c>
      <c r="V39" s="306" t="s">
        <v>3533</v>
      </c>
      <c r="W39" s="306" t="s">
        <v>3534</v>
      </c>
      <c r="X39" s="306" t="s">
        <v>3535</v>
      </c>
      <c r="Y39" s="306" t="s">
        <v>3536</v>
      </c>
      <c r="AL39" s="300">
        <v>8</v>
      </c>
      <c r="AM39" s="300">
        <v>2024</v>
      </c>
      <c r="AN39" s="302">
        <v>45516</v>
      </c>
      <c r="AO39" s="300">
        <v>3.165</v>
      </c>
    </row>
    <row r="40" spans="2:41">
      <c r="B40" s="300" t="s">
        <v>3693</v>
      </c>
      <c r="C40" s="300" t="s">
        <v>3694</v>
      </c>
      <c r="D40" s="300" t="s">
        <v>3654</v>
      </c>
      <c r="E40" s="302">
        <v>40876</v>
      </c>
      <c r="F40" s="300" t="s">
        <v>3698</v>
      </c>
      <c r="G40" s="300" t="s">
        <v>3659</v>
      </c>
      <c r="H40" s="303">
        <v>9.1999999999999998E-2</v>
      </c>
      <c r="I40" s="303">
        <v>0.375</v>
      </c>
      <c r="L40" s="300">
        <v>11</v>
      </c>
      <c r="M40" s="300">
        <v>2011</v>
      </c>
      <c r="N40" s="303">
        <v>2.733863636363636E-2</v>
      </c>
      <c r="O40" s="303">
        <v>6.4661363636363642E-2</v>
      </c>
      <c r="Q40" s="300" t="s">
        <v>3538</v>
      </c>
      <c r="R40" s="300">
        <v>8.2942688859288127E-2</v>
      </c>
      <c r="S40" s="300">
        <v>2.3027265899480762E-3</v>
      </c>
      <c r="T40" s="300">
        <v>36.019338648952846</v>
      </c>
      <c r="U40" s="300">
        <v>6.5890580353415225E-41</v>
      </c>
      <c r="V40" s="300">
        <v>7.8331558400726142E-2</v>
      </c>
      <c r="W40" s="300">
        <v>8.7553819317850112E-2</v>
      </c>
      <c r="X40" s="300">
        <v>7.8331558400726142E-2</v>
      </c>
      <c r="Y40" s="300">
        <v>8.7553819317850112E-2</v>
      </c>
      <c r="AL40" s="300">
        <v>8</v>
      </c>
      <c r="AM40" s="300">
        <v>2024</v>
      </c>
      <c r="AN40" s="302">
        <v>45513</v>
      </c>
      <c r="AO40" s="300">
        <v>3.1829999999999998</v>
      </c>
    </row>
    <row r="41" spans="2:41" ht="14.7" thickBot="1">
      <c r="B41" s="300" t="s">
        <v>3693</v>
      </c>
      <c r="C41" s="300" t="s">
        <v>3694</v>
      </c>
      <c r="D41" s="300" t="s">
        <v>3654</v>
      </c>
      <c r="E41" s="302">
        <v>41264</v>
      </c>
      <c r="F41" s="300" t="s">
        <v>3699</v>
      </c>
      <c r="G41" s="300" t="s">
        <v>3659</v>
      </c>
      <c r="H41" s="303">
        <v>0.09</v>
      </c>
      <c r="I41" s="303">
        <v>0.375</v>
      </c>
      <c r="L41" s="300">
        <v>12</v>
      </c>
      <c r="M41" s="300">
        <v>2012</v>
      </c>
      <c r="N41" s="303">
        <v>2.3576666666666662E-2</v>
      </c>
      <c r="O41" s="303">
        <v>6.6423333333333334E-2</v>
      </c>
      <c r="Q41" s="305" t="s">
        <v>3540</v>
      </c>
      <c r="R41" s="305">
        <v>-0.67787580884650567</v>
      </c>
      <c r="S41" s="305">
        <v>5.8203006654026931E-2</v>
      </c>
      <c r="T41" s="305">
        <v>-11.646748988002754</v>
      </c>
      <c r="U41" s="305">
        <v>1.0518571016987467E-16</v>
      </c>
      <c r="V41" s="305">
        <v>-0.79442531929807925</v>
      </c>
      <c r="W41" s="305">
        <v>-0.56132629839493209</v>
      </c>
      <c r="X41" s="305">
        <v>-0.79442531929807925</v>
      </c>
      <c r="Y41" s="305">
        <v>-0.56132629839493209</v>
      </c>
      <c r="AL41" s="300">
        <v>8</v>
      </c>
      <c r="AM41" s="300">
        <v>2024</v>
      </c>
      <c r="AN41" s="302">
        <v>45512</v>
      </c>
      <c r="AO41" s="300">
        <v>3.246</v>
      </c>
    </row>
    <row r="42" spans="2:41">
      <c r="B42" s="300" t="s">
        <v>3693</v>
      </c>
      <c r="C42" s="300" t="s">
        <v>3694</v>
      </c>
      <c r="D42" s="300" t="s">
        <v>3654</v>
      </c>
      <c r="E42" s="302">
        <v>44959</v>
      </c>
      <c r="F42" s="300" t="s">
        <v>3700</v>
      </c>
      <c r="G42" s="300" t="s">
        <v>3659</v>
      </c>
      <c r="H42" s="303">
        <v>0.09</v>
      </c>
      <c r="I42" s="303">
        <v>0.4</v>
      </c>
      <c r="L42" s="300">
        <v>2</v>
      </c>
      <c r="M42" s="300">
        <v>2023</v>
      </c>
      <c r="N42" s="303">
        <v>3.1699499999999999E-2</v>
      </c>
      <c r="O42" s="303">
        <v>5.8300499999999998E-2</v>
      </c>
      <c r="AL42" s="300">
        <v>8</v>
      </c>
      <c r="AM42" s="300">
        <v>2024</v>
      </c>
      <c r="AN42" s="302">
        <v>45511</v>
      </c>
      <c r="AO42" s="300">
        <v>3.2290000000000001</v>
      </c>
    </row>
    <row r="43" spans="2:41">
      <c r="B43" s="300" t="s">
        <v>3701</v>
      </c>
      <c r="C43" s="300" t="s">
        <v>3694</v>
      </c>
      <c r="D43" s="300" t="s">
        <v>3668</v>
      </c>
      <c r="E43" s="302">
        <v>40871</v>
      </c>
      <c r="F43" s="300" t="s">
        <v>3702</v>
      </c>
      <c r="G43" s="300" t="s">
        <v>3659</v>
      </c>
      <c r="H43" s="303">
        <v>0.11</v>
      </c>
      <c r="I43" s="303">
        <v>0.45</v>
      </c>
      <c r="L43" s="300">
        <v>11</v>
      </c>
      <c r="M43" s="300">
        <v>2011</v>
      </c>
      <c r="N43" s="303">
        <v>2.733863636363636E-2</v>
      </c>
      <c r="O43" s="303">
        <v>8.2661363636363644E-2</v>
      </c>
      <c r="AL43" s="300">
        <v>8</v>
      </c>
      <c r="AM43" s="300">
        <v>2024</v>
      </c>
      <c r="AN43" s="302">
        <v>45510</v>
      </c>
      <c r="AO43" s="300">
        <v>3.1909999999999998</v>
      </c>
    </row>
    <row r="44" spans="2:41" ht="14.7" thickBot="1">
      <c r="B44" s="300" t="s">
        <v>3703</v>
      </c>
      <c r="C44" s="300" t="s">
        <v>3694</v>
      </c>
      <c r="D44" s="300" t="s">
        <v>3668</v>
      </c>
      <c r="E44" s="302">
        <v>45189</v>
      </c>
      <c r="F44" s="300" t="s">
        <v>3704</v>
      </c>
      <c r="G44" s="300" t="s">
        <v>3659</v>
      </c>
      <c r="H44" s="303">
        <v>0.1065</v>
      </c>
      <c r="I44" s="303">
        <v>0.45</v>
      </c>
      <c r="L44" s="300">
        <v>9</v>
      </c>
      <c r="M44" s="300">
        <v>2023</v>
      </c>
      <c r="N44" s="303">
        <v>3.6153333333333343E-2</v>
      </c>
      <c r="O44" s="303">
        <v>7.0346666666666655E-2</v>
      </c>
      <c r="Q44" s="305"/>
      <c r="R44" s="305"/>
      <c r="S44" s="391" t="s">
        <v>2469</v>
      </c>
      <c r="T44" s="391" t="s">
        <v>2470</v>
      </c>
      <c r="U44" s="391" t="s">
        <v>2471</v>
      </c>
      <c r="AL44" s="300">
        <v>8</v>
      </c>
      <c r="AM44" s="300">
        <v>2024</v>
      </c>
      <c r="AN44" s="302">
        <v>45509</v>
      </c>
      <c r="AO44" s="300">
        <v>3.09</v>
      </c>
    </row>
    <row r="45" spans="2:41">
      <c r="B45" s="300" t="s">
        <v>3705</v>
      </c>
      <c r="C45" s="300" t="s">
        <v>3706</v>
      </c>
      <c r="D45" s="300" t="s">
        <v>3654</v>
      </c>
      <c r="E45" s="302">
        <v>38895</v>
      </c>
      <c r="F45" s="300" t="s">
        <v>3707</v>
      </c>
      <c r="H45" s="303">
        <v>0.10249999999999999</v>
      </c>
      <c r="I45" s="303">
        <v>0.45</v>
      </c>
      <c r="L45" s="300">
        <v>6</v>
      </c>
      <c r="M45" s="300">
        <v>2006</v>
      </c>
      <c r="N45" s="303">
        <v>4.4935909090909082E-2</v>
      </c>
      <c r="O45" s="303">
        <v>5.7564090909090912E-2</v>
      </c>
      <c r="S45" s="182" t="s">
        <v>3708</v>
      </c>
      <c r="T45" s="182"/>
      <c r="U45" s="182"/>
      <c r="AL45" s="300">
        <v>8</v>
      </c>
      <c r="AM45" s="300">
        <v>2024</v>
      </c>
      <c r="AN45" s="302">
        <v>45506</v>
      </c>
      <c r="AO45" s="300">
        <v>3.09</v>
      </c>
    </row>
    <row r="46" spans="2:41">
      <c r="B46" s="300" t="s">
        <v>3705</v>
      </c>
      <c r="C46" s="300" t="s">
        <v>3706</v>
      </c>
      <c r="D46" s="300" t="s">
        <v>3654</v>
      </c>
      <c r="E46" s="302">
        <v>39471</v>
      </c>
      <c r="F46" s="300" t="s">
        <v>3709</v>
      </c>
      <c r="H46" s="303">
        <v>0.1</v>
      </c>
      <c r="L46" s="300">
        <v>1</v>
      </c>
      <c r="M46" s="300">
        <v>2008</v>
      </c>
      <c r="N46" s="303">
        <v>4.1057391304347816E-2</v>
      </c>
      <c r="O46" s="303">
        <v>5.8942608695652189E-2</v>
      </c>
      <c r="S46" s="182" t="s">
        <v>3547</v>
      </c>
      <c r="T46" s="182" t="s">
        <v>3548</v>
      </c>
      <c r="U46" s="182"/>
      <c r="AL46" s="300">
        <v>8</v>
      </c>
      <c r="AM46" s="300">
        <v>2024</v>
      </c>
      <c r="AN46" s="302">
        <v>45505</v>
      </c>
      <c r="AO46" s="300">
        <v>3.1680000000000001</v>
      </c>
    </row>
    <row r="47" spans="2:41">
      <c r="B47" s="300" t="s">
        <v>3705</v>
      </c>
      <c r="C47" s="300" t="s">
        <v>3706</v>
      </c>
      <c r="D47" s="300" t="s">
        <v>3654</v>
      </c>
      <c r="E47" s="302">
        <v>39877</v>
      </c>
      <c r="F47" s="300" t="s">
        <v>3710</v>
      </c>
      <c r="H47" s="303">
        <v>9.7500000000000003E-2</v>
      </c>
      <c r="L47" s="300">
        <v>3</v>
      </c>
      <c r="M47" s="300">
        <v>2009</v>
      </c>
      <c r="N47" s="303">
        <v>3.6261363636363633E-2</v>
      </c>
      <c r="O47" s="303">
        <v>6.123863636363637E-2</v>
      </c>
      <c r="Q47" s="307"/>
      <c r="R47" s="321"/>
      <c r="S47" s="193" t="s">
        <v>3550</v>
      </c>
      <c r="T47" s="193" t="s">
        <v>3551</v>
      </c>
      <c r="U47" s="193" t="s">
        <v>2661</v>
      </c>
      <c r="AL47" s="300">
        <v>7</v>
      </c>
      <c r="AM47" s="300">
        <v>2024</v>
      </c>
      <c r="AN47" s="302">
        <v>45504</v>
      </c>
      <c r="AO47" s="300">
        <v>3.21</v>
      </c>
    </row>
    <row r="48" spans="2:41">
      <c r="B48" s="300" t="s">
        <v>3705</v>
      </c>
      <c r="C48" s="300" t="s">
        <v>3706</v>
      </c>
      <c r="D48" s="300" t="s">
        <v>3654</v>
      </c>
      <c r="E48" s="302">
        <v>40371</v>
      </c>
      <c r="F48" s="300" t="s">
        <v>3711</v>
      </c>
      <c r="H48" s="303">
        <v>9.7500000000000003E-2</v>
      </c>
      <c r="L48" s="300">
        <v>7</v>
      </c>
      <c r="M48" s="300">
        <v>2010</v>
      </c>
      <c r="N48" s="303">
        <v>3.7335909090909086E-2</v>
      </c>
      <c r="O48" s="303">
        <v>6.0164090909090917E-2</v>
      </c>
      <c r="Q48" s="389" t="s">
        <v>3712</v>
      </c>
      <c r="S48" s="322">
        <f>AVERAGE(AO4:AO33)/100</f>
        <v>3.1379666666666667E-2</v>
      </c>
      <c r="T48" s="323">
        <f>$R$40+$S48*$R$41</f>
        <v>6.1671171936287725E-2</v>
      </c>
      <c r="U48" s="324">
        <f>SUM(S48:T48)</f>
        <v>9.3050838602954392E-2</v>
      </c>
      <c r="AL48" s="300">
        <v>7</v>
      </c>
      <c r="AM48" s="300">
        <v>2024</v>
      </c>
      <c r="AN48" s="302">
        <v>45503</v>
      </c>
      <c r="AO48" s="300">
        <v>3.282</v>
      </c>
    </row>
    <row r="49" spans="2:41">
      <c r="B49" s="300" t="s">
        <v>3705</v>
      </c>
      <c r="C49" s="300" t="s">
        <v>3706</v>
      </c>
      <c r="D49" s="300" t="s">
        <v>3654</v>
      </c>
      <c r="E49" s="302">
        <v>41250</v>
      </c>
      <c r="F49" s="300" t="s">
        <v>3713</v>
      </c>
      <c r="H49" s="303">
        <v>9.7500000000000003E-2</v>
      </c>
      <c r="I49" s="303">
        <v>0.435</v>
      </c>
      <c r="L49" s="300">
        <v>12</v>
      </c>
      <c r="M49" s="300">
        <v>2012</v>
      </c>
      <c r="N49" s="303">
        <v>2.3576666666666662E-2</v>
      </c>
      <c r="O49" s="303">
        <v>7.3923333333333341E-2</v>
      </c>
      <c r="Q49" s="389" t="s">
        <v>3714</v>
      </c>
      <c r="S49" s="322">
        <f>AVERAGE(3.1%, 3.1%, 3.2%) + 0.313291139240506%</f>
        <v>3.4466244725738393E-2</v>
      </c>
      <c r="T49" s="323">
        <f>$R$40+$S49*$R$41</f>
        <v>5.9578855337926603E-2</v>
      </c>
      <c r="U49" s="324">
        <f>SUM(S49:T49)</f>
        <v>9.4045100063664996E-2</v>
      </c>
      <c r="AL49" s="300">
        <v>7</v>
      </c>
      <c r="AM49" s="300">
        <v>2024</v>
      </c>
      <c r="AN49" s="302">
        <v>45502</v>
      </c>
      <c r="AO49" s="300">
        <v>3.335</v>
      </c>
    </row>
    <row r="50" spans="2:41">
      <c r="B50" s="300" t="s">
        <v>3705</v>
      </c>
      <c r="C50" s="300" t="s">
        <v>3706</v>
      </c>
      <c r="D50" s="300" t="s">
        <v>3654</v>
      </c>
      <c r="E50" s="302">
        <v>42429</v>
      </c>
      <c r="F50" s="300" t="s">
        <v>3715</v>
      </c>
      <c r="G50" s="300" t="s">
        <v>3659</v>
      </c>
      <c r="H50" s="303">
        <v>9.35E-2</v>
      </c>
      <c r="I50" s="303">
        <v>0.4</v>
      </c>
      <c r="L50" s="300">
        <v>2</v>
      </c>
      <c r="M50" s="300">
        <v>2016</v>
      </c>
      <c r="N50" s="303">
        <v>1.9313809523809521E-2</v>
      </c>
      <c r="O50" s="303">
        <v>7.4186190476190475E-2</v>
      </c>
      <c r="Q50" s="390" t="s">
        <v>3716</v>
      </c>
      <c r="R50" s="307"/>
      <c r="S50" s="325">
        <f>AVERAGE(3.1%, 3.1%, 3.2%, 3.2%, 3.5%) + 0.313291139240506%</f>
        <v>3.5332911392405061E-2</v>
      </c>
      <c r="T50" s="326">
        <f>$R$40+$S50*$R$41</f>
        <v>5.8991362970259628E-2</v>
      </c>
      <c r="U50" s="327">
        <f>SUM(S50:T50)</f>
        <v>9.432427436266469E-2</v>
      </c>
      <c r="AL50" s="300">
        <v>7</v>
      </c>
      <c r="AM50" s="300">
        <v>2024</v>
      </c>
      <c r="AN50" s="302">
        <v>45499</v>
      </c>
      <c r="AO50" s="300">
        <v>3.3679999999999999</v>
      </c>
    </row>
    <row r="51" spans="2:41" ht="14.7" thickBot="1">
      <c r="B51" s="300" t="s">
        <v>3705</v>
      </c>
      <c r="C51" s="300" t="s">
        <v>3706</v>
      </c>
      <c r="D51" s="300" t="s">
        <v>3654</v>
      </c>
      <c r="E51" s="302">
        <v>43735</v>
      </c>
      <c r="F51" s="300" t="s">
        <v>3717</v>
      </c>
      <c r="G51" s="300" t="s">
        <v>3656</v>
      </c>
      <c r="H51" s="303">
        <v>9.35E-2</v>
      </c>
      <c r="I51" s="303">
        <v>0.4</v>
      </c>
      <c r="L51" s="300">
        <v>9</v>
      </c>
      <c r="M51" s="300">
        <v>2019</v>
      </c>
      <c r="N51" s="303">
        <v>1.5532857142857143E-2</v>
      </c>
      <c r="O51" s="303">
        <v>7.796714285714286E-2</v>
      </c>
      <c r="Q51" s="392" t="s">
        <v>3559</v>
      </c>
      <c r="R51" s="328"/>
      <c r="S51" s="329"/>
      <c r="T51" s="329"/>
      <c r="U51" s="330">
        <f>AVERAGE(U48:U50)</f>
        <v>9.380673767642804E-2</v>
      </c>
      <c r="AL51" s="300">
        <v>7</v>
      </c>
      <c r="AM51" s="300">
        <v>2024</v>
      </c>
      <c r="AN51" s="302">
        <v>45498</v>
      </c>
      <c r="AO51" s="300">
        <v>3.41</v>
      </c>
    </row>
    <row r="52" spans="2:41">
      <c r="B52" s="300" t="s">
        <v>3705</v>
      </c>
      <c r="C52" s="300" t="s">
        <v>3706</v>
      </c>
      <c r="D52" s="300" t="s">
        <v>3654</v>
      </c>
      <c r="E52" s="302">
        <v>45040</v>
      </c>
      <c r="F52" s="300" t="s">
        <v>3718</v>
      </c>
      <c r="G52" s="300" t="s">
        <v>3659</v>
      </c>
      <c r="H52" s="303">
        <v>9.35E-2</v>
      </c>
      <c r="I52" s="303">
        <v>0.4</v>
      </c>
      <c r="L52" s="300">
        <v>4</v>
      </c>
      <c r="M52" s="300">
        <v>2023</v>
      </c>
      <c r="N52" s="303">
        <v>3.01815E-2</v>
      </c>
      <c r="O52" s="303">
        <v>6.33185E-2</v>
      </c>
      <c r="AL52" s="300">
        <v>7</v>
      </c>
      <c r="AM52" s="300">
        <v>2024</v>
      </c>
      <c r="AN52" s="302">
        <v>45497</v>
      </c>
      <c r="AO52" s="300">
        <v>3.427</v>
      </c>
    </row>
    <row r="53" spans="2:41">
      <c r="B53" s="300" t="s">
        <v>3719</v>
      </c>
      <c r="C53" s="300" t="s">
        <v>3720</v>
      </c>
      <c r="D53" s="300" t="s">
        <v>3668</v>
      </c>
      <c r="E53" s="302">
        <v>36587</v>
      </c>
      <c r="F53" s="300" t="s">
        <v>3721</v>
      </c>
      <c r="H53" s="303">
        <v>0.105</v>
      </c>
      <c r="I53" s="303">
        <v>0.37</v>
      </c>
      <c r="J53" s="300" t="s">
        <v>3722</v>
      </c>
      <c r="L53" s="300">
        <v>3</v>
      </c>
      <c r="M53" s="300">
        <v>2000</v>
      </c>
      <c r="N53" s="303">
        <v>5.7863043478260885E-2</v>
      </c>
      <c r="O53" s="303">
        <v>4.7136956521739111E-2</v>
      </c>
      <c r="Q53" s="397" t="s">
        <v>3944</v>
      </c>
      <c r="AL53" s="300">
        <v>7</v>
      </c>
      <c r="AM53" s="300">
        <v>2024</v>
      </c>
      <c r="AN53" s="302">
        <v>45496</v>
      </c>
      <c r="AO53" s="300">
        <v>3.395</v>
      </c>
    </row>
    <row r="54" spans="2:41">
      <c r="B54" s="300" t="s">
        <v>3723</v>
      </c>
      <c r="C54" s="300" t="s">
        <v>3720</v>
      </c>
      <c r="D54" s="300" t="s">
        <v>3724</v>
      </c>
      <c r="E54" s="302">
        <v>38170</v>
      </c>
      <c r="F54" s="300" t="s">
        <v>3725</v>
      </c>
      <c r="G54" s="300" t="s">
        <v>3656</v>
      </c>
      <c r="H54" s="303">
        <v>9.6000000000000002E-2</v>
      </c>
      <c r="L54" s="300">
        <v>7</v>
      </c>
      <c r="M54" s="300">
        <v>2004</v>
      </c>
      <c r="N54" s="303">
        <v>5.2848181818181815E-2</v>
      </c>
      <c r="O54" s="303">
        <v>4.3151818181818187E-2</v>
      </c>
      <c r="Q54" s="397" t="s">
        <v>3945</v>
      </c>
      <c r="AL54" s="300">
        <v>7</v>
      </c>
      <c r="AM54" s="300">
        <v>2024</v>
      </c>
      <c r="AN54" s="302">
        <v>45495</v>
      </c>
      <c r="AO54" s="300">
        <v>3.4039999999999999</v>
      </c>
    </row>
    <row r="55" spans="2:41">
      <c r="B55" s="300" t="s">
        <v>3723</v>
      </c>
      <c r="C55" s="300" t="s">
        <v>3720</v>
      </c>
      <c r="D55" s="300" t="s">
        <v>3724</v>
      </c>
      <c r="E55" s="302">
        <v>40129</v>
      </c>
      <c r="F55" s="300" t="s">
        <v>3726</v>
      </c>
      <c r="G55" s="300" t="s">
        <v>3656</v>
      </c>
      <c r="H55" s="303">
        <v>0.09</v>
      </c>
      <c r="L55" s="300">
        <v>11</v>
      </c>
      <c r="M55" s="300">
        <v>2009</v>
      </c>
      <c r="N55" s="303">
        <v>3.9435714285714289E-2</v>
      </c>
      <c r="O55" s="303">
        <v>5.0564285714285707E-2</v>
      </c>
      <c r="Q55" s="397" t="s">
        <v>3946</v>
      </c>
      <c r="AL55" s="300">
        <v>7</v>
      </c>
      <c r="AM55" s="300">
        <v>2024</v>
      </c>
      <c r="AN55" s="302">
        <v>45492</v>
      </c>
      <c r="AO55" s="300">
        <v>3.3780000000000001</v>
      </c>
    </row>
    <row r="56" spans="2:41">
      <c r="B56" s="300" t="s">
        <v>3723</v>
      </c>
      <c r="C56" s="300" t="s">
        <v>3720</v>
      </c>
      <c r="D56" s="300" t="s">
        <v>3724</v>
      </c>
      <c r="E56" s="302">
        <v>40885</v>
      </c>
      <c r="F56" s="300" t="s">
        <v>3727</v>
      </c>
      <c r="G56" s="300" t="s">
        <v>3656</v>
      </c>
      <c r="H56" s="303">
        <v>8.7499999999999994E-2</v>
      </c>
      <c r="L56" s="300">
        <v>12</v>
      </c>
      <c r="M56" s="300">
        <v>2011</v>
      </c>
      <c r="N56" s="303">
        <v>2.5574545454545454E-2</v>
      </c>
      <c r="O56" s="303">
        <v>6.192545454545454E-2</v>
      </c>
      <c r="Q56" s="389" t="s">
        <v>3728</v>
      </c>
      <c r="AL56" s="300">
        <v>7</v>
      </c>
      <c r="AM56" s="300">
        <v>2024</v>
      </c>
      <c r="AN56" s="302">
        <v>45491</v>
      </c>
      <c r="AO56" s="300">
        <v>3.3519999999999999</v>
      </c>
    </row>
    <row r="57" spans="2:41">
      <c r="B57" s="300" t="s">
        <v>3723</v>
      </c>
      <c r="C57" s="300" t="s">
        <v>3720</v>
      </c>
      <c r="D57" s="300" t="s">
        <v>3724</v>
      </c>
      <c r="E57" s="302">
        <v>42086</v>
      </c>
      <c r="F57" s="300" t="s">
        <v>3729</v>
      </c>
      <c r="G57" s="300" t="s">
        <v>3656</v>
      </c>
      <c r="H57" s="303">
        <v>8.3000000000000004E-2</v>
      </c>
      <c r="L57" s="300">
        <v>3</v>
      </c>
      <c r="M57" s="300">
        <v>2015</v>
      </c>
      <c r="N57" s="303">
        <v>2.0494545454545449E-2</v>
      </c>
      <c r="O57" s="303">
        <v>6.2505454545454558E-2</v>
      </c>
      <c r="Q57" s="389" t="s">
        <v>3730</v>
      </c>
      <c r="AL57" s="300">
        <v>7</v>
      </c>
      <c r="AM57" s="300">
        <v>2024</v>
      </c>
      <c r="AN57" s="302">
        <v>45490</v>
      </c>
      <c r="AO57" s="300">
        <v>3.3159999999999998</v>
      </c>
    </row>
    <row r="58" spans="2:41">
      <c r="B58" s="300" t="s">
        <v>3723</v>
      </c>
      <c r="C58" s="300" t="s">
        <v>3720</v>
      </c>
      <c r="D58" s="300" t="s">
        <v>3724</v>
      </c>
      <c r="E58" s="302">
        <v>42650</v>
      </c>
      <c r="F58" s="300" t="s">
        <v>3731</v>
      </c>
      <c r="G58" s="300" t="s">
        <v>3656</v>
      </c>
      <c r="H58" s="303">
        <v>8.5000000000000006E-2</v>
      </c>
      <c r="L58" s="300">
        <v>10</v>
      </c>
      <c r="M58" s="300">
        <v>2016</v>
      </c>
      <c r="N58" s="303">
        <v>1.8185714285714288E-2</v>
      </c>
      <c r="O58" s="303">
        <v>6.6814285714285715E-2</v>
      </c>
      <c r="Q58" s="389" t="s">
        <v>3732</v>
      </c>
      <c r="AL58" s="300">
        <v>7</v>
      </c>
      <c r="AM58" s="300">
        <v>2024</v>
      </c>
      <c r="AN58" s="302">
        <v>45489</v>
      </c>
      <c r="AO58" s="300">
        <v>3.3340000000000001</v>
      </c>
    </row>
    <row r="59" spans="2:41">
      <c r="B59" s="300" t="s">
        <v>3723</v>
      </c>
      <c r="C59" s="300" t="s">
        <v>3720</v>
      </c>
      <c r="D59" s="300" t="s">
        <v>3724</v>
      </c>
      <c r="E59" s="302">
        <v>43314</v>
      </c>
      <c r="F59" s="300" t="s">
        <v>3733</v>
      </c>
      <c r="G59" s="300" t="s">
        <v>3656</v>
      </c>
      <c r="H59" s="303">
        <v>8.5000000000000006E-2</v>
      </c>
      <c r="I59" s="303">
        <v>0.37</v>
      </c>
      <c r="L59" s="300">
        <v>8</v>
      </c>
      <c r="M59" s="300">
        <v>2018</v>
      </c>
      <c r="N59" s="303">
        <v>2.3130434782608695E-2</v>
      </c>
      <c r="O59" s="303">
        <v>6.1869565217391315E-2</v>
      </c>
      <c r="AL59" s="300">
        <v>7</v>
      </c>
      <c r="AM59" s="300">
        <v>2024</v>
      </c>
      <c r="AN59" s="302">
        <v>45488</v>
      </c>
      <c r="AO59" s="300">
        <v>3.399</v>
      </c>
    </row>
    <row r="60" spans="2:41">
      <c r="B60" s="300" t="s">
        <v>3723</v>
      </c>
      <c r="C60" s="300" t="s">
        <v>3720</v>
      </c>
      <c r="D60" s="300" t="s">
        <v>3724</v>
      </c>
      <c r="E60" s="302">
        <v>45207</v>
      </c>
      <c r="F60" s="300" t="s">
        <v>3734</v>
      </c>
      <c r="G60" s="300" t="s">
        <v>3656</v>
      </c>
      <c r="H60" s="303">
        <v>0.09</v>
      </c>
      <c r="I60" s="303">
        <v>0.37</v>
      </c>
      <c r="L60" s="300">
        <v>10</v>
      </c>
      <c r="M60" s="300">
        <v>2023</v>
      </c>
      <c r="N60" s="303">
        <v>3.8200454545454544E-2</v>
      </c>
      <c r="O60" s="303">
        <v>5.1799545454545452E-2</v>
      </c>
      <c r="S60" s="388"/>
      <c r="AL60" s="300">
        <v>7</v>
      </c>
      <c r="AM60" s="300">
        <v>2024</v>
      </c>
      <c r="AN60" s="302">
        <v>45485</v>
      </c>
      <c r="AO60" s="300">
        <v>3.3679999999999999</v>
      </c>
    </row>
    <row r="61" spans="2:41">
      <c r="B61" s="300" t="s">
        <v>3735</v>
      </c>
      <c r="C61" s="300" t="s">
        <v>3736</v>
      </c>
      <c r="D61" s="300" t="s">
        <v>3668</v>
      </c>
      <c r="E61" s="302">
        <v>39370</v>
      </c>
      <c r="F61" s="300" t="s">
        <v>3737</v>
      </c>
      <c r="H61" s="303">
        <v>9.0500000000000011E-2</v>
      </c>
      <c r="I61" s="303">
        <v>0.38500000000000001</v>
      </c>
      <c r="L61" s="300">
        <v>10</v>
      </c>
      <c r="M61" s="300">
        <v>2007</v>
      </c>
      <c r="N61" s="303">
        <v>4.4345217391304342E-2</v>
      </c>
      <c r="O61" s="303">
        <v>4.6154782608695669E-2</v>
      </c>
      <c r="S61" s="303"/>
      <c r="AL61" s="300">
        <v>7</v>
      </c>
      <c r="AM61" s="300">
        <v>2024</v>
      </c>
      <c r="AN61" s="302">
        <v>45484</v>
      </c>
      <c r="AO61" s="300">
        <v>3.3849999999999998</v>
      </c>
    </row>
    <row r="62" spans="2:41">
      <c r="B62" s="300" t="s">
        <v>3735</v>
      </c>
      <c r="C62" s="300" t="s">
        <v>3736</v>
      </c>
      <c r="D62" s="300" t="s">
        <v>3668</v>
      </c>
      <c r="E62" s="302">
        <v>40154</v>
      </c>
      <c r="F62" s="300" t="s">
        <v>3738</v>
      </c>
      <c r="G62" s="300" t="s">
        <v>3659</v>
      </c>
      <c r="H62" s="303">
        <v>9.1999999999999998E-2</v>
      </c>
      <c r="I62" s="303">
        <v>0.38500000000000001</v>
      </c>
      <c r="L62" s="300">
        <v>12</v>
      </c>
      <c r="M62" s="300">
        <v>2009</v>
      </c>
      <c r="N62" s="303">
        <v>4.0050000000000002E-2</v>
      </c>
      <c r="O62" s="303">
        <v>5.1949999999999996E-2</v>
      </c>
      <c r="AL62" s="300">
        <v>7</v>
      </c>
      <c r="AM62" s="300">
        <v>2024</v>
      </c>
      <c r="AN62" s="302">
        <v>45483</v>
      </c>
      <c r="AO62" s="300">
        <v>3.4009999999999998</v>
      </c>
    </row>
    <row r="63" spans="2:41">
      <c r="B63" s="300" t="s">
        <v>3735</v>
      </c>
      <c r="C63" s="300" t="s">
        <v>3736</v>
      </c>
      <c r="D63" s="300" t="s">
        <v>3668</v>
      </c>
      <c r="E63" s="302">
        <v>40872</v>
      </c>
      <c r="F63" s="300" t="s">
        <v>3739</v>
      </c>
      <c r="G63" s="300" t="s">
        <v>3659</v>
      </c>
      <c r="H63" s="303">
        <v>8.900000000000001E-2</v>
      </c>
      <c r="I63" s="303">
        <v>0.38500000000000001</v>
      </c>
      <c r="L63" s="300">
        <v>11</v>
      </c>
      <c r="M63" s="300">
        <v>2011</v>
      </c>
      <c r="N63" s="303">
        <v>2.733863636363636E-2</v>
      </c>
      <c r="O63" s="303">
        <v>6.1661363636363653E-2</v>
      </c>
      <c r="AL63" s="300">
        <v>7</v>
      </c>
      <c r="AM63" s="300">
        <v>2024</v>
      </c>
      <c r="AN63" s="302">
        <v>45482</v>
      </c>
      <c r="AO63" s="300">
        <v>3.42</v>
      </c>
    </row>
    <row r="64" spans="2:41">
      <c r="B64" s="307" t="s">
        <v>3735</v>
      </c>
      <c r="C64" s="307" t="s">
        <v>3736</v>
      </c>
      <c r="D64" s="307" t="s">
        <v>3668</v>
      </c>
      <c r="E64" s="308">
        <v>44860</v>
      </c>
      <c r="F64" s="307" t="s">
        <v>3740</v>
      </c>
      <c r="G64" s="307" t="s">
        <v>3656</v>
      </c>
      <c r="H64" s="309">
        <v>8.900000000000001E-2</v>
      </c>
      <c r="I64" s="309">
        <v>0.38500000000000001</v>
      </c>
      <c r="J64" s="307"/>
      <c r="K64" s="307"/>
      <c r="L64" s="307">
        <v>10</v>
      </c>
      <c r="M64" s="307">
        <v>2022</v>
      </c>
      <c r="N64" s="309">
        <v>3.3743333333333327E-2</v>
      </c>
      <c r="O64" s="309">
        <v>5.5256666666666683E-2</v>
      </c>
      <c r="AL64" s="300">
        <v>7</v>
      </c>
      <c r="AM64" s="300">
        <v>2024</v>
      </c>
      <c r="AN64" s="302">
        <v>45481</v>
      </c>
      <c r="AO64" s="300">
        <v>3.403</v>
      </c>
    </row>
    <row r="65" spans="2:41">
      <c r="B65" s="310" t="s">
        <v>3741</v>
      </c>
      <c r="C65" s="310"/>
      <c r="D65" s="310"/>
      <c r="E65" s="310"/>
      <c r="F65" s="310"/>
      <c r="G65" s="310"/>
      <c r="H65" s="311">
        <f>AVERAGE(H6:H64)</f>
        <v>9.4737288135593206E-2</v>
      </c>
      <c r="I65" s="310"/>
      <c r="J65" s="310"/>
      <c r="K65" s="310"/>
      <c r="L65" s="310"/>
      <c r="M65" s="310"/>
      <c r="N65" s="311">
        <f>AVERAGE(N6:N64)</f>
        <v>3.6615068350097445E-2</v>
      </c>
      <c r="O65" s="312">
        <f>AVERAGE(O6:O64)</f>
        <v>5.8122219785495741E-2</v>
      </c>
      <c r="AL65" s="300">
        <v>7</v>
      </c>
      <c r="AM65" s="300">
        <v>2024</v>
      </c>
      <c r="AN65" s="302">
        <v>45478</v>
      </c>
      <c r="AO65" s="300">
        <v>3.431</v>
      </c>
    </row>
    <row r="66" spans="2:41">
      <c r="AL66" s="300">
        <v>7</v>
      </c>
      <c r="AM66" s="300">
        <v>2024</v>
      </c>
      <c r="AN66" s="302">
        <v>45477</v>
      </c>
      <c r="AO66" s="300">
        <v>3.51</v>
      </c>
    </row>
    <row r="67" spans="2:41">
      <c r="AL67" s="300">
        <v>7</v>
      </c>
      <c r="AM67" s="300">
        <v>2024</v>
      </c>
      <c r="AN67" s="302">
        <v>45476</v>
      </c>
      <c r="AO67" s="300">
        <v>3.4660000000000002</v>
      </c>
    </row>
    <row r="68" spans="2:41">
      <c r="AL68" s="300">
        <v>7</v>
      </c>
      <c r="AM68" s="300">
        <v>2024</v>
      </c>
      <c r="AN68" s="302">
        <v>45475</v>
      </c>
      <c r="AO68" s="300">
        <v>3.5019999999999998</v>
      </c>
    </row>
    <row r="69" spans="2:41">
      <c r="AL69" s="300">
        <v>7</v>
      </c>
      <c r="AM69" s="300">
        <v>2024</v>
      </c>
      <c r="AN69" s="302">
        <v>45474</v>
      </c>
      <c r="AO69" s="300">
        <v>3.3929999999999998</v>
      </c>
    </row>
    <row r="70" spans="2:41">
      <c r="AL70" s="300">
        <v>6</v>
      </c>
      <c r="AM70" s="300">
        <v>2024</v>
      </c>
      <c r="AN70" s="302">
        <v>45471</v>
      </c>
      <c r="AO70" s="300">
        <v>3.3929999999999998</v>
      </c>
    </row>
    <row r="71" spans="2:41">
      <c r="AL71" s="300">
        <v>6</v>
      </c>
      <c r="AM71" s="300">
        <v>2024</v>
      </c>
      <c r="AN71" s="302">
        <v>45470</v>
      </c>
      <c r="AO71" s="300">
        <v>3.359</v>
      </c>
    </row>
    <row r="72" spans="2:41">
      <c r="AL72" s="300">
        <v>6</v>
      </c>
      <c r="AM72" s="300">
        <v>2024</v>
      </c>
      <c r="AN72" s="302">
        <v>45469</v>
      </c>
      <c r="AO72" s="300">
        <v>3.367</v>
      </c>
    </row>
    <row r="73" spans="2:41">
      <c r="AL73" s="300">
        <v>6</v>
      </c>
      <c r="AM73" s="300">
        <v>2024</v>
      </c>
      <c r="AN73" s="302">
        <v>45468</v>
      </c>
      <c r="AO73" s="300">
        <v>3.2629999999999999</v>
      </c>
    </row>
    <row r="74" spans="2:41">
      <c r="AL74" s="300">
        <v>6</v>
      </c>
      <c r="AM74" s="300">
        <v>2024</v>
      </c>
      <c r="AN74" s="302">
        <v>45467</v>
      </c>
      <c r="AO74" s="300">
        <v>3.2480000000000002</v>
      </c>
    </row>
    <row r="75" spans="2:41">
      <c r="AL75" s="300">
        <v>6</v>
      </c>
      <c r="AM75" s="300">
        <v>2024</v>
      </c>
      <c r="AN75" s="302">
        <v>45464</v>
      </c>
      <c r="AO75" s="300">
        <v>3.2669999999999999</v>
      </c>
    </row>
    <row r="76" spans="2:41">
      <c r="AL76" s="300">
        <v>6</v>
      </c>
      <c r="AM76" s="300">
        <v>2024</v>
      </c>
      <c r="AN76" s="302">
        <v>45463</v>
      </c>
      <c r="AO76" s="300">
        <v>3.27</v>
      </c>
    </row>
    <row r="77" spans="2:41">
      <c r="AL77" s="300">
        <v>6</v>
      </c>
      <c r="AM77" s="300">
        <v>2024</v>
      </c>
      <c r="AN77" s="302">
        <v>45462</v>
      </c>
      <c r="AO77" s="300">
        <v>3.22</v>
      </c>
    </row>
    <row r="78" spans="2:41">
      <c r="AL78" s="300">
        <v>6</v>
      </c>
      <c r="AM78" s="300">
        <v>2024</v>
      </c>
      <c r="AN78" s="302">
        <v>45461</v>
      </c>
      <c r="AO78" s="300">
        <v>3.19</v>
      </c>
    </row>
    <row r="79" spans="2:41">
      <c r="AL79" s="300">
        <v>6</v>
      </c>
      <c r="AM79" s="300">
        <v>2024</v>
      </c>
      <c r="AN79" s="302">
        <v>45460</v>
      </c>
      <c r="AO79" s="300">
        <v>3.238</v>
      </c>
    </row>
    <row r="80" spans="2:41">
      <c r="AL80" s="300">
        <v>6</v>
      </c>
      <c r="AM80" s="300">
        <v>2024</v>
      </c>
      <c r="AN80" s="302">
        <v>45457</v>
      </c>
      <c r="AO80" s="300">
        <v>3.2149999999999999</v>
      </c>
    </row>
    <row r="81" spans="38:41">
      <c r="AL81" s="300">
        <v>6</v>
      </c>
      <c r="AM81" s="300">
        <v>2024</v>
      </c>
      <c r="AN81" s="302">
        <v>45456</v>
      </c>
      <c r="AO81" s="300">
        <v>3.2719999999999998</v>
      </c>
    </row>
    <row r="82" spans="38:41">
      <c r="AL82" s="300">
        <v>6</v>
      </c>
      <c r="AM82" s="300">
        <v>2024</v>
      </c>
      <c r="AN82" s="302">
        <v>45455</v>
      </c>
      <c r="AO82" s="300">
        <v>3.3340000000000001</v>
      </c>
    </row>
    <row r="83" spans="38:41">
      <c r="AL83" s="300">
        <v>6</v>
      </c>
      <c r="AM83" s="300">
        <v>2024</v>
      </c>
      <c r="AN83" s="302">
        <v>45454</v>
      </c>
      <c r="AO83" s="300">
        <v>3.4020000000000001</v>
      </c>
    </row>
    <row r="84" spans="38:41">
      <c r="AL84" s="300">
        <v>6</v>
      </c>
      <c r="AM84" s="300">
        <v>2024</v>
      </c>
      <c r="AN84" s="302">
        <v>45453</v>
      </c>
      <c r="AO84" s="300">
        <v>3.4239999999999999</v>
      </c>
    </row>
    <row r="85" spans="38:41">
      <c r="AL85" s="300">
        <v>6</v>
      </c>
      <c r="AM85" s="300">
        <v>2024</v>
      </c>
      <c r="AN85" s="302">
        <v>45450</v>
      </c>
      <c r="AO85" s="300">
        <v>3.3839999999999999</v>
      </c>
    </row>
    <row r="86" spans="38:41">
      <c r="AL86" s="300">
        <v>6</v>
      </c>
      <c r="AM86" s="300">
        <v>2024</v>
      </c>
      <c r="AN86" s="302">
        <v>45449</v>
      </c>
      <c r="AO86" s="300">
        <v>3.3170000000000002</v>
      </c>
    </row>
    <row r="87" spans="38:41">
      <c r="AL87" s="300">
        <v>6</v>
      </c>
      <c r="AM87" s="300">
        <v>2024</v>
      </c>
      <c r="AN87" s="302">
        <v>45448</v>
      </c>
      <c r="AO87" s="300">
        <v>3.2919999999999998</v>
      </c>
    </row>
    <row r="88" spans="38:41">
      <c r="AL88" s="300">
        <v>6</v>
      </c>
      <c r="AM88" s="300">
        <v>2024</v>
      </c>
      <c r="AN88" s="302">
        <v>45447</v>
      </c>
      <c r="AO88" s="300">
        <v>3.3239999999999998</v>
      </c>
    </row>
    <row r="89" spans="38:41">
      <c r="AL89" s="300">
        <v>6</v>
      </c>
      <c r="AM89" s="300">
        <v>2024</v>
      </c>
      <c r="AN89" s="302">
        <v>45446</v>
      </c>
      <c r="AO89" s="300">
        <v>3.3559999999999999</v>
      </c>
    </row>
    <row r="90" spans="38:41">
      <c r="AL90" s="300">
        <v>5</v>
      </c>
      <c r="AM90" s="300">
        <v>2024</v>
      </c>
      <c r="AN90" s="302">
        <v>45443</v>
      </c>
      <c r="AO90" s="300">
        <v>3.4830000000000001</v>
      </c>
    </row>
    <row r="91" spans="38:41">
      <c r="AL91" s="300">
        <v>5</v>
      </c>
      <c r="AM91" s="300">
        <v>2024</v>
      </c>
      <c r="AN91" s="302">
        <v>45442</v>
      </c>
      <c r="AO91" s="300">
        <v>3.548</v>
      </c>
    </row>
    <row r="92" spans="38:41">
      <c r="AL92" s="300">
        <v>5</v>
      </c>
      <c r="AM92" s="300">
        <v>2024</v>
      </c>
      <c r="AN92" s="302">
        <v>45441</v>
      </c>
      <c r="AO92" s="300">
        <v>3.6240000000000001</v>
      </c>
    </row>
    <row r="93" spans="38:41">
      <c r="AL93" s="300">
        <v>5</v>
      </c>
      <c r="AM93" s="300">
        <v>2024</v>
      </c>
      <c r="AN93" s="302">
        <v>45440</v>
      </c>
      <c r="AO93" s="300">
        <v>3.5619999999999998</v>
      </c>
    </row>
    <row r="94" spans="38:41">
      <c r="AL94" s="300">
        <v>5</v>
      </c>
      <c r="AM94" s="300">
        <v>2024</v>
      </c>
      <c r="AN94" s="302">
        <v>45439</v>
      </c>
      <c r="AO94" s="300">
        <v>3.484</v>
      </c>
    </row>
    <row r="95" spans="38:41">
      <c r="AL95" s="300">
        <v>5</v>
      </c>
      <c r="AM95" s="300">
        <v>2024</v>
      </c>
      <c r="AN95" s="302">
        <v>45436</v>
      </c>
      <c r="AO95" s="300">
        <v>3.4670000000000001</v>
      </c>
    </row>
    <row r="96" spans="38:41">
      <c r="AL96" s="300">
        <v>5</v>
      </c>
      <c r="AM96" s="300">
        <v>2024</v>
      </c>
      <c r="AN96" s="302">
        <v>45435</v>
      </c>
      <c r="AO96" s="300">
        <v>3.492</v>
      </c>
    </row>
    <row r="97" spans="38:41">
      <c r="AL97" s="300">
        <v>5</v>
      </c>
      <c r="AM97" s="300">
        <v>2024</v>
      </c>
      <c r="AN97" s="302">
        <v>45434</v>
      </c>
      <c r="AO97" s="300">
        <v>3.4609999999999999</v>
      </c>
    </row>
    <row r="98" spans="38:41">
      <c r="AL98" s="300">
        <v>5</v>
      </c>
      <c r="AM98" s="300">
        <v>2024</v>
      </c>
      <c r="AN98" s="302">
        <v>45433</v>
      </c>
      <c r="AO98" s="300">
        <v>3.456</v>
      </c>
    </row>
    <row r="99" spans="38:41">
      <c r="AL99" s="300">
        <v>5</v>
      </c>
      <c r="AM99" s="300">
        <v>2024</v>
      </c>
      <c r="AN99" s="302">
        <v>45432</v>
      </c>
      <c r="AO99" s="300">
        <v>3.4830000000000001</v>
      </c>
    </row>
    <row r="100" spans="38:41">
      <c r="AL100" s="300">
        <v>5</v>
      </c>
      <c r="AM100" s="300">
        <v>2024</v>
      </c>
      <c r="AN100" s="302">
        <v>45429</v>
      </c>
      <c r="AO100" s="300">
        <v>3.4830000000000001</v>
      </c>
    </row>
    <row r="101" spans="38:41">
      <c r="AL101" s="300">
        <v>5</v>
      </c>
      <c r="AM101" s="300">
        <v>2024</v>
      </c>
      <c r="AN101" s="302">
        <v>45428</v>
      </c>
      <c r="AO101" s="300">
        <v>3.419</v>
      </c>
    </row>
    <row r="102" spans="38:41">
      <c r="AL102" s="300">
        <v>5</v>
      </c>
      <c r="AM102" s="300">
        <v>2024</v>
      </c>
      <c r="AN102" s="302">
        <v>45427</v>
      </c>
      <c r="AO102" s="300">
        <v>3.4380000000000002</v>
      </c>
    </row>
    <row r="103" spans="38:41">
      <c r="AL103" s="300">
        <v>5</v>
      </c>
      <c r="AM103" s="300">
        <v>2024</v>
      </c>
      <c r="AN103" s="302">
        <v>45426</v>
      </c>
      <c r="AO103" s="300">
        <v>3.54</v>
      </c>
    </row>
    <row r="104" spans="38:41">
      <c r="AL104" s="300">
        <v>5</v>
      </c>
      <c r="AM104" s="300">
        <v>2024</v>
      </c>
      <c r="AN104" s="302">
        <v>45425</v>
      </c>
      <c r="AO104" s="300">
        <v>3.5329999999999999</v>
      </c>
    </row>
    <row r="105" spans="38:41">
      <c r="AL105" s="300">
        <v>5</v>
      </c>
      <c r="AM105" s="300">
        <v>2024</v>
      </c>
      <c r="AN105" s="302">
        <v>45422</v>
      </c>
      <c r="AO105" s="300">
        <v>3.552</v>
      </c>
    </row>
    <row r="106" spans="38:41">
      <c r="AL106" s="300">
        <v>5</v>
      </c>
      <c r="AM106" s="300">
        <v>2024</v>
      </c>
      <c r="AN106" s="302">
        <v>45421</v>
      </c>
      <c r="AO106" s="300">
        <v>3.5049999999999999</v>
      </c>
    </row>
    <row r="107" spans="38:41">
      <c r="AL107" s="300">
        <v>5</v>
      </c>
      <c r="AM107" s="300">
        <v>2024</v>
      </c>
      <c r="AN107" s="302">
        <v>45420</v>
      </c>
      <c r="AO107" s="300">
        <v>3.512</v>
      </c>
    </row>
    <row r="108" spans="38:41">
      <c r="AL108" s="300">
        <v>5</v>
      </c>
      <c r="AM108" s="300">
        <v>2024</v>
      </c>
      <c r="AN108" s="302">
        <v>45419</v>
      </c>
      <c r="AO108" s="300">
        <v>3.47</v>
      </c>
    </row>
    <row r="109" spans="38:41">
      <c r="AL109" s="300">
        <v>5</v>
      </c>
      <c r="AM109" s="300">
        <v>2024</v>
      </c>
      <c r="AN109" s="302">
        <v>45418</v>
      </c>
      <c r="AO109" s="300">
        <v>3.5070000000000001</v>
      </c>
    </row>
    <row r="110" spans="38:41">
      <c r="AL110" s="300">
        <v>5</v>
      </c>
      <c r="AM110" s="300">
        <v>2024</v>
      </c>
      <c r="AN110" s="302">
        <v>45415</v>
      </c>
      <c r="AO110" s="300">
        <v>3.5529999999999999</v>
      </c>
    </row>
    <row r="111" spans="38:41">
      <c r="AL111" s="300">
        <v>5</v>
      </c>
      <c r="AM111" s="300">
        <v>2024</v>
      </c>
      <c r="AN111" s="302">
        <v>45414</v>
      </c>
      <c r="AO111" s="300">
        <v>3.6280000000000001</v>
      </c>
    </row>
    <row r="112" spans="38:41">
      <c r="AL112" s="300">
        <v>5</v>
      </c>
      <c r="AM112" s="300">
        <v>2024</v>
      </c>
      <c r="AN112" s="302">
        <v>45413</v>
      </c>
      <c r="AO112" s="300">
        <v>3.6309999999999998</v>
      </c>
    </row>
    <row r="113" spans="38:41">
      <c r="AL113" s="300">
        <v>4</v>
      </c>
      <c r="AM113" s="300">
        <v>2024</v>
      </c>
      <c r="AN113" s="302">
        <v>45412</v>
      </c>
      <c r="AO113" s="300">
        <v>3.6739999999999999</v>
      </c>
    </row>
    <row r="114" spans="38:41">
      <c r="AL114" s="300">
        <v>4</v>
      </c>
      <c r="AM114" s="300">
        <v>2024</v>
      </c>
      <c r="AN114" s="302">
        <v>45411</v>
      </c>
      <c r="AO114" s="300">
        <v>3.6269999999999998</v>
      </c>
    </row>
    <row r="115" spans="38:41">
      <c r="AL115" s="300">
        <v>4</v>
      </c>
      <c r="AM115" s="300">
        <v>2024</v>
      </c>
      <c r="AN115" s="302">
        <v>45408</v>
      </c>
      <c r="AO115" s="300">
        <v>3.6949999999999998</v>
      </c>
    </row>
    <row r="116" spans="38:41">
      <c r="AL116" s="300">
        <v>4</v>
      </c>
      <c r="AM116" s="300">
        <v>2024</v>
      </c>
      <c r="AN116" s="302">
        <v>45407</v>
      </c>
      <c r="AO116" s="300">
        <v>3.7429999999999999</v>
      </c>
    </row>
    <row r="117" spans="38:41">
      <c r="AL117" s="300">
        <v>4</v>
      </c>
      <c r="AM117" s="300">
        <v>2024</v>
      </c>
      <c r="AN117" s="302">
        <v>45406</v>
      </c>
      <c r="AO117" s="300">
        <v>3.6949999999999998</v>
      </c>
    </row>
    <row r="118" spans="38:41">
      <c r="AL118" s="300">
        <v>4</v>
      </c>
      <c r="AM118" s="300">
        <v>2024</v>
      </c>
      <c r="AN118" s="302">
        <v>45405</v>
      </c>
      <c r="AO118" s="300">
        <v>3.6659999999999999</v>
      </c>
    </row>
    <row r="119" spans="38:41">
      <c r="AL119" s="300">
        <v>4</v>
      </c>
      <c r="AM119" s="300">
        <v>2024</v>
      </c>
      <c r="AN119" s="302">
        <v>45404</v>
      </c>
      <c r="AO119" s="300">
        <v>3.661</v>
      </c>
    </row>
    <row r="120" spans="38:41">
      <c r="AL120" s="300">
        <v>4</v>
      </c>
      <c r="AM120" s="300">
        <v>2024</v>
      </c>
      <c r="AN120" s="302">
        <v>45401</v>
      </c>
      <c r="AO120" s="300">
        <v>3.6469999999999998</v>
      </c>
    </row>
    <row r="121" spans="38:41">
      <c r="AL121" s="300">
        <v>4</v>
      </c>
      <c r="AM121" s="300">
        <v>2024</v>
      </c>
      <c r="AN121" s="302">
        <v>45400</v>
      </c>
      <c r="AO121" s="300">
        <v>3.665</v>
      </c>
    </row>
    <row r="122" spans="38:41">
      <c r="AL122" s="300">
        <v>4</v>
      </c>
      <c r="AM122" s="300">
        <v>2024</v>
      </c>
      <c r="AN122" s="302">
        <v>45399</v>
      </c>
      <c r="AO122" s="300">
        <v>3.6230000000000002</v>
      </c>
    </row>
    <row r="123" spans="38:41">
      <c r="AL123" s="300">
        <v>4</v>
      </c>
      <c r="AM123" s="300">
        <v>2024</v>
      </c>
      <c r="AN123" s="302">
        <v>45398</v>
      </c>
      <c r="AO123" s="300">
        <v>3.6419999999999999</v>
      </c>
    </row>
    <row r="124" spans="38:41">
      <c r="AL124" s="300">
        <v>4</v>
      </c>
      <c r="AM124" s="300">
        <v>2024</v>
      </c>
      <c r="AN124" s="302">
        <v>45397</v>
      </c>
      <c r="AO124" s="300">
        <v>3.6349999999999998</v>
      </c>
    </row>
    <row r="125" spans="38:41">
      <c r="AL125" s="300">
        <v>4</v>
      </c>
      <c r="AM125" s="300">
        <v>2024</v>
      </c>
      <c r="AN125" s="302">
        <v>45394</v>
      </c>
      <c r="AO125" s="300">
        <v>3.55</v>
      </c>
    </row>
    <row r="126" spans="38:41">
      <c r="AL126" s="300">
        <v>4</v>
      </c>
      <c r="AM126" s="300">
        <v>2024</v>
      </c>
      <c r="AN126" s="302">
        <v>45393</v>
      </c>
      <c r="AO126" s="300">
        <v>3.609</v>
      </c>
    </row>
    <row r="127" spans="38:41">
      <c r="AL127" s="300">
        <v>4</v>
      </c>
      <c r="AM127" s="300">
        <v>2024</v>
      </c>
      <c r="AN127" s="302">
        <v>45392</v>
      </c>
      <c r="AO127" s="300">
        <v>3.5739999999999998</v>
      </c>
    </row>
    <row r="128" spans="38:41">
      <c r="AL128" s="300">
        <v>4</v>
      </c>
      <c r="AM128" s="300">
        <v>2024</v>
      </c>
      <c r="AN128" s="302">
        <v>45391</v>
      </c>
      <c r="AO128" s="300">
        <v>3.472</v>
      </c>
    </row>
    <row r="129" spans="38:41">
      <c r="AL129" s="300">
        <v>4</v>
      </c>
      <c r="AM129" s="300">
        <v>2024</v>
      </c>
      <c r="AN129" s="302">
        <v>45390</v>
      </c>
      <c r="AO129" s="300">
        <v>3.536</v>
      </c>
    </row>
    <row r="130" spans="38:41">
      <c r="AL130" s="300">
        <v>4</v>
      </c>
      <c r="AM130" s="300">
        <v>2024</v>
      </c>
      <c r="AN130" s="302">
        <v>45387</v>
      </c>
      <c r="AO130" s="300">
        <v>3.52</v>
      </c>
    </row>
    <row r="131" spans="38:41">
      <c r="AL131" s="300">
        <v>4</v>
      </c>
      <c r="AM131" s="300">
        <v>2024</v>
      </c>
      <c r="AN131" s="302">
        <v>45386</v>
      </c>
      <c r="AO131" s="300">
        <v>3.46</v>
      </c>
    </row>
    <row r="132" spans="38:41">
      <c r="AL132" s="300">
        <v>4</v>
      </c>
      <c r="AM132" s="300">
        <v>2024</v>
      </c>
      <c r="AN132" s="302">
        <v>45385</v>
      </c>
      <c r="AO132" s="300">
        <v>3.5030000000000001</v>
      </c>
    </row>
    <row r="133" spans="38:41">
      <c r="AL133" s="300">
        <v>4</v>
      </c>
      <c r="AM133" s="300">
        <v>2024</v>
      </c>
      <c r="AN133" s="302">
        <v>45384</v>
      </c>
      <c r="AO133" s="300">
        <v>3.5030000000000001</v>
      </c>
    </row>
    <row r="134" spans="38:41">
      <c r="AL134" s="300">
        <v>4</v>
      </c>
      <c r="AM134" s="300">
        <v>2024</v>
      </c>
      <c r="AN134" s="302">
        <v>45383</v>
      </c>
      <c r="AO134" s="300">
        <v>3.4780000000000002</v>
      </c>
    </row>
    <row r="135" spans="38:41">
      <c r="AL135" s="300">
        <v>3</v>
      </c>
      <c r="AM135" s="300">
        <v>2024</v>
      </c>
      <c r="AN135" s="302">
        <v>45380</v>
      </c>
      <c r="AO135" s="300">
        <v>3.3540000000000001</v>
      </c>
    </row>
    <row r="136" spans="38:41">
      <c r="AL136" s="300">
        <v>3</v>
      </c>
      <c r="AM136" s="300">
        <v>2024</v>
      </c>
      <c r="AN136" s="302">
        <v>45379</v>
      </c>
      <c r="AO136" s="300">
        <v>3.355</v>
      </c>
    </row>
    <row r="137" spans="38:41">
      <c r="AL137" s="300">
        <v>3</v>
      </c>
      <c r="AM137" s="300">
        <v>2024</v>
      </c>
      <c r="AN137" s="302">
        <v>45378</v>
      </c>
      <c r="AO137" s="300">
        <v>3.3479999999999999</v>
      </c>
    </row>
    <row r="138" spans="38:41">
      <c r="AL138" s="300">
        <v>3</v>
      </c>
      <c r="AM138" s="300">
        <v>2024</v>
      </c>
      <c r="AN138" s="302">
        <v>45377</v>
      </c>
      <c r="AO138" s="300">
        <v>3.4089999999999998</v>
      </c>
    </row>
    <row r="139" spans="38:41">
      <c r="AL139" s="300">
        <v>3</v>
      </c>
      <c r="AM139" s="300">
        <v>2024</v>
      </c>
      <c r="AN139" s="302">
        <v>45376</v>
      </c>
      <c r="AO139" s="300">
        <v>3.4089999999999998</v>
      </c>
    </row>
    <row r="140" spans="38:41">
      <c r="AL140" s="300">
        <v>3</v>
      </c>
      <c r="AM140" s="300">
        <v>2024</v>
      </c>
      <c r="AN140" s="302">
        <v>45373</v>
      </c>
      <c r="AO140" s="300">
        <v>3.3639999999999999</v>
      </c>
    </row>
    <row r="141" spans="38:41">
      <c r="AL141" s="300">
        <v>3</v>
      </c>
      <c r="AM141" s="300">
        <v>2024</v>
      </c>
      <c r="AN141" s="302">
        <v>45372</v>
      </c>
      <c r="AO141" s="300">
        <v>3.431</v>
      </c>
    </row>
    <row r="142" spans="38:41">
      <c r="AL142" s="300">
        <v>3</v>
      </c>
      <c r="AM142" s="300">
        <v>2024</v>
      </c>
      <c r="AN142" s="302">
        <v>45371</v>
      </c>
      <c r="AO142" s="300">
        <v>3.4119999999999999</v>
      </c>
    </row>
    <row r="143" spans="38:41">
      <c r="AL143" s="300">
        <v>3</v>
      </c>
      <c r="AM143" s="300">
        <v>2024</v>
      </c>
      <c r="AN143" s="302">
        <v>45370</v>
      </c>
      <c r="AO143" s="300">
        <v>3.42</v>
      </c>
    </row>
    <row r="144" spans="38:41">
      <c r="AL144" s="300">
        <v>3</v>
      </c>
      <c r="AM144" s="300">
        <v>2024</v>
      </c>
      <c r="AN144" s="302">
        <v>45369</v>
      </c>
      <c r="AO144" s="300">
        <v>3.4550000000000001</v>
      </c>
    </row>
    <row r="145" spans="38:41">
      <c r="AL145" s="300">
        <v>3</v>
      </c>
      <c r="AM145" s="300">
        <v>2024</v>
      </c>
      <c r="AN145" s="302">
        <v>45366</v>
      </c>
      <c r="AO145" s="300">
        <v>3.4140000000000001</v>
      </c>
    </row>
    <row r="146" spans="38:41">
      <c r="AL146" s="300">
        <v>3</v>
      </c>
      <c r="AM146" s="300">
        <v>2024</v>
      </c>
      <c r="AN146" s="302">
        <v>45365</v>
      </c>
      <c r="AO146" s="300">
        <v>3.4079999999999999</v>
      </c>
    </row>
    <row r="147" spans="38:41">
      <c r="AL147" s="300">
        <v>3</v>
      </c>
      <c r="AM147" s="300">
        <v>2024</v>
      </c>
      <c r="AN147" s="302">
        <v>45364</v>
      </c>
      <c r="AO147" s="300">
        <v>3.3250000000000002</v>
      </c>
    </row>
    <row r="148" spans="38:41">
      <c r="AL148" s="300">
        <v>3</v>
      </c>
      <c r="AM148" s="300">
        <v>2024</v>
      </c>
      <c r="AN148" s="302">
        <v>45363</v>
      </c>
      <c r="AO148" s="300">
        <v>3.302</v>
      </c>
    </row>
    <row r="149" spans="38:41">
      <c r="AL149" s="300">
        <v>3</v>
      </c>
      <c r="AM149" s="300">
        <v>2024</v>
      </c>
      <c r="AN149" s="302">
        <v>45362</v>
      </c>
      <c r="AO149" s="300">
        <v>3.262</v>
      </c>
    </row>
    <row r="150" spans="38:41">
      <c r="AL150" s="300">
        <v>3</v>
      </c>
      <c r="AM150" s="300">
        <v>2024</v>
      </c>
      <c r="AN150" s="302">
        <v>45359</v>
      </c>
      <c r="AO150" s="300">
        <v>3.2429999999999999</v>
      </c>
    </row>
    <row r="151" spans="38:41">
      <c r="AL151" s="300">
        <v>3</v>
      </c>
      <c r="AM151" s="300">
        <v>2024</v>
      </c>
      <c r="AN151" s="302">
        <v>45358</v>
      </c>
      <c r="AO151" s="300">
        <v>3.2530000000000001</v>
      </c>
    </row>
    <row r="152" spans="38:41">
      <c r="AL152" s="300">
        <v>3</v>
      </c>
      <c r="AM152" s="300">
        <v>2024</v>
      </c>
      <c r="AN152" s="302">
        <v>45357</v>
      </c>
      <c r="AO152" s="300">
        <v>3.2389999999999999</v>
      </c>
    </row>
    <row r="153" spans="38:41">
      <c r="AL153" s="300">
        <v>3</v>
      </c>
      <c r="AM153" s="300">
        <v>2024</v>
      </c>
      <c r="AN153" s="302">
        <v>45356</v>
      </c>
      <c r="AO153" s="300">
        <v>3.2559999999999998</v>
      </c>
    </row>
    <row r="154" spans="38:41">
      <c r="AL154" s="300">
        <v>3</v>
      </c>
      <c r="AM154" s="300">
        <v>2024</v>
      </c>
      <c r="AN154" s="302">
        <v>45355</v>
      </c>
      <c r="AO154" s="300">
        <v>3.339</v>
      </c>
    </row>
    <row r="155" spans="38:41">
      <c r="AL155" s="300">
        <v>3</v>
      </c>
      <c r="AM155" s="300">
        <v>2024</v>
      </c>
      <c r="AN155" s="302">
        <v>45352</v>
      </c>
      <c r="AO155" s="300">
        <v>3.3170000000000002</v>
      </c>
    </row>
    <row r="156" spans="38:41">
      <c r="AL156" s="300">
        <v>2</v>
      </c>
      <c r="AM156" s="300">
        <v>2024</v>
      </c>
      <c r="AN156" s="302">
        <v>45351</v>
      </c>
      <c r="AO156" s="300">
        <v>3.363</v>
      </c>
    </row>
    <row r="157" spans="38:41">
      <c r="AL157" s="300">
        <v>2</v>
      </c>
      <c r="AM157" s="300">
        <v>2024</v>
      </c>
      <c r="AN157" s="302">
        <v>45350</v>
      </c>
      <c r="AO157" s="300">
        <v>3.403</v>
      </c>
    </row>
    <row r="158" spans="38:41">
      <c r="AL158" s="300">
        <v>2</v>
      </c>
      <c r="AM158" s="300">
        <v>2024</v>
      </c>
      <c r="AN158" s="302">
        <v>45349</v>
      </c>
      <c r="AO158" s="300">
        <v>3.4140000000000001</v>
      </c>
    </row>
    <row r="159" spans="38:41">
      <c r="AL159" s="300">
        <v>2</v>
      </c>
      <c r="AM159" s="300">
        <v>2024</v>
      </c>
      <c r="AN159" s="302">
        <v>45348</v>
      </c>
      <c r="AO159" s="300">
        <v>3.3530000000000002</v>
      </c>
    </row>
    <row r="160" spans="38:41">
      <c r="AL160" s="300">
        <v>2</v>
      </c>
      <c r="AM160" s="300">
        <v>2024</v>
      </c>
      <c r="AN160" s="302">
        <v>45345</v>
      </c>
      <c r="AO160" s="300">
        <v>3.3180000000000001</v>
      </c>
    </row>
    <row r="161" spans="38:41">
      <c r="AL161" s="300">
        <v>2</v>
      </c>
      <c r="AM161" s="300">
        <v>2024</v>
      </c>
      <c r="AN161" s="302">
        <v>45344</v>
      </c>
      <c r="AO161" s="300">
        <v>3.403</v>
      </c>
    </row>
    <row r="162" spans="38:41">
      <c r="AL162" s="300">
        <v>2</v>
      </c>
      <c r="AM162" s="300">
        <v>2024</v>
      </c>
      <c r="AN162" s="302">
        <v>45343</v>
      </c>
      <c r="AO162" s="300">
        <v>3.4350000000000001</v>
      </c>
    </row>
    <row r="163" spans="38:41">
      <c r="AL163" s="300">
        <v>2</v>
      </c>
      <c r="AM163" s="300">
        <v>2024</v>
      </c>
      <c r="AN163" s="302">
        <v>45342</v>
      </c>
      <c r="AO163" s="300">
        <v>3.391</v>
      </c>
    </row>
    <row r="164" spans="38:41">
      <c r="AL164" s="300">
        <v>2</v>
      </c>
      <c r="AM164" s="300">
        <v>2024</v>
      </c>
      <c r="AN164" s="302">
        <v>45341</v>
      </c>
      <c r="AO164" s="300">
        <v>3.427</v>
      </c>
    </row>
    <row r="165" spans="38:41">
      <c r="AL165" s="300">
        <v>2</v>
      </c>
      <c r="AM165" s="300">
        <v>2024</v>
      </c>
      <c r="AN165" s="302">
        <v>45338</v>
      </c>
      <c r="AO165" s="300">
        <v>3.427</v>
      </c>
    </row>
    <row r="166" spans="38:41">
      <c r="AL166" s="300">
        <v>2</v>
      </c>
      <c r="AM166" s="300">
        <v>2024</v>
      </c>
      <c r="AN166" s="302">
        <v>45337</v>
      </c>
      <c r="AO166" s="300">
        <v>3.411</v>
      </c>
    </row>
    <row r="167" spans="38:41">
      <c r="AL167" s="300">
        <v>2</v>
      </c>
      <c r="AM167" s="300">
        <v>2024</v>
      </c>
      <c r="AN167" s="302">
        <v>45336</v>
      </c>
      <c r="AO167" s="300">
        <v>3.4220000000000002</v>
      </c>
    </row>
    <row r="168" spans="38:41">
      <c r="AL168" s="300">
        <v>2</v>
      </c>
      <c r="AM168" s="300">
        <v>2024</v>
      </c>
      <c r="AN168" s="302">
        <v>45335</v>
      </c>
      <c r="AO168" s="300">
        <v>3.4710000000000001</v>
      </c>
    </row>
    <row r="169" spans="38:41">
      <c r="AL169" s="300">
        <v>2</v>
      </c>
      <c r="AM169" s="300">
        <v>2024</v>
      </c>
      <c r="AN169" s="302">
        <v>45334</v>
      </c>
      <c r="AO169" s="300">
        <v>3.4420000000000002</v>
      </c>
    </row>
    <row r="170" spans="38:41">
      <c r="AL170" s="300">
        <v>2</v>
      </c>
      <c r="AM170" s="300">
        <v>2024</v>
      </c>
      <c r="AN170" s="302">
        <v>45331</v>
      </c>
      <c r="AO170" s="300">
        <v>3.4169999999999998</v>
      </c>
    </row>
    <row r="171" spans="38:41">
      <c r="AL171" s="300">
        <v>2</v>
      </c>
      <c r="AM171" s="300">
        <v>2024</v>
      </c>
      <c r="AN171" s="302">
        <v>45330</v>
      </c>
      <c r="AO171" s="300">
        <v>3.4329999999999998</v>
      </c>
    </row>
    <row r="172" spans="38:41">
      <c r="AL172" s="300">
        <v>2</v>
      </c>
      <c r="AM172" s="300">
        <v>2024</v>
      </c>
      <c r="AN172" s="302">
        <v>45329</v>
      </c>
      <c r="AO172" s="300">
        <v>3.38</v>
      </c>
    </row>
    <row r="173" spans="38:41">
      <c r="AL173" s="300">
        <v>2</v>
      </c>
      <c r="AM173" s="300">
        <v>2024</v>
      </c>
      <c r="AN173" s="302">
        <v>45328</v>
      </c>
      <c r="AO173" s="300">
        <v>3.3279999999999998</v>
      </c>
    </row>
    <row r="174" spans="38:41">
      <c r="AL174" s="300">
        <v>2</v>
      </c>
      <c r="AM174" s="300">
        <v>2024</v>
      </c>
      <c r="AN174" s="302">
        <v>45327</v>
      </c>
      <c r="AO174" s="300">
        <v>3.387</v>
      </c>
    </row>
    <row r="175" spans="38:41">
      <c r="AL175" s="300">
        <v>2</v>
      </c>
      <c r="AM175" s="300">
        <v>2024</v>
      </c>
      <c r="AN175" s="302">
        <v>45324</v>
      </c>
      <c r="AO175" s="300">
        <v>3.2869999999999999</v>
      </c>
    </row>
    <row r="176" spans="38:41">
      <c r="AL176" s="300">
        <v>2</v>
      </c>
      <c r="AM176" s="300">
        <v>2024</v>
      </c>
      <c r="AN176" s="302">
        <v>45323</v>
      </c>
      <c r="AO176" s="300">
        <v>3.2</v>
      </c>
    </row>
    <row r="177" spans="38:41">
      <c r="AL177" s="300">
        <v>1</v>
      </c>
      <c r="AM177" s="300">
        <v>2024</v>
      </c>
      <c r="AN177" s="302">
        <v>45322</v>
      </c>
      <c r="AO177" s="300">
        <v>3.2549999999999999</v>
      </c>
    </row>
    <row r="178" spans="38:41">
      <c r="AL178" s="300">
        <v>1</v>
      </c>
      <c r="AM178" s="300">
        <v>2024</v>
      </c>
      <c r="AN178" s="302">
        <v>45321</v>
      </c>
      <c r="AO178" s="300">
        <v>3.3260000000000001</v>
      </c>
    </row>
    <row r="179" spans="38:41">
      <c r="AL179" s="300">
        <v>1</v>
      </c>
      <c r="AM179" s="300">
        <v>2024</v>
      </c>
      <c r="AN179" s="302">
        <v>45320</v>
      </c>
      <c r="AO179" s="300">
        <v>3.3959999999999999</v>
      </c>
    </row>
    <row r="180" spans="38:41">
      <c r="AL180" s="300">
        <v>1</v>
      </c>
      <c r="AM180" s="300">
        <v>2024</v>
      </c>
      <c r="AN180" s="302">
        <v>45317</v>
      </c>
      <c r="AO180" s="300">
        <v>3.4790000000000001</v>
      </c>
    </row>
    <row r="181" spans="38:41">
      <c r="AL181" s="300">
        <v>1</v>
      </c>
      <c r="AM181" s="300">
        <v>2024</v>
      </c>
      <c r="AN181" s="302">
        <v>45316</v>
      </c>
      <c r="AO181" s="300">
        <v>3.4540000000000002</v>
      </c>
    </row>
    <row r="182" spans="38:41">
      <c r="AL182" s="300">
        <v>1</v>
      </c>
      <c r="AM182" s="300">
        <v>2024</v>
      </c>
      <c r="AN182" s="302">
        <v>45315</v>
      </c>
      <c r="AO182" s="300">
        <v>3.4609999999999999</v>
      </c>
    </row>
    <row r="183" spans="38:41">
      <c r="AL183" s="300">
        <v>1</v>
      </c>
      <c r="AM183" s="300">
        <v>2024</v>
      </c>
      <c r="AN183" s="302">
        <v>45314</v>
      </c>
      <c r="AO183" s="300">
        <v>3.4180000000000001</v>
      </c>
    </row>
    <row r="184" spans="38:41">
      <c r="AL184" s="300">
        <v>1</v>
      </c>
      <c r="AM184" s="300">
        <v>2024</v>
      </c>
      <c r="AN184" s="302">
        <v>45313</v>
      </c>
      <c r="AO184" s="300">
        <v>3.4009999999999998</v>
      </c>
    </row>
    <row r="185" spans="38:41">
      <c r="AL185" s="300">
        <v>1</v>
      </c>
      <c r="AM185" s="300">
        <v>2024</v>
      </c>
      <c r="AN185" s="302">
        <v>45310</v>
      </c>
      <c r="AO185" s="300">
        <v>3.4239999999999999</v>
      </c>
    </row>
    <row r="186" spans="38:41">
      <c r="AL186" s="300">
        <v>1</v>
      </c>
      <c r="AM186" s="300">
        <v>2024</v>
      </c>
      <c r="AN186" s="302">
        <v>45309</v>
      </c>
      <c r="AO186" s="300">
        <v>3.4260000000000002</v>
      </c>
    </row>
    <row r="187" spans="38:41">
      <c r="AL187" s="300">
        <v>1</v>
      </c>
      <c r="AM187" s="300">
        <v>2024</v>
      </c>
      <c r="AN187" s="302">
        <v>45308</v>
      </c>
      <c r="AO187" s="300">
        <v>3.3660000000000001</v>
      </c>
    </row>
    <row r="188" spans="38:41">
      <c r="AL188" s="300">
        <v>1</v>
      </c>
      <c r="AM188" s="300">
        <v>2024</v>
      </c>
      <c r="AN188" s="302">
        <v>45307</v>
      </c>
      <c r="AO188" s="300">
        <v>3.31</v>
      </c>
    </row>
    <row r="189" spans="38:41">
      <c r="AL189" s="300">
        <v>1</v>
      </c>
      <c r="AM189" s="300">
        <v>2024</v>
      </c>
      <c r="AN189" s="302">
        <v>45306</v>
      </c>
      <c r="AO189" s="300">
        <v>3.18</v>
      </c>
    </row>
    <row r="190" spans="38:41">
      <c r="AL190" s="300">
        <v>1</v>
      </c>
      <c r="AM190" s="300">
        <v>2024</v>
      </c>
      <c r="AN190" s="302">
        <v>45303</v>
      </c>
      <c r="AO190" s="300">
        <v>3.1829999999999998</v>
      </c>
    </row>
    <row r="191" spans="38:41">
      <c r="AL191" s="300">
        <v>1</v>
      </c>
      <c r="AM191" s="300">
        <v>2024</v>
      </c>
      <c r="AN191" s="302">
        <v>45302</v>
      </c>
      <c r="AO191" s="300">
        <v>3.1850000000000001</v>
      </c>
    </row>
    <row r="192" spans="38:41">
      <c r="AL192" s="300">
        <v>1</v>
      </c>
      <c r="AM192" s="300">
        <v>2024</v>
      </c>
      <c r="AN192" s="302">
        <v>45301</v>
      </c>
      <c r="AO192" s="300">
        <v>3.1840000000000002</v>
      </c>
    </row>
    <row r="193" spans="38:41">
      <c r="AL193" s="300">
        <v>1</v>
      </c>
      <c r="AM193" s="300">
        <v>2024</v>
      </c>
      <c r="AN193" s="302">
        <v>45300</v>
      </c>
      <c r="AO193" s="300">
        <v>3.1419999999999999</v>
      </c>
    </row>
    <row r="194" spans="38:41">
      <c r="AL194" s="300">
        <v>1</v>
      </c>
      <c r="AM194" s="300">
        <v>2024</v>
      </c>
      <c r="AN194" s="302">
        <v>45299</v>
      </c>
      <c r="AO194" s="300">
        <v>3.1520000000000001</v>
      </c>
    </row>
    <row r="195" spans="38:41">
      <c r="AL195" s="300">
        <v>1</v>
      </c>
      <c r="AM195" s="300">
        <v>2024</v>
      </c>
      <c r="AN195" s="302">
        <v>45296</v>
      </c>
      <c r="AO195" s="300">
        <v>3.1779999999999999</v>
      </c>
    </row>
    <row r="196" spans="38:41">
      <c r="AL196" s="300">
        <v>1</v>
      </c>
      <c r="AM196" s="300">
        <v>2024</v>
      </c>
      <c r="AN196" s="302">
        <v>45295</v>
      </c>
      <c r="AO196" s="300">
        <v>3.1539999999999999</v>
      </c>
    </row>
    <row r="197" spans="38:41">
      <c r="AL197" s="300">
        <v>1</v>
      </c>
      <c r="AM197" s="300">
        <v>2024</v>
      </c>
      <c r="AN197" s="302">
        <v>45294</v>
      </c>
      <c r="AO197" s="300">
        <v>3.0859999999999999</v>
      </c>
    </row>
    <row r="198" spans="38:41">
      <c r="AL198" s="300">
        <v>1</v>
      </c>
      <c r="AM198" s="300">
        <v>2024</v>
      </c>
      <c r="AN198" s="302">
        <v>45293</v>
      </c>
      <c r="AO198" s="300">
        <v>3.1</v>
      </c>
    </row>
    <row r="199" spans="38:41">
      <c r="AL199" s="300">
        <v>1</v>
      </c>
      <c r="AM199" s="300">
        <v>2024</v>
      </c>
      <c r="AN199" s="302">
        <v>45292</v>
      </c>
      <c r="AO199" s="300">
        <v>3.0329999999999999</v>
      </c>
    </row>
    <row r="200" spans="38:41">
      <c r="AL200" s="300">
        <v>12</v>
      </c>
      <c r="AM200" s="300">
        <v>2023</v>
      </c>
      <c r="AN200" s="302">
        <v>45289</v>
      </c>
      <c r="AO200" s="300">
        <v>3.0329999999999999</v>
      </c>
    </row>
    <row r="201" spans="38:41">
      <c r="AL201" s="300">
        <v>12</v>
      </c>
      <c r="AM201" s="300">
        <v>2023</v>
      </c>
      <c r="AN201" s="302">
        <v>45288</v>
      </c>
      <c r="AO201" s="300">
        <v>3.0139999999999998</v>
      </c>
    </row>
    <row r="202" spans="38:41">
      <c r="AL202" s="300">
        <v>12</v>
      </c>
      <c r="AM202" s="300">
        <v>2023</v>
      </c>
      <c r="AN202" s="302">
        <v>45287</v>
      </c>
      <c r="AO202" s="300">
        <v>2.9660000000000002</v>
      </c>
    </row>
    <row r="203" spans="38:41">
      <c r="AL203" s="300">
        <v>12</v>
      </c>
      <c r="AM203" s="300">
        <v>2023</v>
      </c>
      <c r="AN203" s="302">
        <v>45285</v>
      </c>
      <c r="AO203" s="300">
        <v>3.0659999999999998</v>
      </c>
    </row>
    <row r="204" spans="38:41">
      <c r="AL204" s="300">
        <v>12</v>
      </c>
      <c r="AM204" s="300">
        <v>2023</v>
      </c>
      <c r="AN204" s="302">
        <v>45282</v>
      </c>
      <c r="AO204" s="300">
        <v>3.0659999999999998</v>
      </c>
    </row>
    <row r="205" spans="38:41">
      <c r="AL205" s="300">
        <v>12</v>
      </c>
      <c r="AM205" s="300">
        <v>2023</v>
      </c>
      <c r="AN205" s="302">
        <v>45281</v>
      </c>
      <c r="AO205" s="300">
        <v>2.9849999999999999</v>
      </c>
    </row>
    <row r="206" spans="38:41">
      <c r="AL206" s="300">
        <v>12</v>
      </c>
      <c r="AM206" s="300">
        <v>2023</v>
      </c>
      <c r="AN206" s="302">
        <v>45280</v>
      </c>
      <c r="AO206" s="300">
        <v>2.895</v>
      </c>
    </row>
    <row r="207" spans="38:41">
      <c r="AL207" s="300">
        <v>12</v>
      </c>
      <c r="AM207" s="300">
        <v>2023</v>
      </c>
      <c r="AN207" s="302">
        <v>45279</v>
      </c>
      <c r="AO207" s="300">
        <v>2.9460000000000002</v>
      </c>
    </row>
    <row r="208" spans="38:41">
      <c r="AL208" s="300">
        <v>12</v>
      </c>
      <c r="AM208" s="300">
        <v>2023</v>
      </c>
      <c r="AN208" s="302">
        <v>45278</v>
      </c>
      <c r="AO208" s="300">
        <v>2.9670000000000001</v>
      </c>
    </row>
    <row r="209" spans="38:41">
      <c r="AL209" s="300">
        <v>12</v>
      </c>
      <c r="AM209" s="300">
        <v>2023</v>
      </c>
      <c r="AN209" s="302">
        <v>45275</v>
      </c>
      <c r="AO209" s="300">
        <v>2.9209999999999998</v>
      </c>
    </row>
    <row r="210" spans="38:41">
      <c r="AL210" s="300">
        <v>12</v>
      </c>
      <c r="AM210" s="300">
        <v>2023</v>
      </c>
      <c r="AN210" s="302">
        <v>45274</v>
      </c>
      <c r="AO210" s="300">
        <v>2.9740000000000002</v>
      </c>
    </row>
    <row r="211" spans="38:41">
      <c r="AL211" s="300">
        <v>12</v>
      </c>
      <c r="AM211" s="300">
        <v>2023</v>
      </c>
      <c r="AN211" s="302">
        <v>45273</v>
      </c>
      <c r="AO211" s="300">
        <v>3.0939999999999999</v>
      </c>
    </row>
    <row r="212" spans="38:41">
      <c r="AL212" s="300">
        <v>12</v>
      </c>
      <c r="AM212" s="300">
        <v>2023</v>
      </c>
      <c r="AN212" s="302">
        <v>45272</v>
      </c>
      <c r="AO212" s="300">
        <v>3.2120000000000002</v>
      </c>
    </row>
    <row r="213" spans="38:41">
      <c r="AL213" s="300">
        <v>12</v>
      </c>
      <c r="AM213" s="300">
        <v>2023</v>
      </c>
      <c r="AN213" s="302">
        <v>45271</v>
      </c>
      <c r="AO213" s="300">
        <v>3.214</v>
      </c>
    </row>
    <row r="214" spans="38:41">
      <c r="AL214" s="300">
        <v>12</v>
      </c>
      <c r="AM214" s="300">
        <v>2023</v>
      </c>
      <c r="AN214" s="302">
        <v>45268</v>
      </c>
      <c r="AO214" s="300">
        <v>3.1829999999999998</v>
      </c>
    </row>
    <row r="215" spans="38:41">
      <c r="AL215" s="300">
        <v>12</v>
      </c>
      <c r="AM215" s="300">
        <v>2023</v>
      </c>
      <c r="AN215" s="302">
        <v>45267</v>
      </c>
      <c r="AO215" s="300">
        <v>3.1309999999999998</v>
      </c>
    </row>
    <row r="216" spans="38:41">
      <c r="AL216" s="300">
        <v>12</v>
      </c>
      <c r="AM216" s="300">
        <v>2023</v>
      </c>
      <c r="AN216" s="302">
        <v>45266</v>
      </c>
      <c r="AO216" s="300">
        <v>3.101</v>
      </c>
    </row>
    <row r="217" spans="38:41">
      <c r="AL217" s="300">
        <v>12</v>
      </c>
      <c r="AM217" s="300">
        <v>2023</v>
      </c>
      <c r="AN217" s="302">
        <v>45265</v>
      </c>
      <c r="AO217" s="300">
        <v>3.1589999999999998</v>
      </c>
    </row>
    <row r="218" spans="38:41">
      <c r="AL218" s="300">
        <v>12</v>
      </c>
      <c r="AM218" s="300">
        <v>2023</v>
      </c>
      <c r="AN218" s="302">
        <v>45264</v>
      </c>
      <c r="AO218" s="300">
        <v>3.2570000000000001</v>
      </c>
    </row>
    <row r="219" spans="38:41">
      <c r="AL219" s="300">
        <v>12</v>
      </c>
      <c r="AM219" s="300">
        <v>2023</v>
      </c>
      <c r="AN219" s="302">
        <v>45261</v>
      </c>
      <c r="AO219" s="300">
        <v>3.2370000000000001</v>
      </c>
    </row>
    <row r="220" spans="38:41">
      <c r="AL220" s="300">
        <v>11</v>
      </c>
      <c r="AM220" s="300">
        <v>2023</v>
      </c>
      <c r="AN220" s="302">
        <v>45260</v>
      </c>
      <c r="AO220" s="300">
        <v>3.3570000000000002</v>
      </c>
    </row>
    <row r="221" spans="38:41">
      <c r="AL221" s="300">
        <v>11</v>
      </c>
      <c r="AM221" s="300">
        <v>2023</v>
      </c>
      <c r="AN221" s="302">
        <v>45259</v>
      </c>
      <c r="AO221" s="300">
        <v>3.3340000000000001</v>
      </c>
    </row>
    <row r="222" spans="38:41">
      <c r="AL222" s="300">
        <v>11</v>
      </c>
      <c r="AM222" s="300">
        <v>2023</v>
      </c>
      <c r="AN222" s="302">
        <v>45258</v>
      </c>
      <c r="AO222" s="300">
        <v>3.3780000000000001</v>
      </c>
    </row>
    <row r="223" spans="38:41">
      <c r="AL223" s="300">
        <v>11</v>
      </c>
      <c r="AM223" s="300">
        <v>2023</v>
      </c>
      <c r="AN223" s="302">
        <v>45257</v>
      </c>
      <c r="AO223" s="300">
        <v>3.4319999999999999</v>
      </c>
    </row>
    <row r="224" spans="38:41">
      <c r="AL224" s="300">
        <v>11</v>
      </c>
      <c r="AM224" s="300">
        <v>2023</v>
      </c>
      <c r="AN224" s="302">
        <v>45254</v>
      </c>
      <c r="AO224" s="300">
        <v>3.4940000000000002</v>
      </c>
    </row>
    <row r="225" spans="38:41">
      <c r="AL225" s="300">
        <v>11</v>
      </c>
      <c r="AM225" s="300">
        <v>2023</v>
      </c>
      <c r="AN225" s="302">
        <v>45253</v>
      </c>
      <c r="AO225" s="300">
        <v>3.5190000000000001</v>
      </c>
    </row>
    <row r="226" spans="38:41">
      <c r="AL226" s="300">
        <v>11</v>
      </c>
      <c r="AM226" s="300">
        <v>2023</v>
      </c>
      <c r="AN226" s="302">
        <v>45252</v>
      </c>
      <c r="AO226" s="300">
        <v>3.468</v>
      </c>
    </row>
    <row r="227" spans="38:41">
      <c r="AL227" s="300">
        <v>11</v>
      </c>
      <c r="AM227" s="300">
        <v>2023</v>
      </c>
      <c r="AN227" s="302">
        <v>45251</v>
      </c>
      <c r="AO227" s="300">
        <v>3.472</v>
      </c>
    </row>
    <row r="228" spans="38:41">
      <c r="AL228" s="300">
        <v>11</v>
      </c>
      <c r="AM228" s="300">
        <v>2023</v>
      </c>
      <c r="AN228" s="302">
        <v>45250</v>
      </c>
      <c r="AO228" s="300">
        <v>3.4670000000000001</v>
      </c>
    </row>
    <row r="229" spans="38:41">
      <c r="AL229" s="300">
        <v>11</v>
      </c>
      <c r="AM229" s="300">
        <v>2023</v>
      </c>
      <c r="AN229" s="302">
        <v>45247</v>
      </c>
      <c r="AO229" s="300">
        <v>3.49</v>
      </c>
    </row>
    <row r="230" spans="38:41">
      <c r="AL230" s="300">
        <v>11</v>
      </c>
      <c r="AM230" s="300">
        <v>2023</v>
      </c>
      <c r="AN230" s="302">
        <v>45246</v>
      </c>
      <c r="AO230" s="300">
        <v>3.4950000000000001</v>
      </c>
    </row>
    <row r="231" spans="38:41">
      <c r="AL231" s="300">
        <v>11</v>
      </c>
      <c r="AM231" s="300">
        <v>2023</v>
      </c>
      <c r="AN231" s="302">
        <v>45245</v>
      </c>
      <c r="AO231" s="300">
        <v>3.5609999999999999</v>
      </c>
    </row>
    <row r="232" spans="38:41">
      <c r="AL232" s="300">
        <v>11</v>
      </c>
      <c r="AM232" s="300">
        <v>2023</v>
      </c>
      <c r="AN232" s="302">
        <v>45244</v>
      </c>
      <c r="AO232" s="300">
        <v>3.5009999999999999</v>
      </c>
    </row>
    <row r="233" spans="38:41">
      <c r="AL233" s="300">
        <v>11</v>
      </c>
      <c r="AM233" s="300">
        <v>2023</v>
      </c>
      <c r="AN233" s="302">
        <v>45243</v>
      </c>
      <c r="AO233" s="300">
        <v>3.6309999999999998</v>
      </c>
    </row>
    <row r="234" spans="38:41">
      <c r="AL234" s="300">
        <v>11</v>
      </c>
      <c r="AM234" s="300">
        <v>2023</v>
      </c>
      <c r="AN234" s="302">
        <v>45240</v>
      </c>
      <c r="AO234" s="300">
        <v>3.6309999999999998</v>
      </c>
    </row>
    <row r="235" spans="38:41">
      <c r="AL235" s="300">
        <v>11</v>
      </c>
      <c r="AM235" s="300">
        <v>2023</v>
      </c>
      <c r="AN235" s="302">
        <v>45239</v>
      </c>
      <c r="AO235" s="300">
        <v>3.641</v>
      </c>
    </row>
    <row r="236" spans="38:41">
      <c r="AL236" s="300">
        <v>11</v>
      </c>
      <c r="AM236" s="300">
        <v>2023</v>
      </c>
      <c r="AN236" s="302">
        <v>45238</v>
      </c>
      <c r="AO236" s="300">
        <v>3.4929999999999999</v>
      </c>
    </row>
    <row r="237" spans="38:41">
      <c r="AL237" s="300">
        <v>11</v>
      </c>
      <c r="AM237" s="300">
        <v>2023</v>
      </c>
      <c r="AN237" s="302">
        <v>45237</v>
      </c>
      <c r="AO237" s="300">
        <v>3.5569999999999999</v>
      </c>
    </row>
    <row r="238" spans="38:41">
      <c r="AL238" s="300">
        <v>11</v>
      </c>
      <c r="AM238" s="300">
        <v>2023</v>
      </c>
      <c r="AN238" s="302">
        <v>45236</v>
      </c>
      <c r="AO238" s="300">
        <v>3.6070000000000002</v>
      </c>
    </row>
    <row r="239" spans="38:41">
      <c r="AL239" s="300">
        <v>11</v>
      </c>
      <c r="AM239" s="300">
        <v>2023</v>
      </c>
      <c r="AN239" s="302">
        <v>45233</v>
      </c>
      <c r="AO239" s="300">
        <v>3.5710000000000002</v>
      </c>
    </row>
    <row r="240" spans="38:41">
      <c r="AL240" s="300">
        <v>11</v>
      </c>
      <c r="AM240" s="300">
        <v>2023</v>
      </c>
      <c r="AN240" s="302">
        <v>45232</v>
      </c>
      <c r="AO240" s="300">
        <v>3.641</v>
      </c>
    </row>
    <row r="241" spans="38:41">
      <c r="AL241" s="300">
        <v>11</v>
      </c>
      <c r="AM241" s="300">
        <v>2023</v>
      </c>
      <c r="AN241" s="302">
        <v>45231</v>
      </c>
      <c r="AO241" s="300">
        <v>3.7429999999999999</v>
      </c>
    </row>
    <row r="242" spans="38:41">
      <c r="AL242" s="300">
        <v>10</v>
      </c>
      <c r="AM242" s="300">
        <v>2023</v>
      </c>
      <c r="AN242" s="302">
        <v>45230</v>
      </c>
      <c r="AO242" s="300">
        <v>3.86</v>
      </c>
    </row>
    <row r="243" spans="38:41">
      <c r="AL243" s="300">
        <v>10</v>
      </c>
      <c r="AM243" s="300">
        <v>2023</v>
      </c>
      <c r="AN243" s="302">
        <v>45229</v>
      </c>
      <c r="AO243" s="300">
        <v>3.8239999999999998</v>
      </c>
    </row>
    <row r="244" spans="38:41">
      <c r="AL244" s="300">
        <v>10</v>
      </c>
      <c r="AM244" s="300">
        <v>2023</v>
      </c>
      <c r="AN244" s="302">
        <v>45226</v>
      </c>
      <c r="AO244" s="300">
        <v>3.7450000000000001</v>
      </c>
    </row>
    <row r="245" spans="38:41">
      <c r="AL245" s="300">
        <v>10</v>
      </c>
      <c r="AM245" s="300">
        <v>2023</v>
      </c>
      <c r="AN245" s="302">
        <v>45225</v>
      </c>
      <c r="AO245" s="300">
        <v>3.7589999999999999</v>
      </c>
    </row>
    <row r="246" spans="38:41">
      <c r="AL246" s="300">
        <v>10</v>
      </c>
      <c r="AM246" s="300">
        <v>2023</v>
      </c>
      <c r="AN246" s="302">
        <v>45224</v>
      </c>
      <c r="AO246" s="300">
        <v>3.8809999999999998</v>
      </c>
    </row>
    <row r="247" spans="38:41">
      <c r="AL247" s="300">
        <v>10</v>
      </c>
      <c r="AM247" s="300">
        <v>2023</v>
      </c>
      <c r="AN247" s="302">
        <v>45223</v>
      </c>
      <c r="AO247" s="300">
        <v>3.766</v>
      </c>
    </row>
    <row r="248" spans="38:41">
      <c r="AL248" s="300">
        <v>10</v>
      </c>
      <c r="AM248" s="300">
        <v>2023</v>
      </c>
      <c r="AN248" s="302">
        <v>45222</v>
      </c>
      <c r="AO248" s="300">
        <v>3.7749999999999999</v>
      </c>
    </row>
    <row r="249" spans="38:41">
      <c r="AL249" s="300">
        <v>10</v>
      </c>
      <c r="AM249" s="300">
        <v>2023</v>
      </c>
      <c r="AN249" s="302">
        <v>45219</v>
      </c>
      <c r="AO249" s="300">
        <v>3.8639999999999999</v>
      </c>
    </row>
    <row r="250" spans="38:41">
      <c r="AL250" s="300">
        <v>10</v>
      </c>
      <c r="AM250" s="300">
        <v>2023</v>
      </c>
      <c r="AN250" s="302">
        <v>45218</v>
      </c>
      <c r="AO250" s="300">
        <v>3.9289999999999998</v>
      </c>
    </row>
    <row r="251" spans="38:41">
      <c r="AL251" s="300">
        <v>10</v>
      </c>
      <c r="AM251" s="300">
        <v>2023</v>
      </c>
      <c r="AN251" s="302">
        <v>45217</v>
      </c>
      <c r="AO251" s="300">
        <v>3.7890000000000001</v>
      </c>
    </row>
    <row r="252" spans="38:41">
      <c r="AL252" s="300">
        <v>10</v>
      </c>
      <c r="AM252" s="300">
        <v>2023</v>
      </c>
      <c r="AN252" s="302">
        <v>45216</v>
      </c>
      <c r="AO252" s="300">
        <v>3.7589999999999999</v>
      </c>
    </row>
    <row r="253" spans="38:41">
      <c r="AL253" s="300">
        <v>10</v>
      </c>
      <c r="AM253" s="300">
        <v>2023</v>
      </c>
      <c r="AN253" s="302">
        <v>45215</v>
      </c>
      <c r="AO253" s="300">
        <v>3.7349999999999999</v>
      </c>
    </row>
    <row r="254" spans="38:41">
      <c r="AL254" s="300">
        <v>10</v>
      </c>
      <c r="AM254" s="300">
        <v>2023</v>
      </c>
      <c r="AN254" s="302">
        <v>45212</v>
      </c>
      <c r="AO254" s="300">
        <v>3.702</v>
      </c>
    </row>
    <row r="255" spans="38:41">
      <c r="AL255" s="300">
        <v>10</v>
      </c>
      <c r="AM255" s="300">
        <v>2023</v>
      </c>
      <c r="AN255" s="302">
        <v>45211</v>
      </c>
      <c r="AO255" s="300">
        <v>3.794</v>
      </c>
    </row>
    <row r="256" spans="38:41">
      <c r="AL256" s="300">
        <v>10</v>
      </c>
      <c r="AM256" s="300">
        <v>2023</v>
      </c>
      <c r="AN256" s="302">
        <v>45210</v>
      </c>
      <c r="AO256" s="300">
        <v>3.6619999999999999</v>
      </c>
    </row>
    <row r="257" spans="38:41">
      <c r="AL257" s="300">
        <v>10</v>
      </c>
      <c r="AM257" s="300">
        <v>2023</v>
      </c>
      <c r="AN257" s="302">
        <v>45209</v>
      </c>
      <c r="AO257" s="300">
        <v>3.762</v>
      </c>
    </row>
    <row r="258" spans="38:41">
      <c r="AL258" s="300">
        <v>10</v>
      </c>
      <c r="AM258" s="300">
        <v>2023</v>
      </c>
      <c r="AN258" s="302">
        <v>45208</v>
      </c>
      <c r="AO258" s="300">
        <v>3.9009999999999998</v>
      </c>
    </row>
    <row r="259" spans="38:41">
      <c r="AL259" s="300">
        <v>10</v>
      </c>
      <c r="AM259" s="300">
        <v>2023</v>
      </c>
      <c r="AN259" s="302">
        <v>45205</v>
      </c>
      <c r="AO259" s="300">
        <v>3.9009999999999998</v>
      </c>
    </row>
    <row r="260" spans="38:41">
      <c r="AL260" s="300">
        <v>10</v>
      </c>
      <c r="AM260" s="300">
        <v>2023</v>
      </c>
      <c r="AN260" s="302">
        <v>45204</v>
      </c>
      <c r="AO260" s="300">
        <v>3.9089999999999998</v>
      </c>
    </row>
    <row r="261" spans="38:41">
      <c r="AL261" s="300">
        <v>10</v>
      </c>
      <c r="AM261" s="300">
        <v>2023</v>
      </c>
      <c r="AN261" s="302">
        <v>45203</v>
      </c>
      <c r="AO261" s="300">
        <v>3.9180000000000001</v>
      </c>
    </row>
    <row r="262" spans="38:41">
      <c r="AL262" s="300">
        <v>10</v>
      </c>
      <c r="AM262" s="300">
        <v>2023</v>
      </c>
      <c r="AN262" s="302">
        <v>45202</v>
      </c>
      <c r="AO262" s="300">
        <v>3.9969999999999999</v>
      </c>
    </row>
    <row r="263" spans="38:41">
      <c r="AL263" s="300">
        <v>10</v>
      </c>
      <c r="AM263" s="300">
        <v>2023</v>
      </c>
      <c r="AN263" s="302">
        <v>45201</v>
      </c>
      <c r="AO263" s="300">
        <v>3.8090000000000002</v>
      </c>
    </row>
    <row r="264" spans="38:41">
      <c r="AL264" s="300">
        <v>9</v>
      </c>
      <c r="AM264" s="300">
        <v>2023</v>
      </c>
      <c r="AN264" s="302">
        <v>45198</v>
      </c>
      <c r="AO264" s="300">
        <v>3.8090000000000002</v>
      </c>
    </row>
    <row r="265" spans="38:41">
      <c r="AL265" s="300">
        <v>9</v>
      </c>
      <c r="AM265" s="300">
        <v>2023</v>
      </c>
      <c r="AN265" s="302">
        <v>45197</v>
      </c>
      <c r="AO265" s="300">
        <v>3.8650000000000002</v>
      </c>
    </row>
    <row r="266" spans="38:41">
      <c r="AL266" s="300">
        <v>9</v>
      </c>
      <c r="AM266" s="300">
        <v>2023</v>
      </c>
      <c r="AN266" s="302">
        <v>45196</v>
      </c>
      <c r="AO266" s="300">
        <v>3.8769999999999998</v>
      </c>
    </row>
    <row r="267" spans="38:41">
      <c r="AL267" s="300">
        <v>9</v>
      </c>
      <c r="AM267" s="300">
        <v>2023</v>
      </c>
      <c r="AN267" s="302">
        <v>45195</v>
      </c>
      <c r="AO267" s="300">
        <v>3.8069999999999999</v>
      </c>
    </row>
    <row r="268" spans="38:41">
      <c r="AL268" s="300">
        <v>9</v>
      </c>
      <c r="AM268" s="300">
        <v>2023</v>
      </c>
      <c r="AN268" s="302">
        <v>45194</v>
      </c>
      <c r="AO268" s="300">
        <v>3.806</v>
      </c>
    </row>
    <row r="269" spans="38:41">
      <c r="AL269" s="300">
        <v>9</v>
      </c>
      <c r="AM269" s="300">
        <v>2023</v>
      </c>
      <c r="AN269" s="302">
        <v>45191</v>
      </c>
      <c r="AO269" s="300">
        <v>3.6920000000000002</v>
      </c>
    </row>
    <row r="270" spans="38:41">
      <c r="AL270" s="300">
        <v>9</v>
      </c>
      <c r="AM270" s="300">
        <v>2023</v>
      </c>
      <c r="AN270" s="302">
        <v>45190</v>
      </c>
      <c r="AO270" s="300">
        <v>3.74</v>
      </c>
    </row>
    <row r="271" spans="38:41">
      <c r="AL271" s="300">
        <v>9</v>
      </c>
      <c r="AM271" s="300">
        <v>2023</v>
      </c>
      <c r="AN271" s="302">
        <v>45189</v>
      </c>
      <c r="AO271" s="300">
        <v>3.6539999999999999</v>
      </c>
    </row>
    <row r="272" spans="38:41">
      <c r="AL272" s="300">
        <v>9</v>
      </c>
      <c r="AM272" s="300">
        <v>2023</v>
      </c>
      <c r="AN272" s="302">
        <v>45188</v>
      </c>
      <c r="AO272" s="300">
        <v>3.6259999999999999</v>
      </c>
    </row>
    <row r="273" spans="38:41">
      <c r="AL273" s="300">
        <v>9</v>
      </c>
      <c r="AM273" s="300">
        <v>2023</v>
      </c>
      <c r="AN273" s="302">
        <v>45187</v>
      </c>
      <c r="AO273" s="300">
        <v>3.5579999999999998</v>
      </c>
    </row>
    <row r="274" spans="38:41">
      <c r="AL274" s="300">
        <v>9</v>
      </c>
      <c r="AM274" s="300">
        <v>2023</v>
      </c>
      <c r="AN274" s="302">
        <v>45184</v>
      </c>
      <c r="AO274" s="300">
        <v>3.569</v>
      </c>
    </row>
    <row r="275" spans="38:41">
      <c r="AL275" s="300">
        <v>9</v>
      </c>
      <c r="AM275" s="300">
        <v>2023</v>
      </c>
      <c r="AN275" s="302">
        <v>45183</v>
      </c>
      <c r="AO275" s="300">
        <v>3.5310000000000001</v>
      </c>
    </row>
    <row r="276" spans="38:41">
      <c r="AL276" s="300">
        <v>9</v>
      </c>
      <c r="AM276" s="300">
        <v>2023</v>
      </c>
      <c r="AN276" s="302">
        <v>45182</v>
      </c>
      <c r="AO276" s="300">
        <v>3.5219999999999998</v>
      </c>
    </row>
    <row r="277" spans="38:41">
      <c r="AL277" s="300">
        <v>9</v>
      </c>
      <c r="AM277" s="300">
        <v>2023</v>
      </c>
      <c r="AN277" s="302">
        <v>45181</v>
      </c>
      <c r="AO277" s="300">
        <v>3.5209999999999999</v>
      </c>
    </row>
    <row r="278" spans="38:41">
      <c r="AL278" s="300">
        <v>9</v>
      </c>
      <c r="AM278" s="300">
        <v>2023</v>
      </c>
      <c r="AN278" s="302">
        <v>45180</v>
      </c>
      <c r="AO278" s="300">
        <v>3.5259999999999998</v>
      </c>
    </row>
    <row r="279" spans="38:41">
      <c r="AL279" s="300">
        <v>9</v>
      </c>
      <c r="AM279" s="300">
        <v>2023</v>
      </c>
      <c r="AN279" s="302">
        <v>45177</v>
      </c>
      <c r="AO279" s="300">
        <v>3.4809999999999999</v>
      </c>
    </row>
    <row r="280" spans="38:41">
      <c r="AL280" s="300">
        <v>9</v>
      </c>
      <c r="AM280" s="300">
        <v>2023</v>
      </c>
      <c r="AN280" s="302">
        <v>45176</v>
      </c>
      <c r="AO280" s="300">
        <v>3.4750000000000001</v>
      </c>
    </row>
    <row r="281" spans="38:41">
      <c r="AL281" s="300">
        <v>9</v>
      </c>
      <c r="AM281" s="300">
        <v>2023</v>
      </c>
      <c r="AN281" s="302">
        <v>45175</v>
      </c>
      <c r="AO281" s="300">
        <v>3.5059999999999998</v>
      </c>
    </row>
    <row r="282" spans="38:41">
      <c r="AL282" s="300">
        <v>9</v>
      </c>
      <c r="AM282" s="300">
        <v>2023</v>
      </c>
      <c r="AN282" s="302">
        <v>45174</v>
      </c>
      <c r="AO282" s="300">
        <v>3.5310000000000001</v>
      </c>
    </row>
    <row r="283" spans="38:41">
      <c r="AL283" s="300">
        <v>9</v>
      </c>
      <c r="AM283" s="300">
        <v>2023</v>
      </c>
      <c r="AN283" s="302">
        <v>45173</v>
      </c>
      <c r="AO283" s="300">
        <v>3.4129999999999998</v>
      </c>
    </row>
    <row r="284" spans="38:41">
      <c r="AL284" s="300">
        <v>9</v>
      </c>
      <c r="AM284" s="300">
        <v>2023</v>
      </c>
      <c r="AN284" s="302">
        <v>45170</v>
      </c>
      <c r="AO284" s="300">
        <v>3.4129999999999998</v>
      </c>
    </row>
    <row r="285" spans="38:41">
      <c r="AL285" s="300">
        <v>8</v>
      </c>
      <c r="AM285" s="300">
        <v>2023</v>
      </c>
      <c r="AN285" s="302">
        <v>45169</v>
      </c>
      <c r="AO285" s="300">
        <v>3.3860000000000001</v>
      </c>
    </row>
    <row r="286" spans="38:41">
      <c r="AL286" s="300">
        <v>8</v>
      </c>
      <c r="AM286" s="300">
        <v>2023</v>
      </c>
      <c r="AN286" s="302">
        <v>45168</v>
      </c>
      <c r="AO286" s="300">
        <v>3.407</v>
      </c>
    </row>
    <row r="287" spans="38:41">
      <c r="AL287" s="300">
        <v>8</v>
      </c>
      <c r="AM287" s="300">
        <v>2023</v>
      </c>
      <c r="AN287" s="302">
        <v>45167</v>
      </c>
      <c r="AO287" s="300">
        <v>3.4169999999999998</v>
      </c>
    </row>
    <row r="288" spans="38:41">
      <c r="AL288" s="300">
        <v>8</v>
      </c>
      <c r="AM288" s="300">
        <v>2023</v>
      </c>
      <c r="AN288" s="302">
        <v>45166</v>
      </c>
      <c r="AO288" s="300">
        <v>3.4870000000000001</v>
      </c>
    </row>
    <row r="289" spans="38:41">
      <c r="AL289" s="300">
        <v>8</v>
      </c>
      <c r="AM289" s="300">
        <v>2023</v>
      </c>
      <c r="AN289" s="302">
        <v>45163</v>
      </c>
      <c r="AO289" s="300">
        <v>3.504</v>
      </c>
    </row>
    <row r="290" spans="38:41">
      <c r="AL290" s="300">
        <v>8</v>
      </c>
      <c r="AM290" s="300">
        <v>2023</v>
      </c>
      <c r="AN290" s="302">
        <v>45162</v>
      </c>
      <c r="AO290" s="300">
        <v>3.508</v>
      </c>
    </row>
    <row r="291" spans="38:41">
      <c r="AL291" s="300">
        <v>8</v>
      </c>
      <c r="AM291" s="300">
        <v>2023</v>
      </c>
      <c r="AN291" s="302">
        <v>45161</v>
      </c>
      <c r="AO291" s="300">
        <v>3.47</v>
      </c>
    </row>
    <row r="292" spans="38:41">
      <c r="AL292" s="300">
        <v>8</v>
      </c>
      <c r="AM292" s="300">
        <v>2023</v>
      </c>
      <c r="AN292" s="302">
        <v>45160</v>
      </c>
      <c r="AO292" s="300">
        <v>3.6139999999999999</v>
      </c>
    </row>
    <row r="293" spans="38:41">
      <c r="AL293" s="300">
        <v>8</v>
      </c>
      <c r="AM293" s="300">
        <v>2023</v>
      </c>
      <c r="AN293" s="302">
        <v>45159</v>
      </c>
      <c r="AO293" s="300">
        <v>3.5920000000000001</v>
      </c>
    </row>
    <row r="294" spans="38:41">
      <c r="AL294" s="300">
        <v>8</v>
      </c>
      <c r="AM294" s="300">
        <v>2023</v>
      </c>
      <c r="AN294" s="302">
        <v>45156</v>
      </c>
      <c r="AO294" s="300">
        <v>3.53</v>
      </c>
    </row>
    <row r="295" spans="38:41">
      <c r="AL295" s="300">
        <v>8</v>
      </c>
      <c r="AM295" s="300">
        <v>2023</v>
      </c>
      <c r="AN295" s="302">
        <v>45155</v>
      </c>
      <c r="AO295" s="300">
        <v>3.5840000000000001</v>
      </c>
    </row>
    <row r="296" spans="38:41">
      <c r="AL296" s="300">
        <v>8</v>
      </c>
      <c r="AM296" s="300">
        <v>2023</v>
      </c>
      <c r="AN296" s="302">
        <v>45154</v>
      </c>
      <c r="AO296" s="300">
        <v>3.6120000000000001</v>
      </c>
    </row>
    <row r="297" spans="38:41">
      <c r="AL297" s="300">
        <v>8</v>
      </c>
      <c r="AM297" s="300">
        <v>2023</v>
      </c>
      <c r="AN297" s="302">
        <v>45153</v>
      </c>
      <c r="AO297" s="300">
        <v>3.5880000000000001</v>
      </c>
    </row>
    <row r="298" spans="38:41">
      <c r="AL298" s="300">
        <v>8</v>
      </c>
      <c r="AM298" s="300">
        <v>2023</v>
      </c>
      <c r="AN298" s="302">
        <v>45152</v>
      </c>
      <c r="AO298" s="300">
        <v>3.5390000000000001</v>
      </c>
    </row>
    <row r="299" spans="38:41">
      <c r="AL299" s="300">
        <v>8</v>
      </c>
      <c r="AM299" s="300">
        <v>2023</v>
      </c>
      <c r="AN299" s="302">
        <v>45149</v>
      </c>
      <c r="AO299" s="300">
        <v>3.4860000000000002</v>
      </c>
    </row>
    <row r="300" spans="38:41">
      <c r="AL300" s="300">
        <v>8</v>
      </c>
      <c r="AM300" s="300">
        <v>2023</v>
      </c>
      <c r="AN300" s="302">
        <v>45148</v>
      </c>
      <c r="AO300" s="300">
        <v>3.4790000000000001</v>
      </c>
    </row>
    <row r="301" spans="38:41">
      <c r="AL301" s="300">
        <v>8</v>
      </c>
      <c r="AM301" s="300">
        <v>2023</v>
      </c>
      <c r="AN301" s="302">
        <v>45147</v>
      </c>
      <c r="AO301" s="300">
        <v>3.411</v>
      </c>
    </row>
    <row r="302" spans="38:41">
      <c r="AL302" s="300">
        <v>8</v>
      </c>
      <c r="AM302" s="300">
        <v>2023</v>
      </c>
      <c r="AN302" s="302">
        <v>45146</v>
      </c>
      <c r="AO302" s="300">
        <v>3.419</v>
      </c>
    </row>
    <row r="303" spans="38:41">
      <c r="AL303" s="300">
        <v>8</v>
      </c>
      <c r="AM303" s="300">
        <v>2023</v>
      </c>
      <c r="AN303" s="302">
        <v>45145</v>
      </c>
      <c r="AO303" s="300">
        <v>3.4489999999999998</v>
      </c>
    </row>
    <row r="304" spans="38:41">
      <c r="AL304" s="300">
        <v>8</v>
      </c>
      <c r="AM304" s="300">
        <v>2023</v>
      </c>
      <c r="AN304" s="302">
        <v>45142</v>
      </c>
      <c r="AO304" s="300">
        <v>3.4489999999999998</v>
      </c>
    </row>
    <row r="305" spans="38:41">
      <c r="AL305" s="300">
        <v>8</v>
      </c>
      <c r="AM305" s="300">
        <v>2023</v>
      </c>
      <c r="AN305" s="302">
        <v>45141</v>
      </c>
      <c r="AO305" s="300">
        <v>3.5830000000000002</v>
      </c>
    </row>
    <row r="306" spans="38:41">
      <c r="AL306" s="300">
        <v>8</v>
      </c>
      <c r="AM306" s="300">
        <v>2023</v>
      </c>
      <c r="AN306" s="302">
        <v>45140</v>
      </c>
      <c r="AO306" s="300">
        <v>3.4540000000000002</v>
      </c>
    </row>
    <row r="307" spans="38:41">
      <c r="AL307" s="300">
        <v>8</v>
      </c>
      <c r="AM307" s="300">
        <v>2023</v>
      </c>
      <c r="AN307" s="302">
        <v>45139</v>
      </c>
      <c r="AO307" s="300">
        <v>3.41</v>
      </c>
    </row>
    <row r="308" spans="38:41">
      <c r="AL308" s="300">
        <v>7</v>
      </c>
      <c r="AM308" s="300">
        <v>2023</v>
      </c>
      <c r="AN308" s="302">
        <v>45138</v>
      </c>
      <c r="AO308" s="300">
        <v>3.3069999999999999</v>
      </c>
    </row>
    <row r="309" spans="38:41">
      <c r="AL309" s="300">
        <v>7</v>
      </c>
      <c r="AM309" s="300">
        <v>2023</v>
      </c>
      <c r="AN309" s="302">
        <v>45135</v>
      </c>
      <c r="AO309" s="300">
        <v>3.327</v>
      </c>
    </row>
    <row r="310" spans="38:41">
      <c r="AL310" s="300">
        <v>7</v>
      </c>
      <c r="AM310" s="300">
        <v>2023</v>
      </c>
      <c r="AN310" s="302">
        <v>45134</v>
      </c>
      <c r="AO310" s="300">
        <v>3.42</v>
      </c>
    </row>
    <row r="311" spans="38:41">
      <c r="AL311" s="300">
        <v>7</v>
      </c>
      <c r="AM311" s="300">
        <v>2023</v>
      </c>
      <c r="AN311" s="302">
        <v>45133</v>
      </c>
      <c r="AO311" s="300">
        <v>3.3140000000000001</v>
      </c>
    </row>
    <row r="312" spans="38:41">
      <c r="AL312" s="300">
        <v>7</v>
      </c>
      <c r="AM312" s="300">
        <v>2023</v>
      </c>
      <c r="AN312" s="302">
        <v>45132</v>
      </c>
      <c r="AO312" s="300">
        <v>3.34</v>
      </c>
    </row>
    <row r="313" spans="38:41">
      <c r="AL313" s="300">
        <v>7</v>
      </c>
      <c r="AM313" s="300">
        <v>2023</v>
      </c>
      <c r="AN313" s="302">
        <v>45131</v>
      </c>
      <c r="AO313" s="300">
        <v>3.335</v>
      </c>
    </row>
    <row r="314" spans="38:41">
      <c r="AL314" s="300">
        <v>7</v>
      </c>
      <c r="AM314" s="300">
        <v>2023</v>
      </c>
      <c r="AN314" s="302">
        <v>45128</v>
      </c>
      <c r="AO314" s="300">
        <v>3.2610000000000001</v>
      </c>
    </row>
    <row r="315" spans="38:41">
      <c r="AL315" s="300">
        <v>7</v>
      </c>
      <c r="AM315" s="300">
        <v>2023</v>
      </c>
      <c r="AN315" s="302">
        <v>45127</v>
      </c>
      <c r="AO315" s="300">
        <v>3.32</v>
      </c>
    </row>
    <row r="316" spans="38:41">
      <c r="AL316" s="300">
        <v>7</v>
      </c>
      <c r="AM316" s="300">
        <v>2023</v>
      </c>
      <c r="AN316" s="302">
        <v>45126</v>
      </c>
      <c r="AO316" s="300">
        <v>3.2069999999999999</v>
      </c>
    </row>
    <row r="317" spans="38:41">
      <c r="AL317" s="300">
        <v>7</v>
      </c>
      <c r="AM317" s="300">
        <v>2023</v>
      </c>
      <c r="AN317" s="302">
        <v>45125</v>
      </c>
      <c r="AO317" s="300">
        <v>3.254</v>
      </c>
    </row>
    <row r="318" spans="38:41">
      <c r="AL318" s="300">
        <v>7</v>
      </c>
      <c r="AM318" s="300">
        <v>2023</v>
      </c>
      <c r="AN318" s="302">
        <v>45124</v>
      </c>
      <c r="AO318" s="300">
        <v>3.27</v>
      </c>
    </row>
    <row r="319" spans="38:41">
      <c r="AL319" s="300">
        <v>7</v>
      </c>
      <c r="AM319" s="300">
        <v>2023</v>
      </c>
      <c r="AN319" s="302">
        <v>45121</v>
      </c>
      <c r="AO319" s="300">
        <v>3.2320000000000002</v>
      </c>
    </row>
    <row r="320" spans="38:41">
      <c r="AL320" s="300">
        <v>7</v>
      </c>
      <c r="AM320" s="300">
        <v>2023</v>
      </c>
      <c r="AN320" s="302">
        <v>45120</v>
      </c>
      <c r="AO320" s="300">
        <v>3.2280000000000002</v>
      </c>
    </row>
    <row r="321" spans="38:41">
      <c r="AL321" s="300">
        <v>7</v>
      </c>
      <c r="AM321" s="300">
        <v>2023</v>
      </c>
      <c r="AN321" s="302">
        <v>45119</v>
      </c>
      <c r="AO321" s="300">
        <v>3.2639999999999998</v>
      </c>
    </row>
    <row r="322" spans="38:41">
      <c r="AL322" s="300">
        <v>7</v>
      </c>
      <c r="AM322" s="300">
        <v>2023</v>
      </c>
      <c r="AN322" s="302">
        <v>45118</v>
      </c>
      <c r="AO322" s="300">
        <v>3.33</v>
      </c>
    </row>
    <row r="323" spans="38:41">
      <c r="AL323" s="300">
        <v>7</v>
      </c>
      <c r="AM323" s="300">
        <v>2023</v>
      </c>
      <c r="AN323" s="302">
        <v>45117</v>
      </c>
      <c r="AO323" s="300">
        <v>3.3119999999999998</v>
      </c>
    </row>
    <row r="324" spans="38:41">
      <c r="AL324" s="300">
        <v>7</v>
      </c>
      <c r="AM324" s="300">
        <v>2023</v>
      </c>
      <c r="AN324" s="302">
        <v>45114</v>
      </c>
      <c r="AO324" s="300">
        <v>3.34</v>
      </c>
    </row>
    <row r="325" spans="38:41">
      <c r="AL325" s="300">
        <v>7</v>
      </c>
      <c r="AM325" s="300">
        <v>2023</v>
      </c>
      <c r="AN325" s="302">
        <v>45113</v>
      </c>
      <c r="AO325" s="300">
        <v>3.2480000000000002</v>
      </c>
    </row>
    <row r="326" spans="38:41">
      <c r="AL326" s="300">
        <v>7</v>
      </c>
      <c r="AM326" s="300">
        <v>2023</v>
      </c>
      <c r="AN326" s="302">
        <v>45112</v>
      </c>
      <c r="AO326" s="300">
        <v>3.2149999999999999</v>
      </c>
    </row>
    <row r="327" spans="38:41">
      <c r="AL327" s="300">
        <v>7</v>
      </c>
      <c r="AM327" s="300">
        <v>2023</v>
      </c>
      <c r="AN327" s="302">
        <v>45111</v>
      </c>
      <c r="AO327" s="300">
        <v>3.1179999999999999</v>
      </c>
    </row>
    <row r="328" spans="38:41">
      <c r="AL328" s="300">
        <v>7</v>
      </c>
      <c r="AM328" s="300">
        <v>2023</v>
      </c>
      <c r="AN328" s="302">
        <v>45110</v>
      </c>
      <c r="AO328" s="300">
        <v>3.0920000000000001</v>
      </c>
    </row>
    <row r="329" spans="38:41">
      <c r="AL329" s="300">
        <v>6</v>
      </c>
      <c r="AM329" s="300">
        <v>2023</v>
      </c>
      <c r="AN329" s="302">
        <v>45107</v>
      </c>
      <c r="AO329" s="300">
        <v>3.093</v>
      </c>
    </row>
    <row r="330" spans="38:41">
      <c r="AL330" s="300">
        <v>6</v>
      </c>
      <c r="AM330" s="300">
        <v>2023</v>
      </c>
      <c r="AN330" s="302">
        <v>45106</v>
      </c>
      <c r="AO330" s="300">
        <v>3.1850000000000001</v>
      </c>
    </row>
    <row r="331" spans="38:41">
      <c r="AL331" s="300">
        <v>6</v>
      </c>
      <c r="AM331" s="300">
        <v>2023</v>
      </c>
      <c r="AN331" s="302">
        <v>45105</v>
      </c>
      <c r="AO331" s="300">
        <v>3.1030000000000002</v>
      </c>
    </row>
    <row r="332" spans="38:41">
      <c r="AL332" s="300">
        <v>6</v>
      </c>
      <c r="AM332" s="300">
        <v>2023</v>
      </c>
      <c r="AN332" s="302">
        <v>45104</v>
      </c>
      <c r="AO332" s="300">
        <v>3.177</v>
      </c>
    </row>
    <row r="333" spans="38:41">
      <c r="AL333" s="300">
        <v>6</v>
      </c>
      <c r="AM333" s="300">
        <v>2023</v>
      </c>
      <c r="AN333" s="302">
        <v>45103</v>
      </c>
      <c r="AO333" s="300">
        <v>3.1640000000000001</v>
      </c>
    </row>
    <row r="334" spans="38:41">
      <c r="AL334" s="300">
        <v>6</v>
      </c>
      <c r="AM334" s="300">
        <v>2023</v>
      </c>
      <c r="AN334" s="302">
        <v>45100</v>
      </c>
      <c r="AO334" s="300">
        <v>3.198</v>
      </c>
    </row>
    <row r="335" spans="38:41">
      <c r="AL335" s="300">
        <v>6</v>
      </c>
      <c r="AM335" s="300">
        <v>2023</v>
      </c>
      <c r="AN335" s="302">
        <v>45099</v>
      </c>
      <c r="AO335" s="300">
        <v>3.2879999999999998</v>
      </c>
    </row>
    <row r="336" spans="38:41">
      <c r="AL336" s="300">
        <v>6</v>
      </c>
      <c r="AM336" s="300">
        <v>2023</v>
      </c>
      <c r="AN336" s="302">
        <v>45098</v>
      </c>
      <c r="AO336" s="300">
        <v>3.218</v>
      </c>
    </row>
    <row r="337" spans="38:41">
      <c r="AL337" s="300">
        <v>6</v>
      </c>
      <c r="AM337" s="300">
        <v>2023</v>
      </c>
      <c r="AN337" s="302">
        <v>45097</v>
      </c>
      <c r="AO337" s="300">
        <v>3.1890000000000001</v>
      </c>
    </row>
    <row r="338" spans="38:41">
      <c r="AL338" s="300">
        <v>6</v>
      </c>
      <c r="AM338" s="300">
        <v>2023</v>
      </c>
      <c r="AN338" s="302">
        <v>45096</v>
      </c>
      <c r="AO338" s="300">
        <v>3.2450000000000001</v>
      </c>
    </row>
    <row r="339" spans="38:41">
      <c r="AL339" s="300">
        <v>6</v>
      </c>
      <c r="AM339" s="300">
        <v>2023</v>
      </c>
      <c r="AN339" s="302">
        <v>45093</v>
      </c>
      <c r="AO339" s="300">
        <v>3.202</v>
      </c>
    </row>
    <row r="340" spans="38:41">
      <c r="AL340" s="300">
        <v>6</v>
      </c>
      <c r="AM340" s="300">
        <v>2023</v>
      </c>
      <c r="AN340" s="302">
        <v>45092</v>
      </c>
      <c r="AO340" s="300">
        <v>3.21</v>
      </c>
    </row>
    <row r="341" spans="38:41">
      <c r="AL341" s="300">
        <v>6</v>
      </c>
      <c r="AM341" s="300">
        <v>2023</v>
      </c>
      <c r="AN341" s="302">
        <v>45091</v>
      </c>
      <c r="AO341" s="300">
        <v>3.2719999999999998</v>
      </c>
    </row>
    <row r="342" spans="38:41">
      <c r="AL342" s="300">
        <v>6</v>
      </c>
      <c r="AM342" s="300">
        <v>2023</v>
      </c>
      <c r="AN342" s="302">
        <v>45090</v>
      </c>
      <c r="AO342" s="300">
        <v>3.3359999999999999</v>
      </c>
    </row>
    <row r="343" spans="38:41">
      <c r="AL343" s="300">
        <v>6</v>
      </c>
      <c r="AM343" s="300">
        <v>2023</v>
      </c>
      <c r="AN343" s="302">
        <v>45089</v>
      </c>
      <c r="AO343" s="300">
        <v>3.2370000000000001</v>
      </c>
    </row>
    <row r="344" spans="38:41">
      <c r="AL344" s="300">
        <v>6</v>
      </c>
      <c r="AM344" s="300">
        <v>2023</v>
      </c>
      <c r="AN344" s="302">
        <v>45086</v>
      </c>
      <c r="AO344" s="300">
        <v>3.2480000000000002</v>
      </c>
    </row>
    <row r="345" spans="38:41">
      <c r="AL345" s="300">
        <v>6</v>
      </c>
      <c r="AM345" s="300">
        <v>2023</v>
      </c>
      <c r="AN345" s="302">
        <v>45085</v>
      </c>
      <c r="AO345" s="300">
        <v>3.2770000000000001</v>
      </c>
    </row>
    <row r="346" spans="38:41">
      <c r="AL346" s="300">
        <v>6</v>
      </c>
      <c r="AM346" s="300">
        <v>2023</v>
      </c>
      <c r="AN346" s="302">
        <v>45084</v>
      </c>
      <c r="AO346" s="300">
        <v>3.2810000000000001</v>
      </c>
    </row>
    <row r="347" spans="38:41">
      <c r="AL347" s="300">
        <v>6</v>
      </c>
      <c r="AM347" s="300">
        <v>2023</v>
      </c>
      <c r="AN347" s="302">
        <v>45083</v>
      </c>
      <c r="AO347" s="300">
        <v>3.17</v>
      </c>
    </row>
    <row r="348" spans="38:41">
      <c r="AL348" s="300">
        <v>6</v>
      </c>
      <c r="AM348" s="300">
        <v>2023</v>
      </c>
      <c r="AN348" s="302">
        <v>45082</v>
      </c>
      <c r="AO348" s="300">
        <v>3.1970000000000001</v>
      </c>
    </row>
    <row r="349" spans="38:41">
      <c r="AL349" s="300">
        <v>6</v>
      </c>
      <c r="AM349" s="300">
        <v>2023</v>
      </c>
      <c r="AN349" s="302">
        <v>45079</v>
      </c>
      <c r="AO349" s="300">
        <v>3.17</v>
      </c>
    </row>
    <row r="350" spans="38:41">
      <c r="AL350" s="300">
        <v>6</v>
      </c>
      <c r="AM350" s="300">
        <v>2023</v>
      </c>
      <c r="AN350" s="302">
        <v>45078</v>
      </c>
      <c r="AO350" s="300">
        <v>3.0979999999999999</v>
      </c>
    </row>
    <row r="351" spans="38:41">
      <c r="AL351" s="300">
        <v>5</v>
      </c>
      <c r="AM351" s="300">
        <v>2023</v>
      </c>
      <c r="AN351" s="302">
        <v>45077</v>
      </c>
      <c r="AO351" s="300">
        <v>3.145</v>
      </c>
    </row>
    <row r="352" spans="38:41">
      <c r="AL352" s="300">
        <v>5</v>
      </c>
      <c r="AM352" s="300">
        <v>2023</v>
      </c>
      <c r="AN352" s="302">
        <v>45076</v>
      </c>
      <c r="AO352" s="300">
        <v>3.226</v>
      </c>
    </row>
    <row r="353" spans="38:41">
      <c r="AL353" s="300">
        <v>5</v>
      </c>
      <c r="AM353" s="300">
        <v>2023</v>
      </c>
      <c r="AN353" s="302">
        <v>45075</v>
      </c>
      <c r="AO353" s="300">
        <v>3.2669999999999999</v>
      </c>
    </row>
    <row r="354" spans="38:41">
      <c r="AL354" s="300">
        <v>5</v>
      </c>
      <c r="AM354" s="300">
        <v>2023</v>
      </c>
      <c r="AN354" s="302">
        <v>45072</v>
      </c>
      <c r="AO354" s="300">
        <v>3.2909999999999999</v>
      </c>
    </row>
    <row r="355" spans="38:41">
      <c r="AL355" s="300">
        <v>5</v>
      </c>
      <c r="AM355" s="300">
        <v>2023</v>
      </c>
      <c r="AN355" s="302">
        <v>45071</v>
      </c>
      <c r="AO355" s="300">
        <v>3.306</v>
      </c>
    </row>
    <row r="356" spans="38:41">
      <c r="AL356" s="300">
        <v>5</v>
      </c>
      <c r="AM356" s="300">
        <v>2023</v>
      </c>
      <c r="AN356" s="302">
        <v>45070</v>
      </c>
      <c r="AO356" s="300">
        <v>3.2759999999999998</v>
      </c>
    </row>
    <row r="357" spans="38:41">
      <c r="AL357" s="300">
        <v>5</v>
      </c>
      <c r="AM357" s="300">
        <v>2023</v>
      </c>
      <c r="AN357" s="302">
        <v>45069</v>
      </c>
      <c r="AO357" s="300">
        <v>3.2160000000000002</v>
      </c>
    </row>
    <row r="358" spans="38:41">
      <c r="AL358" s="300">
        <v>5</v>
      </c>
      <c r="AM358" s="300">
        <v>2023</v>
      </c>
      <c r="AN358" s="302">
        <v>45068</v>
      </c>
      <c r="AO358" s="300">
        <v>3.1560000000000001</v>
      </c>
    </row>
    <row r="359" spans="38:41">
      <c r="AL359" s="300">
        <v>5</v>
      </c>
      <c r="AM359" s="300">
        <v>2023</v>
      </c>
      <c r="AN359" s="302">
        <v>45065</v>
      </c>
      <c r="AO359" s="300">
        <v>3.1560000000000001</v>
      </c>
    </row>
    <row r="360" spans="38:41">
      <c r="AL360" s="300">
        <v>5</v>
      </c>
      <c r="AM360" s="300">
        <v>2023</v>
      </c>
      <c r="AN360" s="302">
        <v>45064</v>
      </c>
      <c r="AO360" s="300">
        <v>3.1619999999999999</v>
      </c>
    </row>
    <row r="361" spans="38:41">
      <c r="AL361" s="300">
        <v>5</v>
      </c>
      <c r="AM361" s="300">
        <v>2023</v>
      </c>
      <c r="AN361" s="302">
        <v>45063</v>
      </c>
      <c r="AO361" s="300">
        <v>3.1080000000000001</v>
      </c>
    </row>
    <row r="362" spans="38:41">
      <c r="AL362" s="300">
        <v>5</v>
      </c>
      <c r="AM362" s="300">
        <v>2023</v>
      </c>
      <c r="AN362" s="302">
        <v>45062</v>
      </c>
      <c r="AO362" s="300">
        <v>3.0939999999999999</v>
      </c>
    </row>
    <row r="363" spans="38:41">
      <c r="AL363" s="300">
        <v>5</v>
      </c>
      <c r="AM363" s="300">
        <v>2023</v>
      </c>
      <c r="AN363" s="302">
        <v>45061</v>
      </c>
      <c r="AO363" s="300">
        <v>3.0270000000000001</v>
      </c>
    </row>
    <row r="364" spans="38:41">
      <c r="AL364" s="300">
        <v>5</v>
      </c>
      <c r="AM364" s="300">
        <v>2023</v>
      </c>
      <c r="AN364" s="302">
        <v>45058</v>
      </c>
      <c r="AO364" s="300">
        <v>2.9820000000000002</v>
      </c>
    </row>
    <row r="365" spans="38:41">
      <c r="AL365" s="300">
        <v>5</v>
      </c>
      <c r="AM365" s="300">
        <v>2023</v>
      </c>
      <c r="AN365" s="302">
        <v>45057</v>
      </c>
      <c r="AO365" s="300">
        <v>2.9740000000000002</v>
      </c>
    </row>
    <row r="366" spans="38:41">
      <c r="AL366" s="300">
        <v>5</v>
      </c>
      <c r="AM366" s="300">
        <v>2023</v>
      </c>
      <c r="AN366" s="302">
        <v>45056</v>
      </c>
      <c r="AO366" s="300">
        <v>3.0539999999999998</v>
      </c>
    </row>
    <row r="367" spans="38:41">
      <c r="AL367" s="300">
        <v>5</v>
      </c>
      <c r="AM367" s="300">
        <v>2023</v>
      </c>
      <c r="AN367" s="302">
        <v>45055</v>
      </c>
      <c r="AO367" s="300">
        <v>3.0760000000000001</v>
      </c>
    </row>
    <row r="368" spans="38:41">
      <c r="AL368" s="300">
        <v>5</v>
      </c>
      <c r="AM368" s="300">
        <v>2023</v>
      </c>
      <c r="AN368" s="302">
        <v>45054</v>
      </c>
      <c r="AO368" s="300">
        <v>3.1179999999999999</v>
      </c>
    </row>
    <row r="369" spans="38:41">
      <c r="AL369" s="300">
        <v>5</v>
      </c>
      <c r="AM369" s="300">
        <v>2023</v>
      </c>
      <c r="AN369" s="302">
        <v>45051</v>
      </c>
      <c r="AO369" s="300">
        <v>3.0550000000000002</v>
      </c>
    </row>
    <row r="370" spans="38:41">
      <c r="AL370" s="300">
        <v>5</v>
      </c>
      <c r="AM370" s="300">
        <v>2023</v>
      </c>
      <c r="AN370" s="302">
        <v>45050</v>
      </c>
      <c r="AO370" s="300">
        <v>2.9740000000000002</v>
      </c>
    </row>
    <row r="371" spans="38:41">
      <c r="AL371" s="300">
        <v>5</v>
      </c>
      <c r="AM371" s="300">
        <v>2023</v>
      </c>
      <c r="AN371" s="302">
        <v>45049</v>
      </c>
      <c r="AO371" s="300">
        <v>2.9340000000000002</v>
      </c>
    </row>
    <row r="372" spans="38:41">
      <c r="AL372" s="300">
        <v>5</v>
      </c>
      <c r="AM372" s="300">
        <v>2023</v>
      </c>
      <c r="AN372" s="302">
        <v>45048</v>
      </c>
      <c r="AO372" s="300">
        <v>2.9569999999999999</v>
      </c>
    </row>
    <row r="373" spans="38:41">
      <c r="AL373" s="300">
        <v>5</v>
      </c>
      <c r="AM373" s="300">
        <v>2023</v>
      </c>
      <c r="AN373" s="302">
        <v>45047</v>
      </c>
      <c r="AO373" s="300">
        <v>3.0739999999999998</v>
      </c>
    </row>
    <row r="374" spans="38:41">
      <c r="AL374" s="300">
        <v>4</v>
      </c>
      <c r="AM374" s="300">
        <v>2023</v>
      </c>
      <c r="AN374" s="302">
        <v>45044</v>
      </c>
      <c r="AO374" s="300">
        <v>2.9390000000000001</v>
      </c>
    </row>
    <row r="375" spans="38:41">
      <c r="AL375" s="300">
        <v>4</v>
      </c>
      <c r="AM375" s="300">
        <v>2023</v>
      </c>
      <c r="AN375" s="302">
        <v>45043</v>
      </c>
      <c r="AO375" s="300">
        <v>3.0459999999999998</v>
      </c>
    </row>
    <row r="376" spans="38:41">
      <c r="AL376" s="300">
        <v>4</v>
      </c>
      <c r="AM376" s="300">
        <v>2023</v>
      </c>
      <c r="AN376" s="302">
        <v>45042</v>
      </c>
      <c r="AO376" s="300">
        <v>2.9780000000000002</v>
      </c>
    </row>
    <row r="377" spans="38:41">
      <c r="AL377" s="300">
        <v>4</v>
      </c>
      <c r="AM377" s="300">
        <v>2023</v>
      </c>
      <c r="AN377" s="302">
        <v>45041</v>
      </c>
      <c r="AO377" s="300">
        <v>2.9180000000000001</v>
      </c>
    </row>
    <row r="378" spans="38:41">
      <c r="AL378" s="300">
        <v>4</v>
      </c>
      <c r="AM378" s="300">
        <v>2023</v>
      </c>
      <c r="AN378" s="302">
        <v>45040</v>
      </c>
      <c r="AO378" s="300">
        <v>3.0059999999999998</v>
      </c>
    </row>
    <row r="379" spans="38:41">
      <c r="AL379" s="300">
        <v>4</v>
      </c>
      <c r="AM379" s="300">
        <v>2023</v>
      </c>
      <c r="AN379" s="302">
        <v>45037</v>
      </c>
      <c r="AO379" s="300">
        <v>3.0329999999999999</v>
      </c>
    </row>
    <row r="380" spans="38:41">
      <c r="AL380" s="300">
        <v>4</v>
      </c>
      <c r="AM380" s="300">
        <v>2023</v>
      </c>
      <c r="AN380" s="302">
        <v>45036</v>
      </c>
      <c r="AO380" s="300">
        <v>3.0670000000000002</v>
      </c>
    </row>
    <row r="381" spans="38:41">
      <c r="AL381" s="300">
        <v>4</v>
      </c>
      <c r="AM381" s="300">
        <v>2023</v>
      </c>
      <c r="AN381" s="302">
        <v>45035</v>
      </c>
      <c r="AO381" s="300">
        <v>3.137</v>
      </c>
    </row>
    <row r="382" spans="38:41">
      <c r="AL382" s="300">
        <v>4</v>
      </c>
      <c r="AM382" s="300">
        <v>2023</v>
      </c>
      <c r="AN382" s="302">
        <v>45034</v>
      </c>
      <c r="AO382" s="300">
        <v>3.141</v>
      </c>
    </row>
    <row r="383" spans="38:41">
      <c r="AL383" s="300">
        <v>4</v>
      </c>
      <c r="AM383" s="300">
        <v>2023</v>
      </c>
      <c r="AN383" s="302">
        <v>45033</v>
      </c>
      <c r="AO383" s="300">
        <v>3.1749999999999998</v>
      </c>
    </row>
    <row r="384" spans="38:41">
      <c r="AL384" s="300">
        <v>4</v>
      </c>
      <c r="AM384" s="300">
        <v>2023</v>
      </c>
      <c r="AN384" s="302">
        <v>45030</v>
      </c>
      <c r="AO384" s="300">
        <v>3.1230000000000002</v>
      </c>
    </row>
    <row r="385" spans="38:41">
      <c r="AL385" s="300">
        <v>4</v>
      </c>
      <c r="AM385" s="300">
        <v>2023</v>
      </c>
      <c r="AN385" s="302">
        <v>45029</v>
      </c>
      <c r="AO385" s="300">
        <v>3.069</v>
      </c>
    </row>
    <row r="386" spans="38:41">
      <c r="AL386" s="300">
        <v>4</v>
      </c>
      <c r="AM386" s="300">
        <v>2023</v>
      </c>
      <c r="AN386" s="302">
        <v>45028</v>
      </c>
      <c r="AO386" s="300">
        <v>2.992</v>
      </c>
    </row>
    <row r="387" spans="38:41">
      <c r="AL387" s="300">
        <v>4</v>
      </c>
      <c r="AM387" s="300">
        <v>2023</v>
      </c>
      <c r="AN387" s="302">
        <v>45027</v>
      </c>
      <c r="AO387" s="300">
        <v>2.9990000000000001</v>
      </c>
    </row>
    <row r="388" spans="38:41">
      <c r="AL388" s="300">
        <v>4</v>
      </c>
      <c r="AM388" s="300">
        <v>2023</v>
      </c>
      <c r="AN388" s="302">
        <v>45026</v>
      </c>
      <c r="AO388" s="300">
        <v>2.9950000000000001</v>
      </c>
    </row>
    <row r="389" spans="38:41">
      <c r="AL389" s="300">
        <v>4</v>
      </c>
      <c r="AM389" s="300">
        <v>2023</v>
      </c>
      <c r="AN389" s="302">
        <v>45023</v>
      </c>
      <c r="AO389" s="300">
        <v>2.9430000000000001</v>
      </c>
    </row>
    <row r="390" spans="38:41">
      <c r="AL390" s="300">
        <v>4</v>
      </c>
      <c r="AM390" s="300">
        <v>2023</v>
      </c>
      <c r="AN390" s="302">
        <v>45022</v>
      </c>
      <c r="AO390" s="300">
        <v>2.9430000000000001</v>
      </c>
    </row>
    <row r="391" spans="38:41">
      <c r="AL391" s="300">
        <v>4</v>
      </c>
      <c r="AM391" s="300">
        <v>2023</v>
      </c>
      <c r="AN391" s="302">
        <v>45021</v>
      </c>
      <c r="AO391" s="300">
        <v>2.9550000000000001</v>
      </c>
    </row>
    <row r="392" spans="38:41">
      <c r="AL392" s="300">
        <v>4</v>
      </c>
      <c r="AM392" s="300">
        <v>2023</v>
      </c>
      <c r="AN392" s="302">
        <v>45020</v>
      </c>
      <c r="AO392" s="300">
        <v>2.9359999999999999</v>
      </c>
    </row>
    <row r="393" spans="38:41">
      <c r="AL393" s="300">
        <v>4</v>
      </c>
      <c r="AM393" s="300">
        <v>2023</v>
      </c>
      <c r="AN393" s="302">
        <v>45019</v>
      </c>
      <c r="AO393" s="300">
        <v>2.968</v>
      </c>
    </row>
    <row r="394" spans="38:41">
      <c r="AL394" s="300">
        <v>3</v>
      </c>
      <c r="AM394" s="300">
        <v>2023</v>
      </c>
      <c r="AN394" s="302">
        <v>45016</v>
      </c>
      <c r="AO394" s="300">
        <v>3.0019999999999998</v>
      </c>
    </row>
    <row r="395" spans="38:41">
      <c r="AL395" s="300">
        <v>3</v>
      </c>
      <c r="AM395" s="300">
        <v>2023</v>
      </c>
      <c r="AN395" s="302">
        <v>45015</v>
      </c>
      <c r="AO395" s="300">
        <v>3.0350000000000001</v>
      </c>
    </row>
    <row r="396" spans="38:41">
      <c r="AL396" s="300">
        <v>3</v>
      </c>
      <c r="AM396" s="300">
        <v>2023</v>
      </c>
      <c r="AN396" s="302">
        <v>45014</v>
      </c>
      <c r="AO396" s="300">
        <v>3.0390000000000001</v>
      </c>
    </row>
    <row r="397" spans="38:41">
      <c r="AL397" s="300">
        <v>3</v>
      </c>
      <c r="AM397" s="300">
        <v>2023</v>
      </c>
      <c r="AN397" s="302">
        <v>45013</v>
      </c>
      <c r="AO397" s="300">
        <v>3.028</v>
      </c>
    </row>
    <row r="398" spans="38:41">
      <c r="AL398" s="300">
        <v>3</v>
      </c>
      <c r="AM398" s="300">
        <v>2023</v>
      </c>
      <c r="AN398" s="302">
        <v>45012</v>
      </c>
      <c r="AO398" s="300">
        <v>3.012</v>
      </c>
    </row>
    <row r="399" spans="38:41">
      <c r="AL399" s="300">
        <v>3</v>
      </c>
      <c r="AM399" s="300">
        <v>2023</v>
      </c>
      <c r="AN399" s="302">
        <v>45009</v>
      </c>
      <c r="AO399" s="300">
        <v>2.9079999999999999</v>
      </c>
    </row>
    <row r="400" spans="38:41">
      <c r="AL400" s="300">
        <v>3</v>
      </c>
      <c r="AM400" s="300">
        <v>2023</v>
      </c>
      <c r="AN400" s="302">
        <v>45008</v>
      </c>
      <c r="AO400" s="300">
        <v>2.9319999999999999</v>
      </c>
    </row>
    <row r="401" spans="38:41">
      <c r="AL401" s="300">
        <v>3</v>
      </c>
      <c r="AM401" s="300">
        <v>2023</v>
      </c>
      <c r="AN401" s="302">
        <v>45007</v>
      </c>
      <c r="AO401" s="300">
        <v>2.899</v>
      </c>
    </row>
    <row r="402" spans="38:41">
      <c r="AL402" s="300">
        <v>3</v>
      </c>
      <c r="AM402" s="300">
        <v>2023</v>
      </c>
      <c r="AN402" s="302">
        <v>45006</v>
      </c>
      <c r="AO402" s="300">
        <v>2.9940000000000002</v>
      </c>
    </row>
    <row r="403" spans="38:41">
      <c r="AL403" s="300">
        <v>3</v>
      </c>
      <c r="AM403" s="300">
        <v>2023</v>
      </c>
      <c r="AN403" s="302">
        <v>45005</v>
      </c>
      <c r="AO403" s="300">
        <v>2.9390000000000001</v>
      </c>
    </row>
    <row r="404" spans="38:41">
      <c r="AL404" s="300">
        <v>3</v>
      </c>
      <c r="AM404" s="300">
        <v>2023</v>
      </c>
      <c r="AN404" s="302">
        <v>45002</v>
      </c>
      <c r="AO404" s="300">
        <v>2.9089999999999998</v>
      </c>
    </row>
    <row r="405" spans="38:41">
      <c r="AL405" s="300">
        <v>3</v>
      </c>
      <c r="AM405" s="300">
        <v>2023</v>
      </c>
      <c r="AN405" s="302">
        <v>45001</v>
      </c>
      <c r="AO405" s="300">
        <v>2.9870000000000001</v>
      </c>
    </row>
    <row r="406" spans="38:41">
      <c r="AL406" s="300">
        <v>3</v>
      </c>
      <c r="AM406" s="300">
        <v>2023</v>
      </c>
      <c r="AN406" s="302">
        <v>45000</v>
      </c>
      <c r="AO406" s="300">
        <v>2.8929999999999998</v>
      </c>
    </row>
    <row r="407" spans="38:41">
      <c r="AL407" s="300">
        <v>3</v>
      </c>
      <c r="AM407" s="300">
        <v>2023</v>
      </c>
      <c r="AN407" s="302">
        <v>44999</v>
      </c>
      <c r="AO407" s="300">
        <v>2.9289999999999998</v>
      </c>
    </row>
    <row r="408" spans="38:41">
      <c r="AL408" s="300">
        <v>3</v>
      </c>
      <c r="AM408" s="300">
        <v>2023</v>
      </c>
      <c r="AN408" s="302">
        <v>44998</v>
      </c>
      <c r="AO408" s="300">
        <v>2.81</v>
      </c>
    </row>
    <row r="409" spans="38:41">
      <c r="AL409" s="300">
        <v>3</v>
      </c>
      <c r="AM409" s="300">
        <v>2023</v>
      </c>
      <c r="AN409" s="302">
        <v>44995</v>
      </c>
      <c r="AO409" s="300">
        <v>2.9129999999999998</v>
      </c>
    </row>
    <row r="410" spans="38:41">
      <c r="AL410" s="300">
        <v>3</v>
      </c>
      <c r="AM410" s="300">
        <v>2023</v>
      </c>
      <c r="AN410" s="302">
        <v>44994</v>
      </c>
      <c r="AO410" s="300">
        <v>3.036</v>
      </c>
    </row>
    <row r="411" spans="38:41">
      <c r="AL411" s="300">
        <v>3</v>
      </c>
      <c r="AM411" s="300">
        <v>2023</v>
      </c>
      <c r="AN411" s="302">
        <v>44993</v>
      </c>
      <c r="AO411" s="300">
        <v>3.11</v>
      </c>
    </row>
    <row r="412" spans="38:41">
      <c r="AL412" s="300">
        <v>3</v>
      </c>
      <c r="AM412" s="300">
        <v>2023</v>
      </c>
      <c r="AN412" s="302">
        <v>44992</v>
      </c>
      <c r="AO412" s="300">
        <v>3.17</v>
      </c>
    </row>
    <row r="413" spans="38:41">
      <c r="AL413" s="300">
        <v>3</v>
      </c>
      <c r="AM413" s="300">
        <v>2023</v>
      </c>
      <c r="AN413" s="302">
        <v>44991</v>
      </c>
      <c r="AO413" s="300">
        <v>3.2109999999999999</v>
      </c>
    </row>
    <row r="414" spans="38:41">
      <c r="AL414" s="300">
        <v>3</v>
      </c>
      <c r="AM414" s="300">
        <v>2023</v>
      </c>
      <c r="AN414" s="302">
        <v>44988</v>
      </c>
      <c r="AO414" s="300">
        <v>3.1930000000000001</v>
      </c>
    </row>
    <row r="415" spans="38:41">
      <c r="AL415" s="300">
        <v>3</v>
      </c>
      <c r="AM415" s="300">
        <v>2023</v>
      </c>
      <c r="AN415" s="302">
        <v>44987</v>
      </c>
      <c r="AO415" s="300">
        <v>3.323</v>
      </c>
    </row>
    <row r="416" spans="38:41">
      <c r="AL416" s="300">
        <v>3</v>
      </c>
      <c r="AM416" s="300">
        <v>2023</v>
      </c>
      <c r="AN416" s="302">
        <v>44986</v>
      </c>
      <c r="AO416" s="300">
        <v>3.2639999999999998</v>
      </c>
    </row>
    <row r="417" spans="38:41">
      <c r="AL417" s="300">
        <v>2</v>
      </c>
      <c r="AM417" s="300">
        <v>2023</v>
      </c>
      <c r="AN417" s="302">
        <v>44985</v>
      </c>
      <c r="AO417" s="300">
        <v>3.2</v>
      </c>
    </row>
    <row r="418" spans="38:41">
      <c r="AL418" s="300">
        <v>2</v>
      </c>
      <c r="AM418" s="300">
        <v>2023</v>
      </c>
      <c r="AN418" s="302">
        <v>44984</v>
      </c>
      <c r="AO418" s="300">
        <v>3.2770000000000001</v>
      </c>
    </row>
    <row r="419" spans="38:41">
      <c r="AL419" s="300">
        <v>2</v>
      </c>
      <c r="AM419" s="300">
        <v>2023</v>
      </c>
      <c r="AN419" s="302">
        <v>44981</v>
      </c>
      <c r="AO419" s="300">
        <v>3.27</v>
      </c>
    </row>
    <row r="420" spans="38:41">
      <c r="AL420" s="300">
        <v>2</v>
      </c>
      <c r="AM420" s="300">
        <v>2023</v>
      </c>
      <c r="AN420" s="302">
        <v>44980</v>
      </c>
      <c r="AO420" s="300">
        <v>3.2589999999999999</v>
      </c>
    </row>
    <row r="421" spans="38:41">
      <c r="AL421" s="300">
        <v>2</v>
      </c>
      <c r="AM421" s="300">
        <v>2023</v>
      </c>
      <c r="AN421" s="302">
        <v>44979</v>
      </c>
      <c r="AO421" s="300">
        <v>3.294</v>
      </c>
    </row>
    <row r="422" spans="38:41">
      <c r="AL422" s="300">
        <v>2</v>
      </c>
      <c r="AM422" s="300">
        <v>2023</v>
      </c>
      <c r="AN422" s="302">
        <v>44978</v>
      </c>
      <c r="AO422" s="300">
        <v>3.3570000000000002</v>
      </c>
    </row>
    <row r="423" spans="38:41">
      <c r="AL423" s="300">
        <v>2</v>
      </c>
      <c r="AM423" s="300">
        <v>2023</v>
      </c>
      <c r="AN423" s="302">
        <v>44977</v>
      </c>
      <c r="AO423" s="300">
        <v>3.2570000000000001</v>
      </c>
    </row>
    <row r="424" spans="38:41">
      <c r="AL424" s="300">
        <v>2</v>
      </c>
      <c r="AM424" s="300">
        <v>2023</v>
      </c>
      <c r="AN424" s="302">
        <v>44974</v>
      </c>
      <c r="AO424" s="300">
        <v>3.2570000000000001</v>
      </c>
    </row>
    <row r="425" spans="38:41">
      <c r="AL425" s="300">
        <v>2</v>
      </c>
      <c r="AM425" s="300">
        <v>2023</v>
      </c>
      <c r="AN425" s="302">
        <v>44973</v>
      </c>
      <c r="AO425" s="300">
        <v>3.2749999999999999</v>
      </c>
    </row>
    <row r="426" spans="38:41">
      <c r="AL426" s="300">
        <v>2</v>
      </c>
      <c r="AM426" s="300">
        <v>2023</v>
      </c>
      <c r="AN426" s="302">
        <v>44972</v>
      </c>
      <c r="AO426" s="300">
        <v>3.246</v>
      </c>
    </row>
    <row r="427" spans="38:41">
      <c r="AL427" s="300">
        <v>2</v>
      </c>
      <c r="AM427" s="300">
        <v>2023</v>
      </c>
      <c r="AN427" s="302">
        <v>44971</v>
      </c>
      <c r="AO427" s="300">
        <v>3.1680000000000001</v>
      </c>
    </row>
    <row r="428" spans="38:41">
      <c r="AL428" s="300">
        <v>2</v>
      </c>
      <c r="AM428" s="300">
        <v>2023</v>
      </c>
      <c r="AN428" s="302">
        <v>44970</v>
      </c>
      <c r="AO428" s="300">
        <v>3.1150000000000002</v>
      </c>
    </row>
    <row r="429" spans="38:41">
      <c r="AL429" s="300">
        <v>2</v>
      </c>
      <c r="AM429" s="300">
        <v>2023</v>
      </c>
      <c r="AN429" s="302">
        <v>44967</v>
      </c>
      <c r="AO429" s="300">
        <v>3.165</v>
      </c>
    </row>
    <row r="430" spans="38:41">
      <c r="AL430" s="300">
        <v>2</v>
      </c>
      <c r="AM430" s="300">
        <v>2023</v>
      </c>
      <c r="AN430" s="302">
        <v>44966</v>
      </c>
      <c r="AO430" s="300">
        <v>3.089</v>
      </c>
    </row>
    <row r="431" spans="38:41">
      <c r="AL431" s="300">
        <v>2</v>
      </c>
      <c r="AM431" s="300">
        <v>2023</v>
      </c>
      <c r="AN431" s="302">
        <v>44965</v>
      </c>
      <c r="AO431" s="300">
        <v>3.0659999999999998</v>
      </c>
    </row>
    <row r="432" spans="38:41">
      <c r="AL432" s="300">
        <v>2</v>
      </c>
      <c r="AM432" s="300">
        <v>2023</v>
      </c>
      <c r="AN432" s="302">
        <v>44964</v>
      </c>
      <c r="AO432" s="300">
        <v>3.1259999999999999</v>
      </c>
    </row>
    <row r="433" spans="38:41">
      <c r="AL433" s="300">
        <v>2</v>
      </c>
      <c r="AM433" s="300">
        <v>2023</v>
      </c>
      <c r="AN433" s="302">
        <v>44963</v>
      </c>
      <c r="AO433" s="300">
        <v>3.0910000000000002</v>
      </c>
    </row>
    <row r="434" spans="38:41">
      <c r="AL434" s="300">
        <v>2</v>
      </c>
      <c r="AM434" s="300">
        <v>2023</v>
      </c>
      <c r="AN434" s="302">
        <v>44960</v>
      </c>
      <c r="AO434" s="300">
        <v>3.0059999999999998</v>
      </c>
    </row>
    <row r="435" spans="38:41">
      <c r="AL435" s="300">
        <v>2</v>
      </c>
      <c r="AM435" s="300">
        <v>2023</v>
      </c>
      <c r="AN435" s="302">
        <v>44959</v>
      </c>
      <c r="AO435" s="300">
        <v>2.9329999999999998</v>
      </c>
    </row>
    <row r="436" spans="38:41">
      <c r="AL436" s="300">
        <v>2</v>
      </c>
      <c r="AM436" s="300">
        <v>2023</v>
      </c>
      <c r="AN436" s="302">
        <v>44958</v>
      </c>
      <c r="AO436" s="300">
        <v>2.948</v>
      </c>
    </row>
    <row r="437" spans="38:41">
      <c r="AL437" s="300">
        <v>1</v>
      </c>
      <c r="AM437" s="300">
        <v>2023</v>
      </c>
      <c r="AN437" s="302">
        <v>44957</v>
      </c>
      <c r="AO437" s="300">
        <v>2.9750000000000001</v>
      </c>
    </row>
    <row r="438" spans="38:41">
      <c r="AL438" s="300">
        <v>1</v>
      </c>
      <c r="AM438" s="300">
        <v>2023</v>
      </c>
      <c r="AN438" s="302">
        <v>44956</v>
      </c>
      <c r="AO438" s="300">
        <v>2.9540000000000002</v>
      </c>
    </row>
    <row r="439" spans="38:41">
      <c r="AL439" s="300">
        <v>1</v>
      </c>
      <c r="AM439" s="300">
        <v>2023</v>
      </c>
      <c r="AN439" s="302">
        <v>44953</v>
      </c>
      <c r="AO439" s="300">
        <v>2.94</v>
      </c>
    </row>
    <row r="440" spans="38:41">
      <c r="AL440" s="300">
        <v>1</v>
      </c>
      <c r="AM440" s="300">
        <v>2023</v>
      </c>
      <c r="AN440" s="302">
        <v>44952</v>
      </c>
      <c r="AO440" s="300">
        <v>2.944</v>
      </c>
    </row>
    <row r="441" spans="38:41">
      <c r="AL441" s="300">
        <v>1</v>
      </c>
      <c r="AM441" s="300">
        <v>2023</v>
      </c>
      <c r="AN441" s="302">
        <v>44951</v>
      </c>
      <c r="AO441" s="300">
        <v>2.9119999999999999</v>
      </c>
    </row>
    <row r="442" spans="38:41">
      <c r="AL442" s="300">
        <v>1</v>
      </c>
      <c r="AM442" s="300">
        <v>2023</v>
      </c>
      <c r="AN442" s="302">
        <v>44950</v>
      </c>
      <c r="AO442" s="300">
        <v>2.9710000000000001</v>
      </c>
    </row>
    <row r="443" spans="38:41">
      <c r="AL443" s="300">
        <v>1</v>
      </c>
      <c r="AM443" s="300">
        <v>2023</v>
      </c>
      <c r="AN443" s="302">
        <v>44949</v>
      </c>
      <c r="AO443" s="300">
        <v>2.9950000000000001</v>
      </c>
    </row>
    <row r="444" spans="38:41">
      <c r="AL444" s="300">
        <v>1</v>
      </c>
      <c r="AM444" s="300">
        <v>2023</v>
      </c>
      <c r="AN444" s="302">
        <v>44946</v>
      </c>
      <c r="AO444" s="300">
        <v>2.9350000000000001</v>
      </c>
    </row>
    <row r="445" spans="38:41">
      <c r="AL445" s="300">
        <v>1</v>
      </c>
      <c r="AM445" s="300">
        <v>2023</v>
      </c>
      <c r="AN445" s="302">
        <v>44945</v>
      </c>
      <c r="AO445" s="300">
        <v>2.851</v>
      </c>
    </row>
    <row r="446" spans="38:41">
      <c r="AL446" s="300">
        <v>1</v>
      </c>
      <c r="AM446" s="300">
        <v>2023</v>
      </c>
      <c r="AN446" s="302">
        <v>44944</v>
      </c>
      <c r="AO446" s="300">
        <v>2.8450000000000002</v>
      </c>
    </row>
    <row r="447" spans="38:41">
      <c r="AL447" s="300">
        <v>1</v>
      </c>
      <c r="AM447" s="300">
        <v>2023</v>
      </c>
      <c r="AN447" s="302">
        <v>44943</v>
      </c>
      <c r="AO447" s="300">
        <v>2.9249999999999998</v>
      </c>
    </row>
    <row r="448" spans="38:41">
      <c r="AL448" s="300">
        <v>1</v>
      </c>
      <c r="AM448" s="300">
        <v>2023</v>
      </c>
      <c r="AN448" s="302">
        <v>44942</v>
      </c>
      <c r="AO448" s="300">
        <v>2.9169999999999998</v>
      </c>
    </row>
    <row r="449" spans="38:41">
      <c r="AL449" s="300">
        <v>1</v>
      </c>
      <c r="AM449" s="300">
        <v>2023</v>
      </c>
      <c r="AN449" s="302">
        <v>44939</v>
      </c>
      <c r="AO449" s="300">
        <v>2.9329999999999998</v>
      </c>
    </row>
    <row r="450" spans="38:41">
      <c r="AL450" s="300">
        <v>1</v>
      </c>
      <c r="AM450" s="300">
        <v>2023</v>
      </c>
      <c r="AN450" s="302">
        <v>44938</v>
      </c>
      <c r="AO450" s="300">
        <v>2.9289999999999998</v>
      </c>
    </row>
    <row r="451" spans="38:41">
      <c r="AL451" s="300">
        <v>1</v>
      </c>
      <c r="AM451" s="300">
        <v>2023</v>
      </c>
      <c r="AN451" s="302">
        <v>44937</v>
      </c>
      <c r="AO451" s="300">
        <v>3.0369999999999999</v>
      </c>
    </row>
    <row r="452" spans="38:41">
      <c r="AL452" s="300">
        <v>1</v>
      </c>
      <c r="AM452" s="300">
        <v>2023</v>
      </c>
      <c r="AN452" s="302">
        <v>44936</v>
      </c>
      <c r="AO452" s="300">
        <v>3.1349999999999998</v>
      </c>
    </row>
    <row r="453" spans="38:41">
      <c r="AL453" s="300">
        <v>1</v>
      </c>
      <c r="AM453" s="300">
        <v>2023</v>
      </c>
      <c r="AN453" s="302">
        <v>44935</v>
      </c>
      <c r="AO453" s="300">
        <v>3.101</v>
      </c>
    </row>
    <row r="454" spans="38:41">
      <c r="AL454" s="300">
        <v>1</v>
      </c>
      <c r="AM454" s="300">
        <v>2023</v>
      </c>
      <c r="AN454" s="302">
        <v>44932</v>
      </c>
      <c r="AO454" s="300">
        <v>3.1</v>
      </c>
    </row>
    <row r="455" spans="38:41">
      <c r="AL455" s="300">
        <v>1</v>
      </c>
      <c r="AM455" s="300">
        <v>2023</v>
      </c>
      <c r="AN455" s="302">
        <v>44931</v>
      </c>
      <c r="AO455" s="300">
        <v>3.157</v>
      </c>
    </row>
    <row r="456" spans="38:41">
      <c r="AL456" s="300">
        <v>1</v>
      </c>
      <c r="AM456" s="300">
        <v>2023</v>
      </c>
      <c r="AN456" s="302">
        <v>44930</v>
      </c>
      <c r="AO456" s="300">
        <v>3.1379999999999999</v>
      </c>
    </row>
    <row r="457" spans="38:41">
      <c r="AL457" s="300">
        <v>1</v>
      </c>
      <c r="AM457" s="300">
        <v>2023</v>
      </c>
      <c r="AN457" s="302">
        <v>44929</v>
      </c>
      <c r="AO457" s="300">
        <v>3.1930000000000001</v>
      </c>
    </row>
    <row r="458" spans="38:41">
      <c r="AL458" s="300">
        <v>1</v>
      </c>
      <c r="AM458" s="300">
        <v>2023</v>
      </c>
      <c r="AN458" s="302">
        <v>44928</v>
      </c>
      <c r="AO458" s="300">
        <v>3.2770000000000001</v>
      </c>
    </row>
    <row r="459" spans="38:41">
      <c r="AL459" s="300">
        <v>12</v>
      </c>
      <c r="AM459" s="300">
        <v>2022</v>
      </c>
      <c r="AN459" s="302">
        <v>44925</v>
      </c>
      <c r="AO459" s="300">
        <v>3.2770000000000001</v>
      </c>
    </row>
    <row r="460" spans="38:41">
      <c r="AL460" s="300">
        <v>12</v>
      </c>
      <c r="AM460" s="300">
        <v>2022</v>
      </c>
      <c r="AN460" s="302">
        <v>44924</v>
      </c>
      <c r="AO460" s="300">
        <v>3.238</v>
      </c>
    </row>
    <row r="461" spans="38:41">
      <c r="AL461" s="300">
        <v>12</v>
      </c>
      <c r="AM461" s="300">
        <v>2022</v>
      </c>
      <c r="AN461" s="302">
        <v>44923</v>
      </c>
      <c r="AO461" s="300">
        <v>3.278</v>
      </c>
    </row>
    <row r="462" spans="38:41">
      <c r="AL462" s="300">
        <v>12</v>
      </c>
      <c r="AM462" s="300">
        <v>2022</v>
      </c>
      <c r="AN462" s="302">
        <v>44922</v>
      </c>
      <c r="AO462" s="300">
        <v>3.1629999999999998</v>
      </c>
    </row>
    <row r="463" spans="38:41">
      <c r="AL463" s="300">
        <v>12</v>
      </c>
      <c r="AM463" s="300">
        <v>2022</v>
      </c>
      <c r="AN463" s="302">
        <v>44921</v>
      </c>
      <c r="AO463" s="300">
        <v>3.1629999999999998</v>
      </c>
    </row>
    <row r="464" spans="38:41">
      <c r="AL464" s="300">
        <v>12</v>
      </c>
      <c r="AM464" s="300">
        <v>2022</v>
      </c>
      <c r="AN464" s="302">
        <v>44918</v>
      </c>
      <c r="AO464" s="300">
        <v>3.1629999999999998</v>
      </c>
    </row>
    <row r="465" spans="38:41">
      <c r="AL465" s="300">
        <v>12</v>
      </c>
      <c r="AM465" s="300">
        <v>2022</v>
      </c>
      <c r="AN465" s="302">
        <v>44917</v>
      </c>
      <c r="AO465" s="300">
        <v>3.0870000000000002</v>
      </c>
    </row>
    <row r="466" spans="38:41">
      <c r="AL466" s="300">
        <v>12</v>
      </c>
      <c r="AM466" s="300">
        <v>2022</v>
      </c>
      <c r="AN466" s="302">
        <v>44916</v>
      </c>
      <c r="AO466" s="300">
        <v>3.0390000000000001</v>
      </c>
    </row>
    <row r="467" spans="38:41">
      <c r="AL467" s="300">
        <v>12</v>
      </c>
      <c r="AM467" s="300">
        <v>2022</v>
      </c>
      <c r="AN467" s="302">
        <v>44915</v>
      </c>
      <c r="AO467" s="300">
        <v>3.0329999999999999</v>
      </c>
    </row>
    <row r="468" spans="38:41">
      <c r="AL468" s="300">
        <v>12</v>
      </c>
      <c r="AM468" s="300">
        <v>2022</v>
      </c>
      <c r="AN468" s="302">
        <v>44914</v>
      </c>
      <c r="AO468" s="300">
        <v>2.9689999999999999</v>
      </c>
    </row>
    <row r="469" spans="38:41">
      <c r="AL469" s="300">
        <v>12</v>
      </c>
      <c r="AM469" s="300">
        <v>2022</v>
      </c>
      <c r="AN469" s="302">
        <v>44911</v>
      </c>
      <c r="AO469" s="300">
        <v>2.8740000000000001</v>
      </c>
    </row>
    <row r="470" spans="38:41">
      <c r="AL470" s="300">
        <v>12</v>
      </c>
      <c r="AM470" s="300">
        <v>2022</v>
      </c>
      <c r="AN470" s="302">
        <v>44910</v>
      </c>
      <c r="AO470" s="300">
        <v>2.82</v>
      </c>
    </row>
    <row r="471" spans="38:41">
      <c r="AL471" s="300">
        <v>12</v>
      </c>
      <c r="AM471" s="300">
        <v>2022</v>
      </c>
      <c r="AN471" s="302">
        <v>44909</v>
      </c>
      <c r="AO471" s="300">
        <v>2.86</v>
      </c>
    </row>
    <row r="472" spans="38:41">
      <c r="AL472" s="300">
        <v>12</v>
      </c>
      <c r="AM472" s="300">
        <v>2022</v>
      </c>
      <c r="AN472" s="302">
        <v>44908</v>
      </c>
      <c r="AO472" s="300">
        <v>2.8359999999999999</v>
      </c>
    </row>
    <row r="473" spans="38:41">
      <c r="AL473" s="300">
        <v>12</v>
      </c>
      <c r="AM473" s="300">
        <v>2022</v>
      </c>
      <c r="AN473" s="302">
        <v>44907</v>
      </c>
      <c r="AO473" s="300">
        <v>2.8759999999999999</v>
      </c>
    </row>
    <row r="474" spans="38:41">
      <c r="AL474" s="300">
        <v>12</v>
      </c>
      <c r="AM474" s="300">
        <v>2022</v>
      </c>
      <c r="AN474" s="302">
        <v>44904</v>
      </c>
      <c r="AO474" s="300">
        <v>2.835</v>
      </c>
    </row>
    <row r="475" spans="38:41">
      <c r="AL475" s="300">
        <v>12</v>
      </c>
      <c r="AM475" s="300">
        <v>2022</v>
      </c>
      <c r="AN475" s="302">
        <v>44903</v>
      </c>
      <c r="AO475" s="300">
        <v>2.7370000000000001</v>
      </c>
    </row>
    <row r="476" spans="38:41">
      <c r="AL476" s="300">
        <v>12</v>
      </c>
      <c r="AM476" s="300">
        <v>2022</v>
      </c>
      <c r="AN476" s="302">
        <v>44902</v>
      </c>
      <c r="AO476" s="300">
        <v>2.7410000000000001</v>
      </c>
    </row>
    <row r="477" spans="38:41">
      <c r="AL477" s="300">
        <v>12</v>
      </c>
      <c r="AM477" s="300">
        <v>2022</v>
      </c>
      <c r="AN477" s="302">
        <v>44901</v>
      </c>
      <c r="AO477" s="300">
        <v>2.7730000000000001</v>
      </c>
    </row>
    <row r="478" spans="38:41">
      <c r="AL478" s="300">
        <v>12</v>
      </c>
      <c r="AM478" s="300">
        <v>2022</v>
      </c>
      <c r="AN478" s="302">
        <v>44900</v>
      </c>
      <c r="AO478" s="300">
        <v>2.8130000000000002</v>
      </c>
    </row>
    <row r="479" spans="38:41">
      <c r="AL479" s="300">
        <v>12</v>
      </c>
      <c r="AM479" s="300">
        <v>2022</v>
      </c>
      <c r="AN479" s="302">
        <v>44897</v>
      </c>
      <c r="AO479" s="300">
        <v>2.798</v>
      </c>
    </row>
    <row r="480" spans="38:41">
      <c r="AL480" s="300">
        <v>12</v>
      </c>
      <c r="AM480" s="300">
        <v>2022</v>
      </c>
      <c r="AN480" s="302">
        <v>44896</v>
      </c>
      <c r="AO480" s="300">
        <v>2.8759999999999999</v>
      </c>
    </row>
    <row r="481" spans="38:41">
      <c r="AL481" s="300">
        <v>11</v>
      </c>
      <c r="AM481" s="300">
        <v>2022</v>
      </c>
      <c r="AN481" s="302">
        <v>44895</v>
      </c>
      <c r="AO481" s="300">
        <v>2.9969999999999999</v>
      </c>
    </row>
    <row r="482" spans="38:41">
      <c r="AL482" s="300">
        <v>11</v>
      </c>
      <c r="AM482" s="300">
        <v>2022</v>
      </c>
      <c r="AN482" s="302">
        <v>44894</v>
      </c>
      <c r="AO482" s="300">
        <v>3.0219999999999998</v>
      </c>
    </row>
    <row r="483" spans="38:41">
      <c r="AL483" s="300">
        <v>11</v>
      </c>
      <c r="AM483" s="300">
        <v>2022</v>
      </c>
      <c r="AN483" s="302">
        <v>44893</v>
      </c>
      <c r="AO483" s="300">
        <v>2.9569999999999999</v>
      </c>
    </row>
    <row r="484" spans="38:41">
      <c r="AL484" s="300">
        <v>11</v>
      </c>
      <c r="AM484" s="300">
        <v>2022</v>
      </c>
      <c r="AN484" s="302">
        <v>44890</v>
      </c>
      <c r="AO484" s="300">
        <v>2.9590000000000001</v>
      </c>
    </row>
    <row r="485" spans="38:41">
      <c r="AL485" s="300">
        <v>11</v>
      </c>
      <c r="AM485" s="300">
        <v>2022</v>
      </c>
      <c r="AN485" s="302">
        <v>44889</v>
      </c>
      <c r="AO485" s="300">
        <v>2.9609999999999999</v>
      </c>
    </row>
    <row r="486" spans="38:41">
      <c r="AL486" s="300">
        <v>11</v>
      </c>
      <c r="AM486" s="300">
        <v>2022</v>
      </c>
      <c r="AN486" s="302">
        <v>44888</v>
      </c>
      <c r="AO486" s="300">
        <v>2.9769999999999999</v>
      </c>
    </row>
    <row r="487" spans="38:41">
      <c r="AL487" s="300">
        <v>11</v>
      </c>
      <c r="AM487" s="300">
        <v>2022</v>
      </c>
      <c r="AN487" s="302">
        <v>44887</v>
      </c>
      <c r="AO487" s="300">
        <v>3.0840000000000001</v>
      </c>
    </row>
    <row r="488" spans="38:41">
      <c r="AL488" s="300">
        <v>11</v>
      </c>
      <c r="AM488" s="300">
        <v>2022</v>
      </c>
      <c r="AN488" s="302">
        <v>44886</v>
      </c>
      <c r="AO488" s="300">
        <v>3.14</v>
      </c>
    </row>
    <row r="489" spans="38:41">
      <c r="AL489" s="300">
        <v>11</v>
      </c>
      <c r="AM489" s="300">
        <v>2022</v>
      </c>
      <c r="AN489" s="302">
        <v>44883</v>
      </c>
      <c r="AO489" s="300">
        <v>3.2109999999999999</v>
      </c>
    </row>
    <row r="490" spans="38:41">
      <c r="AL490" s="300">
        <v>11</v>
      </c>
      <c r="AM490" s="300">
        <v>2022</v>
      </c>
      <c r="AN490" s="302">
        <v>44882</v>
      </c>
      <c r="AO490" s="300">
        <v>3.19</v>
      </c>
    </row>
    <row r="491" spans="38:41">
      <c r="AL491" s="300">
        <v>11</v>
      </c>
      <c r="AM491" s="300">
        <v>2022</v>
      </c>
      <c r="AN491" s="302">
        <v>44881</v>
      </c>
      <c r="AO491" s="300">
        <v>3.1419999999999999</v>
      </c>
    </row>
    <row r="492" spans="38:41">
      <c r="AL492" s="300">
        <v>11</v>
      </c>
      <c r="AM492" s="300">
        <v>2022</v>
      </c>
      <c r="AN492" s="302">
        <v>44880</v>
      </c>
      <c r="AO492" s="300">
        <v>3.2210000000000001</v>
      </c>
    </row>
    <row r="493" spans="38:41">
      <c r="AL493" s="300">
        <v>11</v>
      </c>
      <c r="AM493" s="300">
        <v>2022</v>
      </c>
      <c r="AN493" s="302">
        <v>44879</v>
      </c>
      <c r="AO493" s="300">
        <v>3.2679999999999998</v>
      </c>
    </row>
    <row r="494" spans="38:41">
      <c r="AL494" s="300">
        <v>11</v>
      </c>
      <c r="AM494" s="300">
        <v>2022</v>
      </c>
      <c r="AN494" s="302">
        <v>44876</v>
      </c>
      <c r="AO494" s="300">
        <v>3.2650000000000001</v>
      </c>
    </row>
    <row r="495" spans="38:41">
      <c r="AL495" s="300">
        <v>11</v>
      </c>
      <c r="AM495" s="300">
        <v>2022</v>
      </c>
      <c r="AN495" s="302">
        <v>44875</v>
      </c>
      <c r="AO495" s="300">
        <v>3.2650000000000001</v>
      </c>
    </row>
    <row r="496" spans="38:41">
      <c r="AL496" s="300">
        <v>11</v>
      </c>
      <c r="AM496" s="300">
        <v>2022</v>
      </c>
      <c r="AN496" s="302">
        <v>44874</v>
      </c>
      <c r="AO496" s="300">
        <v>3.4689999999999999</v>
      </c>
    </row>
    <row r="497" spans="38:41">
      <c r="AL497" s="300">
        <v>11</v>
      </c>
      <c r="AM497" s="300">
        <v>2022</v>
      </c>
      <c r="AN497" s="302">
        <v>44873</v>
      </c>
      <c r="AO497" s="300">
        <v>3.5190000000000001</v>
      </c>
    </row>
    <row r="498" spans="38:41">
      <c r="AL498" s="300">
        <v>11</v>
      </c>
      <c r="AM498" s="300">
        <v>2022</v>
      </c>
      <c r="AN498" s="302">
        <v>44872</v>
      </c>
      <c r="AO498" s="300">
        <v>3.621</v>
      </c>
    </row>
    <row r="499" spans="38:41">
      <c r="AL499" s="300">
        <v>11</v>
      </c>
      <c r="AM499" s="300">
        <v>2022</v>
      </c>
      <c r="AN499" s="302">
        <v>44869</v>
      </c>
      <c r="AO499" s="300">
        <v>3.504</v>
      </c>
    </row>
    <row r="500" spans="38:41">
      <c r="AL500" s="300">
        <v>11</v>
      </c>
      <c r="AM500" s="300">
        <v>2022</v>
      </c>
      <c r="AN500" s="302">
        <v>44868</v>
      </c>
      <c r="AO500" s="300">
        <v>3.407</v>
      </c>
    </row>
    <row r="501" spans="38:41">
      <c r="AL501" s="300">
        <v>11</v>
      </c>
      <c r="AM501" s="300">
        <v>2022</v>
      </c>
      <c r="AN501" s="302">
        <v>44867</v>
      </c>
      <c r="AO501" s="300">
        <v>3.3439999999999999</v>
      </c>
    </row>
    <row r="502" spans="38:41">
      <c r="AL502" s="300">
        <v>11</v>
      </c>
      <c r="AM502" s="300">
        <v>2022</v>
      </c>
      <c r="AN502" s="302">
        <v>44866</v>
      </c>
      <c r="AO502" s="300">
        <v>3.2570000000000001</v>
      </c>
    </row>
    <row r="503" spans="38:41">
      <c r="AL503" s="300">
        <v>10</v>
      </c>
      <c r="AM503" s="300">
        <v>2022</v>
      </c>
      <c r="AN503" s="302">
        <v>44865</v>
      </c>
      <c r="AO503" s="300">
        <v>3.286</v>
      </c>
    </row>
    <row r="504" spans="38:41">
      <c r="AL504" s="300">
        <v>10</v>
      </c>
      <c r="AM504" s="300">
        <v>2022</v>
      </c>
      <c r="AN504" s="302">
        <v>44862</v>
      </c>
      <c r="AO504" s="300">
        <v>3.3170000000000002</v>
      </c>
    </row>
    <row r="505" spans="38:41">
      <c r="AL505" s="300">
        <v>10</v>
      </c>
      <c r="AM505" s="300">
        <v>2022</v>
      </c>
      <c r="AN505" s="302">
        <v>44861</v>
      </c>
      <c r="AO505" s="300">
        <v>3.323</v>
      </c>
    </row>
    <row r="506" spans="38:41">
      <c r="AL506" s="300">
        <v>10</v>
      </c>
      <c r="AM506" s="300">
        <v>2022</v>
      </c>
      <c r="AN506" s="302">
        <v>44860</v>
      </c>
      <c r="AO506" s="300">
        <v>3.42</v>
      </c>
    </row>
    <row r="507" spans="38:41">
      <c r="AL507" s="300">
        <v>10</v>
      </c>
      <c r="AM507" s="300">
        <v>2022</v>
      </c>
      <c r="AN507" s="302">
        <v>44859</v>
      </c>
      <c r="AO507" s="300">
        <v>3.5830000000000002</v>
      </c>
    </row>
    <row r="508" spans="38:41">
      <c r="AL508" s="300">
        <v>10</v>
      </c>
      <c r="AM508" s="300">
        <v>2022</v>
      </c>
      <c r="AN508" s="302">
        <v>44858</v>
      </c>
      <c r="AO508" s="300">
        <v>3.66</v>
      </c>
    </row>
    <row r="509" spans="38:41">
      <c r="AL509" s="300">
        <v>10</v>
      </c>
      <c r="AM509" s="300">
        <v>2022</v>
      </c>
      <c r="AN509" s="302">
        <v>44855</v>
      </c>
      <c r="AO509" s="300">
        <v>3.6949999999999998</v>
      </c>
    </row>
    <row r="510" spans="38:41">
      <c r="AL510" s="300">
        <v>10</v>
      </c>
      <c r="AM510" s="300">
        <v>2022</v>
      </c>
      <c r="AN510" s="302">
        <v>44854</v>
      </c>
      <c r="AO510" s="300">
        <v>3.6779999999999999</v>
      </c>
    </row>
    <row r="511" spans="38:41">
      <c r="AL511" s="300">
        <v>10</v>
      </c>
      <c r="AM511" s="300">
        <v>2022</v>
      </c>
      <c r="AN511" s="302">
        <v>44853</v>
      </c>
      <c r="AO511" s="300">
        <v>3.5379999999999998</v>
      </c>
    </row>
    <row r="512" spans="38:41">
      <c r="AL512" s="300">
        <v>10</v>
      </c>
      <c r="AM512" s="300">
        <v>2022</v>
      </c>
      <c r="AN512" s="302">
        <v>44852</v>
      </c>
      <c r="AO512" s="300">
        <v>3.3690000000000002</v>
      </c>
    </row>
    <row r="513" spans="38:41">
      <c r="AL513" s="300">
        <v>10</v>
      </c>
      <c r="AM513" s="300">
        <v>2022</v>
      </c>
      <c r="AN513" s="302">
        <v>44851</v>
      </c>
      <c r="AO513" s="300">
        <v>3.4039999999999999</v>
      </c>
    </row>
    <row r="514" spans="38:41">
      <c r="AL514" s="300">
        <v>10</v>
      </c>
      <c r="AM514" s="300">
        <v>2022</v>
      </c>
      <c r="AN514" s="302">
        <v>44848</v>
      </c>
      <c r="AO514" s="300">
        <v>3.4159999999999999</v>
      </c>
    </row>
    <row r="515" spans="38:41">
      <c r="AL515" s="300">
        <v>10</v>
      </c>
      <c r="AM515" s="300">
        <v>2022</v>
      </c>
      <c r="AN515" s="302">
        <v>44847</v>
      </c>
      <c r="AO515" s="300">
        <v>3.3380000000000001</v>
      </c>
    </row>
    <row r="516" spans="38:41">
      <c r="AL516" s="300">
        <v>10</v>
      </c>
      <c r="AM516" s="300">
        <v>2022</v>
      </c>
      <c r="AN516" s="302">
        <v>44846</v>
      </c>
      <c r="AO516" s="300">
        <v>3.327</v>
      </c>
    </row>
    <row r="517" spans="38:41">
      <c r="AL517" s="300">
        <v>10</v>
      </c>
      <c r="AM517" s="300">
        <v>2022</v>
      </c>
      <c r="AN517" s="302">
        <v>44845</v>
      </c>
      <c r="AO517" s="300">
        <v>3.343</v>
      </c>
    </row>
    <row r="518" spans="38:41">
      <c r="AL518" s="300">
        <v>10</v>
      </c>
      <c r="AM518" s="300">
        <v>2022</v>
      </c>
      <c r="AN518" s="302">
        <v>44844</v>
      </c>
      <c r="AO518" s="300">
        <v>3.2480000000000002</v>
      </c>
    </row>
    <row r="519" spans="38:41">
      <c r="AL519" s="300">
        <v>10</v>
      </c>
      <c r="AM519" s="300">
        <v>2022</v>
      </c>
      <c r="AN519" s="302">
        <v>44841</v>
      </c>
      <c r="AO519" s="300">
        <v>3.2480000000000002</v>
      </c>
    </row>
    <row r="520" spans="38:41">
      <c r="AL520" s="300">
        <v>10</v>
      </c>
      <c r="AM520" s="300">
        <v>2022</v>
      </c>
      <c r="AN520" s="302">
        <v>44840</v>
      </c>
      <c r="AO520" s="300">
        <v>3.1960000000000002</v>
      </c>
    </row>
    <row r="521" spans="38:41">
      <c r="AL521" s="300">
        <v>10</v>
      </c>
      <c r="AM521" s="300">
        <v>2022</v>
      </c>
      <c r="AN521" s="302">
        <v>44839</v>
      </c>
      <c r="AO521" s="300">
        <v>3.222</v>
      </c>
    </row>
    <row r="522" spans="38:41">
      <c r="AL522" s="300">
        <v>10</v>
      </c>
      <c r="AM522" s="300">
        <v>2022</v>
      </c>
      <c r="AN522" s="302">
        <v>44838</v>
      </c>
      <c r="AO522" s="300">
        <v>3.1179999999999999</v>
      </c>
    </row>
    <row r="523" spans="38:41">
      <c r="AL523" s="300">
        <v>10</v>
      </c>
      <c r="AM523" s="300">
        <v>2022</v>
      </c>
      <c r="AN523" s="302">
        <v>44837</v>
      </c>
      <c r="AO523" s="300">
        <v>3.1320000000000001</v>
      </c>
    </row>
    <row r="524" spans="38:41">
      <c r="AL524" s="300">
        <v>9</v>
      </c>
      <c r="AM524" s="300">
        <v>2022</v>
      </c>
      <c r="AN524" s="302">
        <v>44834</v>
      </c>
      <c r="AO524" s="300">
        <v>3.0950000000000002</v>
      </c>
    </row>
    <row r="525" spans="38:41">
      <c r="AL525" s="300">
        <v>9</v>
      </c>
      <c r="AM525" s="300">
        <v>2022</v>
      </c>
      <c r="AN525" s="302">
        <v>44833</v>
      </c>
      <c r="AO525" s="300">
        <v>3.0950000000000002</v>
      </c>
    </row>
    <row r="526" spans="38:41">
      <c r="AL526" s="300">
        <v>9</v>
      </c>
      <c r="AM526" s="300">
        <v>2022</v>
      </c>
      <c r="AN526" s="302">
        <v>44832</v>
      </c>
      <c r="AO526" s="300">
        <v>2.97</v>
      </c>
    </row>
    <row r="527" spans="38:41">
      <c r="AL527" s="300">
        <v>9</v>
      </c>
      <c r="AM527" s="300">
        <v>2022</v>
      </c>
      <c r="AN527" s="302">
        <v>44831</v>
      </c>
      <c r="AO527" s="300">
        <v>3.1789999999999998</v>
      </c>
    </row>
    <row r="528" spans="38:41">
      <c r="AL528" s="300">
        <v>9</v>
      </c>
      <c r="AM528" s="300">
        <v>2022</v>
      </c>
      <c r="AN528" s="302">
        <v>44830</v>
      </c>
      <c r="AO528" s="300">
        <v>3.0489999999999999</v>
      </c>
    </row>
    <row r="529" spans="38:41">
      <c r="AL529" s="300">
        <v>9</v>
      </c>
      <c r="AM529" s="300">
        <v>2022</v>
      </c>
      <c r="AN529" s="302">
        <v>44827</v>
      </c>
      <c r="AO529" s="300">
        <v>2.9660000000000002</v>
      </c>
    </row>
    <row r="530" spans="38:41">
      <c r="AL530" s="300">
        <v>9</v>
      </c>
      <c r="AM530" s="300">
        <v>2022</v>
      </c>
      <c r="AN530" s="302">
        <v>44826</v>
      </c>
      <c r="AO530" s="300">
        <v>3.0059999999999998</v>
      </c>
    </row>
    <row r="531" spans="38:41">
      <c r="AL531" s="300">
        <v>9</v>
      </c>
      <c r="AM531" s="300">
        <v>2022</v>
      </c>
      <c r="AN531" s="302">
        <v>44825</v>
      </c>
      <c r="AO531" s="300">
        <v>2.944</v>
      </c>
    </row>
    <row r="532" spans="38:41">
      <c r="AL532" s="300">
        <v>9</v>
      </c>
      <c r="AM532" s="300">
        <v>2022</v>
      </c>
      <c r="AN532" s="302">
        <v>44824</v>
      </c>
      <c r="AO532" s="300">
        <v>3.0249999999999999</v>
      </c>
    </row>
    <row r="533" spans="38:41">
      <c r="AL533" s="300">
        <v>9</v>
      </c>
      <c r="AM533" s="300">
        <v>2022</v>
      </c>
      <c r="AN533" s="302">
        <v>44823</v>
      </c>
      <c r="AO533" s="300">
        <v>3.0489999999999999</v>
      </c>
    </row>
    <row r="534" spans="38:41">
      <c r="AL534" s="300">
        <v>9</v>
      </c>
      <c r="AM534" s="300">
        <v>2022</v>
      </c>
      <c r="AN534" s="302">
        <v>44820</v>
      </c>
      <c r="AO534" s="300">
        <v>3.0720000000000001</v>
      </c>
    </row>
    <row r="535" spans="38:41">
      <c r="AL535" s="300">
        <v>9</v>
      </c>
      <c r="AM535" s="300">
        <v>2022</v>
      </c>
      <c r="AN535" s="302">
        <v>44819</v>
      </c>
      <c r="AO535" s="300">
        <v>3.0510000000000002</v>
      </c>
    </row>
    <row r="536" spans="38:41">
      <c r="AL536" s="300">
        <v>9</v>
      </c>
      <c r="AM536" s="300">
        <v>2022</v>
      </c>
      <c r="AN536" s="302">
        <v>44818</v>
      </c>
      <c r="AO536" s="300">
        <v>3.097</v>
      </c>
    </row>
    <row r="537" spans="38:41">
      <c r="AL537" s="300">
        <v>9</v>
      </c>
      <c r="AM537" s="300">
        <v>2022</v>
      </c>
      <c r="AN537" s="302">
        <v>44817</v>
      </c>
      <c r="AO537" s="300">
        <v>3.149</v>
      </c>
    </row>
    <row r="538" spans="38:41">
      <c r="AL538" s="300">
        <v>9</v>
      </c>
      <c r="AM538" s="300">
        <v>2022</v>
      </c>
      <c r="AN538" s="302">
        <v>44816</v>
      </c>
      <c r="AO538" s="300">
        <v>3.1640000000000001</v>
      </c>
    </row>
    <row r="539" spans="38:41">
      <c r="AL539" s="300">
        <v>9</v>
      </c>
      <c r="AM539" s="300">
        <v>2022</v>
      </c>
      <c r="AN539" s="302">
        <v>44813</v>
      </c>
      <c r="AO539" s="300">
        <v>3.1469999999999998</v>
      </c>
    </row>
    <row r="540" spans="38:41">
      <c r="AL540" s="300">
        <v>9</v>
      </c>
      <c r="AM540" s="300">
        <v>2022</v>
      </c>
      <c r="AN540" s="302">
        <v>44812</v>
      </c>
      <c r="AO540" s="300">
        <v>3.198</v>
      </c>
    </row>
    <row r="541" spans="38:41">
      <c r="AL541" s="300">
        <v>9</v>
      </c>
      <c r="AM541" s="300">
        <v>2022</v>
      </c>
      <c r="AN541" s="302">
        <v>44811</v>
      </c>
      <c r="AO541" s="300">
        <v>3.1389999999999998</v>
      </c>
    </row>
    <row r="542" spans="38:41">
      <c r="AL542" s="300">
        <v>9</v>
      </c>
      <c r="AM542" s="300">
        <v>2022</v>
      </c>
      <c r="AN542" s="302">
        <v>44810</v>
      </c>
      <c r="AO542" s="300">
        <v>3.157</v>
      </c>
    </row>
    <row r="543" spans="38:41">
      <c r="AL543" s="300">
        <v>9</v>
      </c>
      <c r="AM543" s="300">
        <v>2022</v>
      </c>
      <c r="AN543" s="302">
        <v>44809</v>
      </c>
      <c r="AO543" s="300">
        <v>3.036</v>
      </c>
    </row>
    <row r="544" spans="38:41">
      <c r="AL544" s="300">
        <v>9</v>
      </c>
      <c r="AM544" s="300">
        <v>2022</v>
      </c>
      <c r="AN544" s="302">
        <v>44806</v>
      </c>
      <c r="AO544" s="300">
        <v>3.036</v>
      </c>
    </row>
    <row r="545" spans="38:41">
      <c r="AL545" s="300">
        <v>9</v>
      </c>
      <c r="AM545" s="300">
        <v>2022</v>
      </c>
      <c r="AN545" s="302">
        <v>44805</v>
      </c>
      <c r="AO545" s="300">
        <v>3.0910000000000002</v>
      </c>
    </row>
    <row r="546" spans="38:41">
      <c r="AL546" s="300">
        <v>8</v>
      </c>
      <c r="AM546" s="300">
        <v>2022</v>
      </c>
      <c r="AN546" s="302">
        <v>44804</v>
      </c>
      <c r="AO546" s="300">
        <v>3.03</v>
      </c>
    </row>
    <row r="547" spans="38:41">
      <c r="AL547" s="300">
        <v>8</v>
      </c>
      <c r="AM547" s="300">
        <v>2022</v>
      </c>
      <c r="AN547" s="302">
        <v>44803</v>
      </c>
      <c r="AO547" s="300">
        <v>2.9929999999999999</v>
      </c>
    </row>
    <row r="548" spans="38:41">
      <c r="AL548" s="300">
        <v>8</v>
      </c>
      <c r="AM548" s="300">
        <v>2022</v>
      </c>
      <c r="AN548" s="302">
        <v>44802</v>
      </c>
      <c r="AO548" s="300">
        <v>3.0179999999999998</v>
      </c>
    </row>
    <row r="549" spans="38:41">
      <c r="AL549" s="300">
        <v>8</v>
      </c>
      <c r="AM549" s="300">
        <v>2022</v>
      </c>
      <c r="AN549" s="302">
        <v>44799</v>
      </c>
      <c r="AO549" s="300">
        <v>2.976</v>
      </c>
    </row>
    <row r="550" spans="38:41">
      <c r="AL550" s="300">
        <v>8</v>
      </c>
      <c r="AM550" s="300">
        <v>2022</v>
      </c>
      <c r="AN550" s="302">
        <v>44798</v>
      </c>
      <c r="AO550" s="300">
        <v>2.9980000000000002</v>
      </c>
    </row>
    <row r="551" spans="38:41">
      <c r="AL551" s="300">
        <v>8</v>
      </c>
      <c r="AM551" s="300">
        <v>2022</v>
      </c>
      <c r="AN551" s="302">
        <v>44797</v>
      </c>
      <c r="AO551" s="300">
        <v>3.073</v>
      </c>
    </row>
    <row r="552" spans="38:41">
      <c r="AL552" s="300">
        <v>8</v>
      </c>
      <c r="AM552" s="300">
        <v>2022</v>
      </c>
      <c r="AN552" s="302">
        <v>44796</v>
      </c>
      <c r="AO552" s="300">
        <v>3.0190000000000001</v>
      </c>
    </row>
    <row r="553" spans="38:41">
      <c r="AL553" s="300">
        <v>8</v>
      </c>
      <c r="AM553" s="300">
        <v>2022</v>
      </c>
      <c r="AN553" s="302">
        <v>44795</v>
      </c>
      <c r="AO553" s="300">
        <v>3.0009999999999999</v>
      </c>
    </row>
    <row r="554" spans="38:41">
      <c r="AL554" s="300">
        <v>8</v>
      </c>
      <c r="AM554" s="300">
        <v>2022</v>
      </c>
      <c r="AN554" s="302">
        <v>44792</v>
      </c>
      <c r="AO554" s="300">
        <v>2.9409999999999998</v>
      </c>
    </row>
    <row r="555" spans="38:41">
      <c r="AL555" s="300">
        <v>8</v>
      </c>
      <c r="AM555" s="300">
        <v>2022</v>
      </c>
      <c r="AN555" s="302">
        <v>44791</v>
      </c>
      <c r="AO555" s="300">
        <v>2.89</v>
      </c>
    </row>
    <row r="556" spans="38:41">
      <c r="AL556" s="300">
        <v>8</v>
      </c>
      <c r="AM556" s="300">
        <v>2022</v>
      </c>
      <c r="AN556" s="302">
        <v>44790</v>
      </c>
      <c r="AO556" s="300">
        <v>2.9119999999999999</v>
      </c>
    </row>
    <row r="557" spans="38:41">
      <c r="AL557" s="300">
        <v>8</v>
      </c>
      <c r="AM557" s="300">
        <v>2022</v>
      </c>
      <c r="AN557" s="302">
        <v>44789</v>
      </c>
      <c r="AO557" s="300">
        <v>2.8410000000000002</v>
      </c>
    </row>
    <row r="558" spans="38:41">
      <c r="AL558" s="300">
        <v>8</v>
      </c>
      <c r="AM558" s="300">
        <v>2022</v>
      </c>
      <c r="AN558" s="302">
        <v>44788</v>
      </c>
      <c r="AO558" s="300">
        <v>2.84</v>
      </c>
    </row>
    <row r="559" spans="38:41">
      <c r="AL559" s="300">
        <v>8</v>
      </c>
      <c r="AM559" s="300">
        <v>2022</v>
      </c>
      <c r="AN559" s="302">
        <v>44785</v>
      </c>
      <c r="AO559" s="300">
        <v>2.85</v>
      </c>
    </row>
    <row r="560" spans="38:41">
      <c r="AL560" s="300">
        <v>8</v>
      </c>
      <c r="AM560" s="300">
        <v>2022</v>
      </c>
      <c r="AN560" s="302">
        <v>44784</v>
      </c>
      <c r="AO560" s="300">
        <v>2.887</v>
      </c>
    </row>
    <row r="561" spans="38:41">
      <c r="AL561" s="300">
        <v>8</v>
      </c>
      <c r="AM561" s="300">
        <v>2022</v>
      </c>
      <c r="AN561" s="302">
        <v>44783</v>
      </c>
      <c r="AO561" s="300">
        <v>2.766</v>
      </c>
    </row>
    <row r="562" spans="38:41">
      <c r="AL562" s="300">
        <v>8</v>
      </c>
      <c r="AM562" s="300">
        <v>2022</v>
      </c>
      <c r="AN562" s="302">
        <v>44782</v>
      </c>
      <c r="AO562" s="300">
        <v>2.7639999999999998</v>
      </c>
    </row>
    <row r="563" spans="38:41">
      <c r="AL563" s="300">
        <v>8</v>
      </c>
      <c r="AM563" s="300">
        <v>2022</v>
      </c>
      <c r="AN563" s="302">
        <v>44781</v>
      </c>
      <c r="AO563" s="300">
        <v>2.746</v>
      </c>
    </row>
    <row r="564" spans="38:41">
      <c r="AL564" s="300">
        <v>8</v>
      </c>
      <c r="AM564" s="300">
        <v>2022</v>
      </c>
      <c r="AN564" s="302">
        <v>44778</v>
      </c>
      <c r="AO564" s="300">
        <v>2.8149999999999999</v>
      </c>
    </row>
    <row r="565" spans="38:41">
      <c r="AL565" s="300">
        <v>8</v>
      </c>
      <c r="AM565" s="300">
        <v>2022</v>
      </c>
      <c r="AN565" s="302">
        <v>44777</v>
      </c>
      <c r="AO565" s="300">
        <v>2.7810000000000001</v>
      </c>
    </row>
    <row r="566" spans="38:41">
      <c r="AL566" s="300">
        <v>8</v>
      </c>
      <c r="AM566" s="300">
        <v>2022</v>
      </c>
      <c r="AN566" s="302">
        <v>44776</v>
      </c>
      <c r="AO566" s="300">
        <v>2.7850000000000001</v>
      </c>
    </row>
    <row r="567" spans="38:41">
      <c r="AL567" s="300">
        <v>8</v>
      </c>
      <c r="AM567" s="300">
        <v>2022</v>
      </c>
      <c r="AN567" s="302">
        <v>44775</v>
      </c>
      <c r="AO567" s="300">
        <v>2.8319999999999999</v>
      </c>
    </row>
    <row r="568" spans="38:41">
      <c r="AL568" s="300">
        <v>8</v>
      </c>
      <c r="AM568" s="300">
        <v>2022</v>
      </c>
      <c r="AN568" s="302">
        <v>44774</v>
      </c>
      <c r="AO568" s="300">
        <v>2.7730000000000001</v>
      </c>
    </row>
    <row r="569" spans="38:41">
      <c r="AL569" s="300">
        <v>7</v>
      </c>
      <c r="AM569" s="300">
        <v>2022</v>
      </c>
      <c r="AN569" s="302">
        <v>44771</v>
      </c>
      <c r="AO569" s="300">
        <v>2.7730000000000001</v>
      </c>
    </row>
    <row r="570" spans="38:41">
      <c r="AL570" s="300">
        <v>7</v>
      </c>
      <c r="AM570" s="300">
        <v>2022</v>
      </c>
      <c r="AN570" s="302">
        <v>44770</v>
      </c>
      <c r="AO570" s="300">
        <v>2.754</v>
      </c>
    </row>
    <row r="571" spans="38:41">
      <c r="AL571" s="300">
        <v>7</v>
      </c>
      <c r="AM571" s="300">
        <v>2022</v>
      </c>
      <c r="AN571" s="302">
        <v>44769</v>
      </c>
      <c r="AO571" s="300">
        <v>2.8370000000000002</v>
      </c>
    </row>
    <row r="572" spans="38:41">
      <c r="AL572" s="300">
        <v>7</v>
      </c>
      <c r="AM572" s="300">
        <v>2022</v>
      </c>
      <c r="AN572" s="302">
        <v>44768</v>
      </c>
      <c r="AO572" s="300">
        <v>2.827</v>
      </c>
    </row>
    <row r="573" spans="38:41">
      <c r="AL573" s="300">
        <v>7</v>
      </c>
      <c r="AM573" s="300">
        <v>2022</v>
      </c>
      <c r="AN573" s="302">
        <v>44767</v>
      </c>
      <c r="AO573" s="300">
        <v>2.85</v>
      </c>
    </row>
    <row r="574" spans="38:41">
      <c r="AL574" s="300">
        <v>7</v>
      </c>
      <c r="AM574" s="300">
        <v>2022</v>
      </c>
      <c r="AN574" s="302">
        <v>44764</v>
      </c>
      <c r="AO574" s="300">
        <v>2.82</v>
      </c>
    </row>
    <row r="575" spans="38:41">
      <c r="AL575" s="300">
        <v>7</v>
      </c>
      <c r="AM575" s="300">
        <v>2022</v>
      </c>
      <c r="AN575" s="302">
        <v>44763</v>
      </c>
      <c r="AO575" s="300">
        <v>2.9079999999999999</v>
      </c>
    </row>
    <row r="576" spans="38:41">
      <c r="AL576" s="300">
        <v>7</v>
      </c>
      <c r="AM576" s="300">
        <v>2022</v>
      </c>
      <c r="AN576" s="302">
        <v>44762</v>
      </c>
      <c r="AO576" s="300">
        <v>3.0390000000000001</v>
      </c>
    </row>
    <row r="577" spans="38:41">
      <c r="AL577" s="300">
        <v>7</v>
      </c>
      <c r="AM577" s="300">
        <v>2022</v>
      </c>
      <c r="AN577" s="302">
        <v>44761</v>
      </c>
      <c r="AO577" s="300">
        <v>3.03</v>
      </c>
    </row>
    <row r="578" spans="38:41">
      <c r="AL578" s="300">
        <v>7</v>
      </c>
      <c r="AM578" s="300">
        <v>2022</v>
      </c>
      <c r="AN578" s="302">
        <v>44760</v>
      </c>
      <c r="AO578" s="300">
        <v>3.0409999999999999</v>
      </c>
    </row>
    <row r="579" spans="38:41">
      <c r="AL579" s="300">
        <v>7</v>
      </c>
      <c r="AM579" s="300">
        <v>2022</v>
      </c>
      <c r="AN579" s="302">
        <v>44757</v>
      </c>
      <c r="AO579" s="300">
        <v>3.01</v>
      </c>
    </row>
    <row r="580" spans="38:41">
      <c r="AL580" s="300">
        <v>7</v>
      </c>
      <c r="AM580" s="300">
        <v>2022</v>
      </c>
      <c r="AN580" s="302">
        <v>44756</v>
      </c>
      <c r="AO580" s="300">
        <v>3.0510000000000002</v>
      </c>
    </row>
    <row r="581" spans="38:41">
      <c r="AL581" s="300">
        <v>7</v>
      </c>
      <c r="AM581" s="300">
        <v>2022</v>
      </c>
      <c r="AN581" s="302">
        <v>44755</v>
      </c>
      <c r="AO581" s="300">
        <v>3.0510000000000002</v>
      </c>
    </row>
    <row r="582" spans="38:41">
      <c r="AL582" s="300">
        <v>7</v>
      </c>
      <c r="AM582" s="300">
        <v>2022</v>
      </c>
      <c r="AN582" s="302">
        <v>44754</v>
      </c>
      <c r="AO582" s="300">
        <v>3.0950000000000002</v>
      </c>
    </row>
    <row r="583" spans="38:41">
      <c r="AL583" s="300">
        <v>7</v>
      </c>
      <c r="AM583" s="300">
        <v>2022</v>
      </c>
      <c r="AN583" s="302">
        <v>44753</v>
      </c>
      <c r="AO583" s="300">
        <v>3.1339999999999999</v>
      </c>
    </row>
    <row r="584" spans="38:41">
      <c r="AL584" s="300">
        <v>7</v>
      </c>
      <c r="AM584" s="300">
        <v>2022</v>
      </c>
      <c r="AN584" s="302">
        <v>44750</v>
      </c>
      <c r="AO584" s="300">
        <v>3.177</v>
      </c>
    </row>
    <row r="585" spans="38:41">
      <c r="AL585" s="300">
        <v>7</v>
      </c>
      <c r="AM585" s="300">
        <v>2022</v>
      </c>
      <c r="AN585" s="302">
        <v>44749</v>
      </c>
      <c r="AO585" s="300">
        <v>3.137</v>
      </c>
    </row>
    <row r="586" spans="38:41">
      <c r="AL586" s="300">
        <v>7</v>
      </c>
      <c r="AM586" s="300">
        <v>2022</v>
      </c>
      <c r="AN586" s="302">
        <v>44748</v>
      </c>
      <c r="AO586" s="300">
        <v>3.11</v>
      </c>
    </row>
    <row r="587" spans="38:41">
      <c r="AL587" s="300">
        <v>7</v>
      </c>
      <c r="AM587" s="300">
        <v>2022</v>
      </c>
      <c r="AN587" s="302">
        <v>44747</v>
      </c>
      <c r="AO587" s="300">
        <v>3.0369999999999999</v>
      </c>
    </row>
    <row r="588" spans="38:41">
      <c r="AL588" s="300">
        <v>7</v>
      </c>
      <c r="AM588" s="300">
        <v>2022</v>
      </c>
      <c r="AN588" s="302">
        <v>44746</v>
      </c>
      <c r="AO588" s="300">
        <v>3.1</v>
      </c>
    </row>
    <row r="589" spans="38:41">
      <c r="AL589" s="300">
        <v>7</v>
      </c>
      <c r="AM589" s="300">
        <v>2022</v>
      </c>
      <c r="AN589" s="302">
        <v>44743</v>
      </c>
      <c r="AO589" s="300">
        <v>3.1360000000000001</v>
      </c>
    </row>
    <row r="590" spans="38:41">
      <c r="AL590" s="300">
        <v>6</v>
      </c>
      <c r="AM590" s="300">
        <v>2022</v>
      </c>
      <c r="AN590" s="302">
        <v>44742</v>
      </c>
      <c r="AO590" s="300">
        <v>3.1349999999999998</v>
      </c>
    </row>
    <row r="591" spans="38:41">
      <c r="AL591" s="300">
        <v>6</v>
      </c>
      <c r="AM591" s="300">
        <v>2022</v>
      </c>
      <c r="AN591" s="302">
        <v>44741</v>
      </c>
      <c r="AO591" s="300">
        <v>3.234</v>
      </c>
    </row>
    <row r="592" spans="38:41">
      <c r="AL592" s="300">
        <v>6</v>
      </c>
      <c r="AM592" s="300">
        <v>2022</v>
      </c>
      <c r="AN592" s="302">
        <v>44740</v>
      </c>
      <c r="AO592" s="300">
        <v>3.2879999999999998</v>
      </c>
    </row>
    <row r="593" spans="38:41">
      <c r="AL593" s="300">
        <v>6</v>
      </c>
      <c r="AM593" s="300">
        <v>2022</v>
      </c>
      <c r="AN593" s="302">
        <v>44739</v>
      </c>
      <c r="AO593" s="300">
        <v>3.355</v>
      </c>
    </row>
    <row r="594" spans="38:41">
      <c r="AL594" s="300">
        <v>6</v>
      </c>
      <c r="AM594" s="300">
        <v>2022</v>
      </c>
      <c r="AN594" s="302">
        <v>44736</v>
      </c>
      <c r="AO594" s="300">
        <v>3.306</v>
      </c>
    </row>
    <row r="595" spans="38:41">
      <c r="AL595" s="300">
        <v>6</v>
      </c>
      <c r="AM595" s="300">
        <v>2022</v>
      </c>
      <c r="AN595" s="302">
        <v>44735</v>
      </c>
      <c r="AO595" s="300">
        <v>3.2839999999999998</v>
      </c>
    </row>
    <row r="596" spans="38:41">
      <c r="AL596" s="300">
        <v>6</v>
      </c>
      <c r="AM596" s="300">
        <v>2022</v>
      </c>
      <c r="AN596" s="302">
        <v>44734</v>
      </c>
      <c r="AO596" s="300">
        <v>3.3420000000000001</v>
      </c>
    </row>
    <row r="597" spans="38:41">
      <c r="AL597" s="300">
        <v>6</v>
      </c>
      <c r="AM597" s="300">
        <v>2022</v>
      </c>
      <c r="AN597" s="302">
        <v>44733</v>
      </c>
      <c r="AO597" s="300">
        <v>3.3969999999999998</v>
      </c>
    </row>
    <row r="598" spans="38:41">
      <c r="AL598" s="300">
        <v>6</v>
      </c>
      <c r="AM598" s="300">
        <v>2022</v>
      </c>
      <c r="AN598" s="302">
        <v>44732</v>
      </c>
      <c r="AO598" s="300">
        <v>3.3159999999999998</v>
      </c>
    </row>
    <row r="599" spans="38:41">
      <c r="AL599" s="300">
        <v>6</v>
      </c>
      <c r="AM599" s="300">
        <v>2022</v>
      </c>
      <c r="AN599" s="302">
        <v>44729</v>
      </c>
      <c r="AO599" s="300">
        <v>3.2930000000000001</v>
      </c>
    </row>
    <row r="600" spans="38:41">
      <c r="AL600" s="300">
        <v>6</v>
      </c>
      <c r="AM600" s="300">
        <v>2022</v>
      </c>
      <c r="AN600" s="302">
        <v>44728</v>
      </c>
      <c r="AO600" s="300">
        <v>3.2559999999999998</v>
      </c>
    </row>
    <row r="601" spans="38:41">
      <c r="AL601" s="300">
        <v>6</v>
      </c>
      <c r="AM601" s="300">
        <v>2022</v>
      </c>
      <c r="AN601" s="302">
        <v>44727</v>
      </c>
      <c r="AO601" s="300">
        <v>3.3279999999999998</v>
      </c>
    </row>
    <row r="602" spans="38:41">
      <c r="AL602" s="300">
        <v>6</v>
      </c>
      <c r="AM602" s="300">
        <v>2022</v>
      </c>
      <c r="AN602" s="302">
        <v>44726</v>
      </c>
      <c r="AO602" s="300">
        <v>3.4039999999999999</v>
      </c>
    </row>
    <row r="603" spans="38:41">
      <c r="AL603" s="300">
        <v>6</v>
      </c>
      <c r="AM603" s="300">
        <v>2022</v>
      </c>
      <c r="AN603" s="302">
        <v>44725</v>
      </c>
      <c r="AO603" s="300">
        <v>3.31</v>
      </c>
    </row>
    <row r="604" spans="38:41">
      <c r="AL604" s="300">
        <v>6</v>
      </c>
      <c r="AM604" s="300">
        <v>2022</v>
      </c>
      <c r="AN604" s="302">
        <v>44722</v>
      </c>
      <c r="AO604" s="300">
        <v>3.1930000000000001</v>
      </c>
    </row>
    <row r="605" spans="38:41">
      <c r="AL605" s="300">
        <v>6</v>
      </c>
      <c r="AM605" s="300">
        <v>2022</v>
      </c>
      <c r="AN605" s="302">
        <v>44721</v>
      </c>
      <c r="AO605" s="300">
        <v>3.133</v>
      </c>
    </row>
    <row r="606" spans="38:41">
      <c r="AL606" s="300">
        <v>6</v>
      </c>
      <c r="AM606" s="300">
        <v>2022</v>
      </c>
      <c r="AN606" s="302">
        <v>44720</v>
      </c>
      <c r="AO606" s="300">
        <v>3.1909999999999998</v>
      </c>
    </row>
    <row r="607" spans="38:41">
      <c r="AL607" s="300">
        <v>6</v>
      </c>
      <c r="AM607" s="300">
        <v>2022</v>
      </c>
      <c r="AN607" s="302">
        <v>44719</v>
      </c>
      <c r="AO607" s="300">
        <v>3.1030000000000002</v>
      </c>
    </row>
    <row r="608" spans="38:41">
      <c r="AL608" s="300">
        <v>6</v>
      </c>
      <c r="AM608" s="300">
        <v>2022</v>
      </c>
      <c r="AN608" s="302">
        <v>44718</v>
      </c>
      <c r="AO608" s="300">
        <v>3.1</v>
      </c>
    </row>
    <row r="609" spans="38:41">
      <c r="AL609" s="300">
        <v>6</v>
      </c>
      <c r="AM609" s="300">
        <v>2022</v>
      </c>
      <c r="AN609" s="302">
        <v>44715</v>
      </c>
      <c r="AO609" s="300">
        <v>2.952</v>
      </c>
    </row>
    <row r="610" spans="38:41">
      <c r="AL610" s="300">
        <v>6</v>
      </c>
      <c r="AM610" s="300">
        <v>2022</v>
      </c>
      <c r="AN610" s="302">
        <v>44714</v>
      </c>
      <c r="AO610" s="300">
        <v>2.9079999999999999</v>
      </c>
    </row>
    <row r="611" spans="38:41">
      <c r="AL611" s="300">
        <v>6</v>
      </c>
      <c r="AM611" s="300">
        <v>2022</v>
      </c>
      <c r="AN611" s="302">
        <v>44713</v>
      </c>
      <c r="AO611" s="300">
        <v>2.8730000000000002</v>
      </c>
    </row>
    <row r="612" spans="38:41">
      <c r="AL612" s="300">
        <v>5</v>
      </c>
      <c r="AM612" s="300">
        <v>2022</v>
      </c>
      <c r="AN612" s="302">
        <v>44712</v>
      </c>
      <c r="AO612" s="300">
        <v>2.8460000000000001</v>
      </c>
    </row>
    <row r="613" spans="38:41">
      <c r="AL613" s="300">
        <v>5</v>
      </c>
      <c r="AM613" s="300">
        <v>2022</v>
      </c>
      <c r="AN613" s="302">
        <v>44711</v>
      </c>
      <c r="AO613" s="300">
        <v>2.8</v>
      </c>
    </row>
    <row r="614" spans="38:41">
      <c r="AL614" s="300">
        <v>5</v>
      </c>
      <c r="AM614" s="300">
        <v>2022</v>
      </c>
      <c r="AN614" s="302">
        <v>44708</v>
      </c>
      <c r="AO614" s="300">
        <v>2.7869999999999999</v>
      </c>
    </row>
    <row r="615" spans="38:41">
      <c r="AL615" s="300">
        <v>5</v>
      </c>
      <c r="AM615" s="300">
        <v>2022</v>
      </c>
      <c r="AN615" s="302">
        <v>44707</v>
      </c>
      <c r="AO615" s="300">
        <v>2.8149999999999999</v>
      </c>
    </row>
    <row r="616" spans="38:41">
      <c r="AL616" s="300">
        <v>5</v>
      </c>
      <c r="AM616" s="300">
        <v>2022</v>
      </c>
      <c r="AN616" s="302">
        <v>44706</v>
      </c>
      <c r="AO616" s="300">
        <v>2.7730000000000001</v>
      </c>
    </row>
    <row r="617" spans="38:41">
      <c r="AL617" s="300">
        <v>5</v>
      </c>
      <c r="AM617" s="300">
        <v>2022</v>
      </c>
      <c r="AN617" s="302">
        <v>44705</v>
      </c>
      <c r="AO617" s="300">
        <v>2.7930000000000001</v>
      </c>
    </row>
    <row r="618" spans="38:41">
      <c r="AL618" s="300">
        <v>5</v>
      </c>
      <c r="AM618" s="300">
        <v>2022</v>
      </c>
      <c r="AN618" s="302">
        <v>44704</v>
      </c>
      <c r="AO618" s="300">
        <v>2.8130000000000002</v>
      </c>
    </row>
    <row r="619" spans="38:41">
      <c r="AL619" s="300">
        <v>5</v>
      </c>
      <c r="AM619" s="300">
        <v>2022</v>
      </c>
      <c r="AN619" s="302">
        <v>44701</v>
      </c>
      <c r="AO619" s="300">
        <v>2.8130000000000002</v>
      </c>
    </row>
    <row r="620" spans="38:41">
      <c r="AL620" s="300">
        <v>5</v>
      </c>
      <c r="AM620" s="300">
        <v>2022</v>
      </c>
      <c r="AN620" s="302">
        <v>44700</v>
      </c>
      <c r="AO620" s="300">
        <v>2.867</v>
      </c>
    </row>
    <row r="621" spans="38:41">
      <c r="AL621" s="300">
        <v>5</v>
      </c>
      <c r="AM621" s="300">
        <v>2022</v>
      </c>
      <c r="AN621" s="302">
        <v>44699</v>
      </c>
      <c r="AO621" s="300">
        <v>2.9129999999999998</v>
      </c>
    </row>
    <row r="622" spans="38:41">
      <c r="AL622" s="300">
        <v>5</v>
      </c>
      <c r="AM622" s="300">
        <v>2022</v>
      </c>
      <c r="AN622" s="302">
        <v>44698</v>
      </c>
      <c r="AO622" s="300">
        <v>3.024</v>
      </c>
    </row>
    <row r="623" spans="38:41">
      <c r="AL623" s="300">
        <v>5</v>
      </c>
      <c r="AM623" s="300">
        <v>2022</v>
      </c>
      <c r="AN623" s="302">
        <v>44697</v>
      </c>
      <c r="AO623" s="300">
        <v>2.927</v>
      </c>
    </row>
    <row r="624" spans="38:41">
      <c r="AL624" s="300">
        <v>5</v>
      </c>
      <c r="AM624" s="300">
        <v>2022</v>
      </c>
      <c r="AN624" s="302">
        <v>44694</v>
      </c>
      <c r="AO624" s="300">
        <v>2.9380000000000002</v>
      </c>
    </row>
    <row r="625" spans="38:41">
      <c r="AL625" s="300">
        <v>5</v>
      </c>
      <c r="AM625" s="300">
        <v>2022</v>
      </c>
      <c r="AN625" s="302">
        <v>44693</v>
      </c>
      <c r="AO625" s="300">
        <v>2.89</v>
      </c>
    </row>
    <row r="626" spans="38:41">
      <c r="AL626" s="300">
        <v>5</v>
      </c>
      <c r="AM626" s="300">
        <v>2022</v>
      </c>
      <c r="AN626" s="302">
        <v>44692</v>
      </c>
      <c r="AO626" s="300">
        <v>2.9540000000000002</v>
      </c>
    </row>
    <row r="627" spans="38:41">
      <c r="AL627" s="300">
        <v>5</v>
      </c>
      <c r="AM627" s="300">
        <v>2022</v>
      </c>
      <c r="AN627" s="302">
        <v>44691</v>
      </c>
      <c r="AO627" s="300">
        <v>2.972</v>
      </c>
    </row>
    <row r="628" spans="38:41">
      <c r="AL628" s="300">
        <v>5</v>
      </c>
      <c r="AM628" s="300">
        <v>2022</v>
      </c>
      <c r="AN628" s="302">
        <v>44690</v>
      </c>
      <c r="AO628" s="300">
        <v>2.9769999999999999</v>
      </c>
    </row>
    <row r="629" spans="38:41">
      <c r="AL629" s="300">
        <v>5</v>
      </c>
      <c r="AM629" s="300">
        <v>2022</v>
      </c>
      <c r="AN629" s="302">
        <v>44687</v>
      </c>
      <c r="AO629" s="300">
        <v>3.0510000000000002</v>
      </c>
    </row>
    <row r="630" spans="38:41">
      <c r="AL630" s="300">
        <v>5</v>
      </c>
      <c r="AM630" s="300">
        <v>2022</v>
      </c>
      <c r="AN630" s="302">
        <v>44686</v>
      </c>
      <c r="AO630" s="300">
        <v>2.9550000000000001</v>
      </c>
    </row>
    <row r="631" spans="38:41">
      <c r="AL631" s="300">
        <v>5</v>
      </c>
      <c r="AM631" s="300">
        <v>2022</v>
      </c>
      <c r="AN631" s="302">
        <v>44685</v>
      </c>
      <c r="AO631" s="300">
        <v>2.8719999999999999</v>
      </c>
    </row>
    <row r="632" spans="38:41">
      <c r="AL632" s="300">
        <v>5</v>
      </c>
      <c r="AM632" s="300">
        <v>2022</v>
      </c>
      <c r="AN632" s="302">
        <v>44684</v>
      </c>
      <c r="AO632" s="300">
        <v>2.875</v>
      </c>
    </row>
    <row r="633" spans="38:41">
      <c r="AL633" s="300">
        <v>5</v>
      </c>
      <c r="AM633" s="300">
        <v>2022</v>
      </c>
      <c r="AN633" s="302">
        <v>44683</v>
      </c>
      <c r="AO633" s="300">
        <v>2.8650000000000002</v>
      </c>
    </row>
    <row r="634" spans="38:41">
      <c r="AL634" s="300">
        <v>4</v>
      </c>
      <c r="AM634" s="300">
        <v>2022</v>
      </c>
      <c r="AN634" s="302">
        <v>44680</v>
      </c>
      <c r="AO634" s="300">
        <v>2.8010000000000002</v>
      </c>
    </row>
    <row r="635" spans="38:41">
      <c r="AL635" s="300">
        <v>4</v>
      </c>
      <c r="AM635" s="300">
        <v>2022</v>
      </c>
      <c r="AN635" s="302">
        <v>44679</v>
      </c>
      <c r="AO635" s="300">
        <v>2.75</v>
      </c>
    </row>
    <row r="636" spans="38:41">
      <c r="AL636" s="300">
        <v>4</v>
      </c>
      <c r="AM636" s="300">
        <v>2022</v>
      </c>
      <c r="AN636" s="302">
        <v>44678</v>
      </c>
      <c r="AO636" s="300">
        <v>2.7930000000000001</v>
      </c>
    </row>
    <row r="637" spans="38:41">
      <c r="AL637" s="300">
        <v>4</v>
      </c>
      <c r="AM637" s="300">
        <v>2022</v>
      </c>
      <c r="AN637" s="302">
        <v>44677</v>
      </c>
      <c r="AO637" s="300">
        <v>2.7090000000000001</v>
      </c>
    </row>
    <row r="638" spans="38:41">
      <c r="AL638" s="300">
        <v>4</v>
      </c>
      <c r="AM638" s="300">
        <v>2022</v>
      </c>
      <c r="AN638" s="302">
        <v>44676</v>
      </c>
      <c r="AO638" s="300">
        <v>2.7719999999999998</v>
      </c>
    </row>
    <row r="639" spans="38:41">
      <c r="AL639" s="300">
        <v>4</v>
      </c>
      <c r="AM639" s="300">
        <v>2022</v>
      </c>
      <c r="AN639" s="302">
        <v>44673</v>
      </c>
      <c r="AO639" s="300">
        <v>2.8239999999999998</v>
      </c>
    </row>
    <row r="640" spans="38:41">
      <c r="AL640" s="300">
        <v>4</v>
      </c>
      <c r="AM640" s="300">
        <v>2022</v>
      </c>
      <c r="AN640" s="302">
        <v>44672</v>
      </c>
      <c r="AO640" s="300">
        <v>2.831</v>
      </c>
    </row>
    <row r="641" spans="38:41">
      <c r="AL641" s="300">
        <v>4</v>
      </c>
      <c r="AM641" s="300">
        <v>2022</v>
      </c>
      <c r="AN641" s="302">
        <v>44671</v>
      </c>
      <c r="AO641" s="300">
        <v>2.7690000000000001</v>
      </c>
    </row>
    <row r="642" spans="38:41">
      <c r="AL642" s="300">
        <v>4</v>
      </c>
      <c r="AM642" s="300">
        <v>2022</v>
      </c>
      <c r="AN642" s="302">
        <v>44670</v>
      </c>
      <c r="AO642" s="300">
        <v>2.7730000000000001</v>
      </c>
    </row>
    <row r="643" spans="38:41">
      <c r="AL643" s="300">
        <v>4</v>
      </c>
      <c r="AM643" s="300">
        <v>2022</v>
      </c>
      <c r="AN643" s="302">
        <v>44669</v>
      </c>
      <c r="AO643" s="300">
        <v>2.742</v>
      </c>
    </row>
    <row r="644" spans="38:41">
      <c r="AL644" s="300">
        <v>4</v>
      </c>
      <c r="AM644" s="300">
        <v>2022</v>
      </c>
      <c r="AN644" s="302">
        <v>44665</v>
      </c>
      <c r="AO644" s="300">
        <v>2.714</v>
      </c>
    </row>
    <row r="645" spans="38:41">
      <c r="AL645" s="300">
        <v>4</v>
      </c>
      <c r="AM645" s="300">
        <v>2022</v>
      </c>
      <c r="AN645" s="302">
        <v>44664</v>
      </c>
      <c r="AO645" s="300">
        <v>2.61</v>
      </c>
    </row>
    <row r="646" spans="38:41">
      <c r="AL646" s="300">
        <v>4</v>
      </c>
      <c r="AM646" s="300">
        <v>2022</v>
      </c>
      <c r="AN646" s="302">
        <v>44663</v>
      </c>
      <c r="AO646" s="300">
        <v>2.6219999999999999</v>
      </c>
    </row>
    <row r="647" spans="38:41">
      <c r="AL647" s="300">
        <v>4</v>
      </c>
      <c r="AM647" s="300">
        <v>2022</v>
      </c>
      <c r="AN647" s="302">
        <v>44662</v>
      </c>
      <c r="AO647" s="300">
        <v>2.6389999999999998</v>
      </c>
    </row>
    <row r="648" spans="38:41">
      <c r="AL648" s="300">
        <v>4</v>
      </c>
      <c r="AM648" s="300">
        <v>2022</v>
      </c>
      <c r="AN648" s="302">
        <v>44659</v>
      </c>
      <c r="AO648" s="300">
        <v>2.577</v>
      </c>
    </row>
    <row r="649" spans="38:41">
      <c r="AL649" s="300">
        <v>4</v>
      </c>
      <c r="AM649" s="300">
        <v>2022</v>
      </c>
      <c r="AN649" s="302">
        <v>44658</v>
      </c>
      <c r="AO649" s="300">
        <v>2.5150000000000001</v>
      </c>
    </row>
    <row r="650" spans="38:41">
      <c r="AL650" s="300">
        <v>4</v>
      </c>
      <c r="AM650" s="300">
        <v>2022</v>
      </c>
      <c r="AN650" s="302">
        <v>44657</v>
      </c>
      <c r="AO650" s="300">
        <v>2.4319999999999999</v>
      </c>
    </row>
    <row r="651" spans="38:41">
      <c r="AL651" s="300">
        <v>4</v>
      </c>
      <c r="AM651" s="300">
        <v>2022</v>
      </c>
      <c r="AN651" s="302">
        <v>44656</v>
      </c>
      <c r="AO651" s="300">
        <v>2.444</v>
      </c>
    </row>
    <row r="652" spans="38:41">
      <c r="AL652" s="300">
        <v>4</v>
      </c>
      <c r="AM652" s="300">
        <v>2022</v>
      </c>
      <c r="AN652" s="302">
        <v>44655</v>
      </c>
      <c r="AO652" s="300">
        <v>2.3780000000000001</v>
      </c>
    </row>
    <row r="653" spans="38:41">
      <c r="AL653" s="300">
        <v>4</v>
      </c>
      <c r="AM653" s="300">
        <v>2022</v>
      </c>
      <c r="AN653" s="302">
        <v>44652</v>
      </c>
      <c r="AO653" s="300">
        <v>2.363</v>
      </c>
    </row>
    <row r="654" spans="38:41">
      <c r="AL654" s="300">
        <v>3</v>
      </c>
      <c r="AM654" s="300">
        <v>2022</v>
      </c>
      <c r="AN654" s="302">
        <v>44651</v>
      </c>
      <c r="AO654" s="300">
        <v>2.383</v>
      </c>
    </row>
    <row r="655" spans="38:41">
      <c r="AL655" s="300">
        <v>3</v>
      </c>
      <c r="AM655" s="300">
        <v>2022</v>
      </c>
      <c r="AN655" s="302">
        <v>44650</v>
      </c>
      <c r="AO655" s="300">
        <v>2.4140000000000001</v>
      </c>
    </row>
    <row r="656" spans="38:41">
      <c r="AL656" s="300">
        <v>3</v>
      </c>
      <c r="AM656" s="300">
        <v>2022</v>
      </c>
      <c r="AN656" s="302">
        <v>44649</v>
      </c>
      <c r="AO656" s="300">
        <v>2.468</v>
      </c>
    </row>
    <row r="657" spans="38:41">
      <c r="AL657" s="300">
        <v>3</v>
      </c>
      <c r="AM657" s="300">
        <v>2022</v>
      </c>
      <c r="AN657" s="302">
        <v>44648</v>
      </c>
      <c r="AO657" s="300">
        <v>2.4929999999999999</v>
      </c>
    </row>
    <row r="658" spans="38:41">
      <c r="AL658" s="300">
        <v>3</v>
      </c>
      <c r="AM658" s="300">
        <v>2022</v>
      </c>
      <c r="AN658" s="302">
        <v>44645</v>
      </c>
      <c r="AO658" s="300">
        <v>2.552</v>
      </c>
    </row>
    <row r="659" spans="38:41">
      <c r="AL659" s="300">
        <v>3</v>
      </c>
      <c r="AM659" s="300">
        <v>2022</v>
      </c>
      <c r="AN659" s="302">
        <v>44644</v>
      </c>
      <c r="AO659" s="300">
        <v>2.4670000000000001</v>
      </c>
    </row>
    <row r="660" spans="38:41">
      <c r="AL660" s="300">
        <v>3</v>
      </c>
      <c r="AM660" s="300">
        <v>2022</v>
      </c>
      <c r="AN660" s="302">
        <v>44643</v>
      </c>
      <c r="AO660" s="300">
        <v>2.42</v>
      </c>
    </row>
    <row r="661" spans="38:41">
      <c r="AL661" s="300">
        <v>3</v>
      </c>
      <c r="AM661" s="300">
        <v>2022</v>
      </c>
      <c r="AN661" s="302">
        <v>44642</v>
      </c>
      <c r="AO661" s="300">
        <v>2.5609999999999999</v>
      </c>
    </row>
    <row r="662" spans="38:41">
      <c r="AL662" s="300">
        <v>3</v>
      </c>
      <c r="AM662" s="300">
        <v>2022</v>
      </c>
      <c r="AN662" s="302">
        <v>44641</v>
      </c>
      <c r="AO662" s="300">
        <v>2.4649999999999999</v>
      </c>
    </row>
    <row r="663" spans="38:41">
      <c r="AL663" s="300">
        <v>3</v>
      </c>
      <c r="AM663" s="300">
        <v>2022</v>
      </c>
      <c r="AN663" s="302">
        <v>44638</v>
      </c>
      <c r="AO663" s="300">
        <v>2.375</v>
      </c>
    </row>
    <row r="664" spans="38:41">
      <c r="AL664" s="300">
        <v>3</v>
      </c>
      <c r="AM664" s="300">
        <v>2022</v>
      </c>
      <c r="AN664" s="302">
        <v>44637</v>
      </c>
      <c r="AO664" s="300">
        <v>2.3980000000000001</v>
      </c>
    </row>
    <row r="665" spans="38:41">
      <c r="AL665" s="300">
        <v>3</v>
      </c>
      <c r="AM665" s="300">
        <v>2022</v>
      </c>
      <c r="AN665" s="302">
        <v>44636</v>
      </c>
      <c r="AO665" s="300">
        <v>2.3919999999999999</v>
      </c>
    </row>
    <row r="666" spans="38:41">
      <c r="AL666" s="300">
        <v>3</v>
      </c>
      <c r="AM666" s="300">
        <v>2022</v>
      </c>
      <c r="AN666" s="302">
        <v>44635</v>
      </c>
      <c r="AO666" s="300">
        <v>2.4740000000000002</v>
      </c>
    </row>
    <row r="667" spans="38:41">
      <c r="AL667" s="300">
        <v>3</v>
      </c>
      <c r="AM667" s="300">
        <v>2022</v>
      </c>
      <c r="AN667" s="302">
        <v>44634</v>
      </c>
      <c r="AO667" s="300">
        <v>2.4249999999999998</v>
      </c>
    </row>
    <row r="668" spans="38:41">
      <c r="AL668" s="300">
        <v>3</v>
      </c>
      <c r="AM668" s="300">
        <v>2022</v>
      </c>
      <c r="AN668" s="302">
        <v>44631</v>
      </c>
      <c r="AO668" s="300">
        <v>2.2789999999999999</v>
      </c>
    </row>
    <row r="669" spans="38:41">
      <c r="AL669" s="300">
        <v>3</v>
      </c>
      <c r="AM669" s="300">
        <v>2022</v>
      </c>
      <c r="AN669" s="302">
        <v>44630</v>
      </c>
      <c r="AO669" s="300">
        <v>2.2429999999999999</v>
      </c>
    </row>
    <row r="670" spans="38:41">
      <c r="AL670" s="300">
        <v>3</v>
      </c>
      <c r="AM670" s="300">
        <v>2022</v>
      </c>
      <c r="AN670" s="302">
        <v>44629</v>
      </c>
      <c r="AO670" s="300">
        <v>2.2000000000000002</v>
      </c>
    </row>
    <row r="671" spans="38:41">
      <c r="AL671" s="300">
        <v>3</v>
      </c>
      <c r="AM671" s="300">
        <v>2022</v>
      </c>
      <c r="AN671" s="302">
        <v>44628</v>
      </c>
      <c r="AO671" s="300">
        <v>2.113</v>
      </c>
    </row>
    <row r="672" spans="38:41">
      <c r="AL672" s="300">
        <v>3</v>
      </c>
      <c r="AM672" s="300">
        <v>2022</v>
      </c>
      <c r="AN672" s="302">
        <v>44627</v>
      </c>
      <c r="AO672" s="300">
        <v>2.024</v>
      </c>
    </row>
    <row r="673" spans="38:41">
      <c r="AL673" s="300">
        <v>3</v>
      </c>
      <c r="AM673" s="300">
        <v>2022</v>
      </c>
      <c r="AN673" s="302">
        <v>44624</v>
      </c>
      <c r="AO673" s="300">
        <v>1.964</v>
      </c>
    </row>
    <row r="674" spans="38:41">
      <c r="AL674" s="300">
        <v>3</v>
      </c>
      <c r="AM674" s="300">
        <v>2022</v>
      </c>
      <c r="AN674" s="302">
        <v>44623</v>
      </c>
      <c r="AO674" s="300">
        <v>2.028</v>
      </c>
    </row>
    <row r="675" spans="38:41">
      <c r="AL675" s="300">
        <v>3</v>
      </c>
      <c r="AM675" s="300">
        <v>2022</v>
      </c>
      <c r="AN675" s="302">
        <v>44622</v>
      </c>
      <c r="AO675" s="300">
        <v>2.0569999999999999</v>
      </c>
    </row>
    <row r="676" spans="38:41">
      <c r="AL676" s="300">
        <v>3</v>
      </c>
      <c r="AM676" s="300">
        <v>2022</v>
      </c>
      <c r="AN676" s="302">
        <v>44621</v>
      </c>
      <c r="AO676" s="300">
        <v>1.988</v>
      </c>
    </row>
    <row r="677" spans="38:41">
      <c r="AL677" s="300">
        <v>2</v>
      </c>
      <c r="AM677" s="300">
        <v>2022</v>
      </c>
      <c r="AN677" s="302">
        <v>44620</v>
      </c>
      <c r="AO677" s="300">
        <v>2.0920000000000001</v>
      </c>
    </row>
    <row r="678" spans="38:41">
      <c r="AL678" s="300">
        <v>2</v>
      </c>
      <c r="AM678" s="300">
        <v>2022</v>
      </c>
      <c r="AN678" s="302">
        <v>44617</v>
      </c>
      <c r="AO678" s="300">
        <v>2.173</v>
      </c>
    </row>
    <row r="679" spans="38:41">
      <c r="AL679" s="300">
        <v>2</v>
      </c>
      <c r="AM679" s="300">
        <v>2022</v>
      </c>
      <c r="AN679" s="302">
        <v>44616</v>
      </c>
      <c r="AO679" s="300">
        <v>2.2010000000000001</v>
      </c>
    </row>
    <row r="680" spans="38:41">
      <c r="AL680" s="300">
        <v>2</v>
      </c>
      <c r="AM680" s="300">
        <v>2022</v>
      </c>
      <c r="AN680" s="302">
        <v>44615</v>
      </c>
      <c r="AO680" s="300">
        <v>2.2429999999999999</v>
      </c>
    </row>
    <row r="681" spans="38:41">
      <c r="AL681" s="300">
        <v>2</v>
      </c>
      <c r="AM681" s="300">
        <v>2022</v>
      </c>
      <c r="AN681" s="302">
        <v>44614</v>
      </c>
      <c r="AO681" s="300">
        <v>2.1960000000000002</v>
      </c>
    </row>
    <row r="682" spans="38:41">
      <c r="AL682" s="300">
        <v>2</v>
      </c>
      <c r="AM682" s="300">
        <v>2022</v>
      </c>
      <c r="AN682" s="302">
        <v>44613</v>
      </c>
      <c r="AO682" s="300">
        <v>2.1560000000000001</v>
      </c>
    </row>
    <row r="683" spans="38:41">
      <c r="AL683" s="300">
        <v>2</v>
      </c>
      <c r="AM683" s="300">
        <v>2022</v>
      </c>
      <c r="AN683" s="302">
        <v>44610</v>
      </c>
      <c r="AO683" s="300">
        <v>2.1560000000000001</v>
      </c>
    </row>
    <row r="684" spans="38:41">
      <c r="AL684" s="300">
        <v>2</v>
      </c>
      <c r="AM684" s="300">
        <v>2022</v>
      </c>
      <c r="AN684" s="302">
        <v>44609</v>
      </c>
      <c r="AO684" s="300">
        <v>2.1800000000000002</v>
      </c>
    </row>
    <row r="685" spans="38:41">
      <c r="AL685" s="300">
        <v>2</v>
      </c>
      <c r="AM685" s="300">
        <v>2022</v>
      </c>
      <c r="AN685" s="302">
        <v>44608</v>
      </c>
      <c r="AO685" s="300">
        <v>2.206</v>
      </c>
    </row>
    <row r="686" spans="38:41">
      <c r="AL686" s="300">
        <v>2</v>
      </c>
      <c r="AM686" s="300">
        <v>2022</v>
      </c>
      <c r="AN686" s="302">
        <v>44607</v>
      </c>
      <c r="AO686" s="300">
        <v>2.2290000000000001</v>
      </c>
    </row>
    <row r="687" spans="38:41">
      <c r="AL687" s="300">
        <v>2</v>
      </c>
      <c r="AM687" s="300">
        <v>2022</v>
      </c>
      <c r="AN687" s="302">
        <v>44606</v>
      </c>
      <c r="AO687" s="300">
        <v>2.1850000000000001</v>
      </c>
    </row>
    <row r="688" spans="38:41">
      <c r="AL688" s="300">
        <v>2</v>
      </c>
      <c r="AM688" s="300">
        <v>2022</v>
      </c>
      <c r="AN688" s="302">
        <v>44603</v>
      </c>
      <c r="AO688" s="300">
        <v>2.137</v>
      </c>
    </row>
    <row r="689" spans="38:41">
      <c r="AL689" s="300">
        <v>2</v>
      </c>
      <c r="AM689" s="300">
        <v>2022</v>
      </c>
      <c r="AN689" s="302">
        <v>44602</v>
      </c>
      <c r="AO689" s="300">
        <v>2.1960000000000002</v>
      </c>
    </row>
    <row r="690" spans="38:41">
      <c r="AL690" s="300">
        <v>2</v>
      </c>
      <c r="AM690" s="300">
        <v>2022</v>
      </c>
      <c r="AN690" s="302">
        <v>44601</v>
      </c>
      <c r="AO690" s="300">
        <v>2.1379999999999999</v>
      </c>
    </row>
    <row r="691" spans="38:41">
      <c r="AL691" s="300">
        <v>2</v>
      </c>
      <c r="AM691" s="300">
        <v>2022</v>
      </c>
      <c r="AN691" s="302">
        <v>44600</v>
      </c>
      <c r="AO691" s="300">
        <v>2.1379999999999999</v>
      </c>
    </row>
    <row r="692" spans="38:41">
      <c r="AL692" s="300">
        <v>2</v>
      </c>
      <c r="AM692" s="300">
        <v>2022</v>
      </c>
      <c r="AN692" s="302">
        <v>44599</v>
      </c>
      <c r="AO692" s="300">
        <v>2.1040000000000001</v>
      </c>
    </row>
    <row r="693" spans="38:41">
      <c r="AL693" s="300">
        <v>2</v>
      </c>
      <c r="AM693" s="300">
        <v>2022</v>
      </c>
      <c r="AN693" s="302">
        <v>44596</v>
      </c>
      <c r="AO693" s="300">
        <v>2.101</v>
      </c>
    </row>
    <row r="694" spans="38:41">
      <c r="AL694" s="300">
        <v>2</v>
      </c>
      <c r="AM694" s="300">
        <v>2022</v>
      </c>
      <c r="AN694" s="302">
        <v>44595</v>
      </c>
      <c r="AO694" s="300">
        <v>2.0739999999999998</v>
      </c>
    </row>
    <row r="695" spans="38:41">
      <c r="AL695" s="300">
        <v>2</v>
      </c>
      <c r="AM695" s="300">
        <v>2022</v>
      </c>
      <c r="AN695" s="302">
        <v>44594</v>
      </c>
      <c r="AO695" s="300">
        <v>2.0409999999999999</v>
      </c>
    </row>
    <row r="696" spans="38:41">
      <c r="AL696" s="300">
        <v>2</v>
      </c>
      <c r="AM696" s="300">
        <v>2022</v>
      </c>
      <c r="AN696" s="302">
        <v>44593</v>
      </c>
      <c r="AO696" s="300">
        <v>2.069</v>
      </c>
    </row>
    <row r="697" spans="38:41">
      <c r="AL697" s="300">
        <v>1</v>
      </c>
      <c r="AM697" s="300">
        <v>2022</v>
      </c>
      <c r="AN697" s="302">
        <v>44592</v>
      </c>
      <c r="AO697" s="300">
        <v>2.0459999999999998</v>
      </c>
    </row>
    <row r="698" spans="38:41">
      <c r="AL698" s="300">
        <v>1</v>
      </c>
      <c r="AM698" s="300">
        <v>2022</v>
      </c>
      <c r="AN698" s="302">
        <v>44589</v>
      </c>
      <c r="AO698" s="300">
        <v>1.9990000000000001</v>
      </c>
    </row>
    <row r="699" spans="38:41">
      <c r="AL699" s="300">
        <v>1</v>
      </c>
      <c r="AM699" s="300">
        <v>2022</v>
      </c>
      <c r="AN699" s="302">
        <v>44588</v>
      </c>
      <c r="AO699" s="300">
        <v>1.998</v>
      </c>
    </row>
    <row r="700" spans="38:41">
      <c r="AL700" s="300">
        <v>1</v>
      </c>
      <c r="AM700" s="300">
        <v>2022</v>
      </c>
      <c r="AN700" s="302">
        <v>44587</v>
      </c>
      <c r="AO700" s="300">
        <v>2.0670000000000002</v>
      </c>
    </row>
    <row r="701" spans="38:41">
      <c r="AL701" s="300">
        <v>1</v>
      </c>
      <c r="AM701" s="300">
        <v>2022</v>
      </c>
      <c r="AN701" s="302">
        <v>44586</v>
      </c>
      <c r="AO701" s="300">
        <v>2.0529999999999999</v>
      </c>
    </row>
    <row r="702" spans="38:41">
      <c r="AL702" s="300">
        <v>1</v>
      </c>
      <c r="AM702" s="300">
        <v>2022</v>
      </c>
      <c r="AN702" s="302">
        <v>44585</v>
      </c>
      <c r="AO702" s="300">
        <v>2.0499999999999998</v>
      </c>
    </row>
    <row r="703" spans="38:41">
      <c r="AL703" s="300">
        <v>1</v>
      </c>
      <c r="AM703" s="300">
        <v>2022</v>
      </c>
      <c r="AN703" s="302">
        <v>44582</v>
      </c>
      <c r="AO703" s="300">
        <v>1.9990000000000001</v>
      </c>
    </row>
    <row r="704" spans="38:41">
      <c r="AL704" s="300">
        <v>1</v>
      </c>
      <c r="AM704" s="300">
        <v>2022</v>
      </c>
      <c r="AN704" s="302">
        <v>44581</v>
      </c>
      <c r="AO704" s="300">
        <v>2.0510000000000002</v>
      </c>
    </row>
    <row r="705" spans="38:41">
      <c r="AL705" s="300">
        <v>1</v>
      </c>
      <c r="AM705" s="300">
        <v>2022</v>
      </c>
      <c r="AN705" s="302">
        <v>44580</v>
      </c>
      <c r="AO705" s="300">
        <v>2.0920000000000001</v>
      </c>
    </row>
    <row r="706" spans="38:41">
      <c r="AL706" s="300">
        <v>1</v>
      </c>
      <c r="AM706" s="300">
        <v>2022</v>
      </c>
      <c r="AN706" s="302">
        <v>44579</v>
      </c>
      <c r="AO706" s="300">
        <v>2.1059999999999999</v>
      </c>
    </row>
    <row r="707" spans="38:41">
      <c r="AL707" s="300">
        <v>1</v>
      </c>
      <c r="AM707" s="300">
        <v>2022</v>
      </c>
      <c r="AN707" s="302">
        <v>44578</v>
      </c>
      <c r="AO707" s="300">
        <v>2.0379999999999998</v>
      </c>
    </row>
    <row r="708" spans="38:41">
      <c r="AL708" s="300">
        <v>1</v>
      </c>
      <c r="AM708" s="300">
        <v>2022</v>
      </c>
      <c r="AN708" s="302">
        <v>44575</v>
      </c>
      <c r="AO708" s="300">
        <v>2.0209999999999999</v>
      </c>
    </row>
    <row r="709" spans="38:41">
      <c r="AL709" s="300">
        <v>1</v>
      </c>
      <c r="AM709" s="300">
        <v>2022</v>
      </c>
      <c r="AN709" s="302">
        <v>44574</v>
      </c>
      <c r="AO709" s="300">
        <v>1.962</v>
      </c>
    </row>
    <row r="710" spans="38:41">
      <c r="AL710" s="300">
        <v>1</v>
      </c>
      <c r="AM710" s="300">
        <v>2022</v>
      </c>
      <c r="AN710" s="302">
        <v>44573</v>
      </c>
      <c r="AO710" s="300">
        <v>1.9910000000000001</v>
      </c>
    </row>
    <row r="711" spans="38:41">
      <c r="AL711" s="300">
        <v>1</v>
      </c>
      <c r="AM711" s="300">
        <v>2022</v>
      </c>
      <c r="AN711" s="302">
        <v>44572</v>
      </c>
      <c r="AO711" s="300">
        <v>1.958</v>
      </c>
    </row>
    <row r="712" spans="38:41">
      <c r="AL712" s="300">
        <v>1</v>
      </c>
      <c r="AM712" s="300">
        <v>2022</v>
      </c>
      <c r="AN712" s="302">
        <v>44571</v>
      </c>
      <c r="AO712" s="300">
        <v>1.954</v>
      </c>
    </row>
    <row r="713" spans="38:41">
      <c r="AL713" s="300">
        <v>1</v>
      </c>
      <c r="AM713" s="300">
        <v>2022</v>
      </c>
      <c r="AN713" s="302">
        <v>44568</v>
      </c>
      <c r="AO713" s="300">
        <v>1.97</v>
      </c>
    </row>
    <row r="714" spans="38:41">
      <c r="AL714" s="300">
        <v>1</v>
      </c>
      <c r="AM714" s="300">
        <v>2022</v>
      </c>
      <c r="AN714" s="302">
        <v>44567</v>
      </c>
      <c r="AO714" s="300">
        <v>1.9239999999999999</v>
      </c>
    </row>
    <row r="715" spans="38:41">
      <c r="AL715" s="300">
        <v>1</v>
      </c>
      <c r="AM715" s="300">
        <v>2022</v>
      </c>
      <c r="AN715" s="302">
        <v>44566</v>
      </c>
      <c r="AO715" s="300">
        <v>1.857</v>
      </c>
    </row>
    <row r="716" spans="38:41">
      <c r="AL716" s="300">
        <v>1</v>
      </c>
      <c r="AM716" s="300">
        <v>2022</v>
      </c>
      <c r="AN716" s="302">
        <v>44565</v>
      </c>
      <c r="AO716" s="300">
        <v>1.825</v>
      </c>
    </row>
    <row r="717" spans="38:41">
      <c r="AL717" s="300">
        <v>1</v>
      </c>
      <c r="AM717" s="300">
        <v>2022</v>
      </c>
      <c r="AN717" s="302">
        <v>44564</v>
      </c>
      <c r="AO717" s="300">
        <v>1.6779999999999999</v>
      </c>
    </row>
    <row r="718" spans="38:41">
      <c r="AL718" s="300">
        <v>12</v>
      </c>
      <c r="AM718" s="300">
        <v>2021</v>
      </c>
      <c r="AN718" s="302">
        <v>44561</v>
      </c>
      <c r="AO718" s="300">
        <v>1.6779999999999999</v>
      </c>
    </row>
    <row r="719" spans="38:41">
      <c r="AL719" s="300">
        <v>12</v>
      </c>
      <c r="AM719" s="300">
        <v>2021</v>
      </c>
      <c r="AN719" s="302">
        <v>44560</v>
      </c>
      <c r="AO719" s="300">
        <v>1.716</v>
      </c>
    </row>
    <row r="720" spans="38:41">
      <c r="AL720" s="300">
        <v>12</v>
      </c>
      <c r="AM720" s="300">
        <v>2021</v>
      </c>
      <c r="AN720" s="302">
        <v>44559</v>
      </c>
      <c r="AO720" s="300">
        <v>1.768</v>
      </c>
    </row>
    <row r="721" spans="38:41">
      <c r="AL721" s="300">
        <v>12</v>
      </c>
      <c r="AM721" s="300">
        <v>2021</v>
      </c>
      <c r="AN721" s="302">
        <v>44558</v>
      </c>
      <c r="AO721" s="300">
        <v>1.7669999999999999</v>
      </c>
    </row>
    <row r="722" spans="38:41">
      <c r="AL722" s="300">
        <v>12</v>
      </c>
      <c r="AM722" s="300">
        <v>2021</v>
      </c>
      <c r="AN722" s="302">
        <v>44557</v>
      </c>
      <c r="AO722" s="300">
        <v>1.7669999999999999</v>
      </c>
    </row>
    <row r="723" spans="38:41">
      <c r="AL723" s="300">
        <v>12</v>
      </c>
      <c r="AM723" s="300">
        <v>2021</v>
      </c>
      <c r="AN723" s="302">
        <v>44554</v>
      </c>
      <c r="AO723" s="300">
        <v>1.7669999999999999</v>
      </c>
    </row>
    <row r="724" spans="38:41">
      <c r="AL724" s="300">
        <v>12</v>
      </c>
      <c r="AM724" s="300">
        <v>2021</v>
      </c>
      <c r="AN724" s="302">
        <v>44553</v>
      </c>
      <c r="AO724" s="300">
        <v>1.7470000000000001</v>
      </c>
    </row>
    <row r="725" spans="38:41">
      <c r="AL725" s="300">
        <v>12</v>
      </c>
      <c r="AM725" s="300">
        <v>2021</v>
      </c>
      <c r="AN725" s="302">
        <v>44552</v>
      </c>
      <c r="AO725" s="300">
        <v>1.7250000000000001</v>
      </c>
    </row>
    <row r="726" spans="38:41">
      <c r="AL726" s="300">
        <v>12</v>
      </c>
      <c r="AM726" s="300">
        <v>2021</v>
      </c>
      <c r="AN726" s="302">
        <v>44551</v>
      </c>
      <c r="AO726" s="300">
        <v>1.76</v>
      </c>
    </row>
    <row r="727" spans="38:41">
      <c r="AL727" s="300">
        <v>12</v>
      </c>
      <c r="AM727" s="300">
        <v>2021</v>
      </c>
      <c r="AN727" s="302">
        <v>44550</v>
      </c>
      <c r="AO727" s="300">
        <v>1.7410000000000001</v>
      </c>
    </row>
    <row r="728" spans="38:41">
      <c r="AL728" s="300">
        <v>12</v>
      </c>
      <c r="AM728" s="300">
        <v>2021</v>
      </c>
      <c r="AN728" s="302">
        <v>44547</v>
      </c>
      <c r="AO728" s="300">
        <v>1.667</v>
      </c>
    </row>
    <row r="729" spans="38:41">
      <c r="AL729" s="300">
        <v>12</v>
      </c>
      <c r="AM729" s="300">
        <v>2021</v>
      </c>
      <c r="AN729" s="302">
        <v>44546</v>
      </c>
      <c r="AO729" s="300">
        <v>1.6919999999999999</v>
      </c>
    </row>
    <row r="730" spans="38:41">
      <c r="AL730" s="300">
        <v>12</v>
      </c>
      <c r="AM730" s="300">
        <v>2021</v>
      </c>
      <c r="AN730" s="302">
        <v>44545</v>
      </c>
      <c r="AO730" s="300">
        <v>1.7490000000000001</v>
      </c>
    </row>
    <row r="731" spans="38:41">
      <c r="AL731" s="300">
        <v>12</v>
      </c>
      <c r="AM731" s="300">
        <v>2021</v>
      </c>
      <c r="AN731" s="302">
        <v>44544</v>
      </c>
      <c r="AO731" s="300">
        <v>1.788</v>
      </c>
    </row>
    <row r="732" spans="38:41">
      <c r="AL732" s="300">
        <v>12</v>
      </c>
      <c r="AM732" s="300">
        <v>2021</v>
      </c>
      <c r="AN732" s="302">
        <v>44543</v>
      </c>
      <c r="AO732" s="300">
        <v>1.7450000000000001</v>
      </c>
    </row>
    <row r="733" spans="38:41">
      <c r="AL733" s="300">
        <v>12</v>
      </c>
      <c r="AM733" s="300">
        <v>2021</v>
      </c>
      <c r="AN733" s="302">
        <v>44540</v>
      </c>
      <c r="AO733" s="300">
        <v>1.7969999999999999</v>
      </c>
    </row>
    <row r="734" spans="38:41">
      <c r="AL734" s="300">
        <v>12</v>
      </c>
      <c r="AM734" s="300">
        <v>2021</v>
      </c>
      <c r="AN734" s="302">
        <v>44539</v>
      </c>
      <c r="AO734" s="300">
        <v>1.8260000000000001</v>
      </c>
    </row>
    <row r="735" spans="38:41">
      <c r="AL735" s="300">
        <v>12</v>
      </c>
      <c r="AM735" s="300">
        <v>2021</v>
      </c>
      <c r="AN735" s="302">
        <v>44538</v>
      </c>
      <c r="AO735" s="300">
        <v>1.883</v>
      </c>
    </row>
    <row r="736" spans="38:41">
      <c r="AL736" s="300">
        <v>12</v>
      </c>
      <c r="AM736" s="300">
        <v>2021</v>
      </c>
      <c r="AN736" s="302">
        <v>44537</v>
      </c>
      <c r="AO736" s="300">
        <v>1.829</v>
      </c>
    </row>
    <row r="737" spans="38:41">
      <c r="AL737" s="300">
        <v>12</v>
      </c>
      <c r="AM737" s="300">
        <v>2021</v>
      </c>
      <c r="AN737" s="302">
        <v>44536</v>
      </c>
      <c r="AO737" s="300">
        <v>1.798</v>
      </c>
    </row>
    <row r="738" spans="38:41">
      <c r="AL738" s="300">
        <v>12</v>
      </c>
      <c r="AM738" s="300">
        <v>2021</v>
      </c>
      <c r="AN738" s="302">
        <v>44533</v>
      </c>
      <c r="AO738" s="300">
        <v>1.732</v>
      </c>
    </row>
    <row r="739" spans="38:41">
      <c r="AL739" s="300">
        <v>12</v>
      </c>
      <c r="AM739" s="300">
        <v>2021</v>
      </c>
      <c r="AN739" s="302">
        <v>44532</v>
      </c>
      <c r="AO739" s="300">
        <v>1.8140000000000001</v>
      </c>
    </row>
    <row r="740" spans="38:41">
      <c r="AL740" s="300">
        <v>12</v>
      </c>
      <c r="AM740" s="300">
        <v>2021</v>
      </c>
      <c r="AN740" s="302">
        <v>44531</v>
      </c>
      <c r="AO740" s="300">
        <v>1.8129999999999999</v>
      </c>
    </row>
    <row r="741" spans="38:41">
      <c r="AL741" s="300">
        <v>11</v>
      </c>
      <c r="AM741" s="300">
        <v>2021</v>
      </c>
      <c r="AN741" s="302">
        <v>44530</v>
      </c>
      <c r="AO741" s="300">
        <v>1.885</v>
      </c>
    </row>
    <row r="742" spans="38:41">
      <c r="AL742" s="300">
        <v>11</v>
      </c>
      <c r="AM742" s="300">
        <v>2021</v>
      </c>
      <c r="AN742" s="302">
        <v>44529</v>
      </c>
      <c r="AO742" s="300">
        <v>1.9410000000000001</v>
      </c>
    </row>
    <row r="743" spans="38:41">
      <c r="AL743" s="300">
        <v>11</v>
      </c>
      <c r="AM743" s="300">
        <v>2021</v>
      </c>
      <c r="AN743" s="302">
        <v>44526</v>
      </c>
      <c r="AO743" s="300">
        <v>1.956</v>
      </c>
    </row>
    <row r="744" spans="38:41">
      <c r="AL744" s="300">
        <v>11</v>
      </c>
      <c r="AM744" s="300">
        <v>2021</v>
      </c>
      <c r="AN744" s="302">
        <v>44525</v>
      </c>
      <c r="AO744" s="300">
        <v>2.0630000000000002</v>
      </c>
    </row>
    <row r="745" spans="38:41">
      <c r="AL745" s="300">
        <v>11</v>
      </c>
      <c r="AM745" s="300">
        <v>2021</v>
      </c>
      <c r="AN745" s="302">
        <v>44524</v>
      </c>
      <c r="AO745" s="300">
        <v>2.0790000000000002</v>
      </c>
    </row>
    <row r="746" spans="38:41">
      <c r="AL746" s="300">
        <v>11</v>
      </c>
      <c r="AM746" s="300">
        <v>2021</v>
      </c>
      <c r="AN746" s="302">
        <v>44523</v>
      </c>
      <c r="AO746" s="300">
        <v>2.1440000000000001</v>
      </c>
    </row>
    <row r="747" spans="38:41">
      <c r="AL747" s="300">
        <v>11</v>
      </c>
      <c r="AM747" s="300">
        <v>2021</v>
      </c>
      <c r="AN747" s="302">
        <v>44522</v>
      </c>
      <c r="AO747" s="300">
        <v>2.0950000000000002</v>
      </c>
    </row>
    <row r="748" spans="38:41">
      <c r="AL748" s="300">
        <v>11</v>
      </c>
      <c r="AM748" s="300">
        <v>2021</v>
      </c>
      <c r="AN748" s="302">
        <v>44519</v>
      </c>
      <c r="AO748" s="300">
        <v>2.0099999999999998</v>
      </c>
    </row>
    <row r="749" spans="38:41">
      <c r="AL749" s="300">
        <v>11</v>
      </c>
      <c r="AM749" s="300">
        <v>2021</v>
      </c>
      <c r="AN749" s="302">
        <v>44518</v>
      </c>
      <c r="AO749" s="300">
        <v>2.048</v>
      </c>
    </row>
    <row r="750" spans="38:41">
      <c r="AL750" s="300">
        <v>11</v>
      </c>
      <c r="AM750" s="300">
        <v>2021</v>
      </c>
      <c r="AN750" s="302">
        <v>44517</v>
      </c>
      <c r="AO750" s="300">
        <v>2.0409999999999999</v>
      </c>
    </row>
    <row r="751" spans="38:41">
      <c r="AL751" s="300">
        <v>11</v>
      </c>
      <c r="AM751" s="300">
        <v>2021</v>
      </c>
      <c r="AN751" s="302">
        <v>44516</v>
      </c>
      <c r="AO751" s="300">
        <v>2.1230000000000002</v>
      </c>
    </row>
    <row r="752" spans="38:41">
      <c r="AL752" s="300">
        <v>11</v>
      </c>
      <c r="AM752" s="300">
        <v>2021</v>
      </c>
      <c r="AN752" s="302">
        <v>44515</v>
      </c>
      <c r="AO752" s="300">
        <v>2.0699999999999998</v>
      </c>
    </row>
    <row r="753" spans="38:41">
      <c r="AL753" s="300">
        <v>11</v>
      </c>
      <c r="AM753" s="300">
        <v>2021</v>
      </c>
      <c r="AN753" s="302">
        <v>44512</v>
      </c>
      <c r="AO753" s="300">
        <v>2.0289999999999999</v>
      </c>
    </row>
    <row r="754" spans="38:41">
      <c r="AL754" s="300">
        <v>11</v>
      </c>
      <c r="AM754" s="300">
        <v>2021</v>
      </c>
      <c r="AN754" s="302">
        <v>44511</v>
      </c>
      <c r="AO754" s="300">
        <v>2.0139999999999998</v>
      </c>
    </row>
    <row r="755" spans="38:41">
      <c r="AL755" s="300">
        <v>11</v>
      </c>
      <c r="AM755" s="300">
        <v>2021</v>
      </c>
      <c r="AN755" s="302">
        <v>44510</v>
      </c>
      <c r="AO755" s="300">
        <v>2.0139999999999998</v>
      </c>
    </row>
    <row r="756" spans="38:41">
      <c r="AL756" s="300">
        <v>11</v>
      </c>
      <c r="AM756" s="300">
        <v>2021</v>
      </c>
      <c r="AN756" s="302">
        <v>44509</v>
      </c>
      <c r="AO756" s="300">
        <v>1.9490000000000001</v>
      </c>
    </row>
    <row r="757" spans="38:41">
      <c r="AL757" s="300">
        <v>11</v>
      </c>
      <c r="AM757" s="300">
        <v>2021</v>
      </c>
      <c r="AN757" s="302">
        <v>44508</v>
      </c>
      <c r="AO757" s="300">
        <v>1.9770000000000001</v>
      </c>
    </row>
    <row r="758" spans="38:41">
      <c r="AL758" s="300">
        <v>11</v>
      </c>
      <c r="AM758" s="300">
        <v>2021</v>
      </c>
      <c r="AN758" s="302">
        <v>44505</v>
      </c>
      <c r="AO758" s="300">
        <v>1.9590000000000001</v>
      </c>
    </row>
    <row r="759" spans="38:41">
      <c r="AL759" s="300">
        <v>11</v>
      </c>
      <c r="AM759" s="300">
        <v>2021</v>
      </c>
      <c r="AN759" s="302">
        <v>44504</v>
      </c>
      <c r="AO759" s="300">
        <v>2.0209999999999999</v>
      </c>
    </row>
    <row r="760" spans="38:41">
      <c r="AL760" s="300">
        <v>11</v>
      </c>
      <c r="AM760" s="300">
        <v>2021</v>
      </c>
      <c r="AN760" s="302">
        <v>44503</v>
      </c>
      <c r="AO760" s="300">
        <v>2.0680000000000001</v>
      </c>
    </row>
    <row r="761" spans="38:41">
      <c r="AL761" s="300">
        <v>11</v>
      </c>
      <c r="AM761" s="300">
        <v>2021</v>
      </c>
      <c r="AN761" s="302">
        <v>44502</v>
      </c>
      <c r="AO761" s="300">
        <v>2.052</v>
      </c>
    </row>
    <row r="762" spans="38:41">
      <c r="AL762" s="300">
        <v>11</v>
      </c>
      <c r="AM762" s="300">
        <v>2021</v>
      </c>
      <c r="AN762" s="302">
        <v>44501</v>
      </c>
      <c r="AO762" s="300">
        <v>2.0430000000000001</v>
      </c>
    </row>
    <row r="763" spans="38:41">
      <c r="AL763" s="300">
        <v>10</v>
      </c>
      <c r="AM763" s="300">
        <v>2021</v>
      </c>
      <c r="AN763" s="302">
        <v>44498</v>
      </c>
      <c r="AO763" s="300">
        <v>2.0030000000000001</v>
      </c>
    </row>
    <row r="764" spans="38:41">
      <c r="AL764" s="300">
        <v>10</v>
      </c>
      <c r="AM764" s="300">
        <v>2021</v>
      </c>
      <c r="AN764" s="302">
        <v>44497</v>
      </c>
      <c r="AO764" s="300">
        <v>1.96</v>
      </c>
    </row>
    <row r="765" spans="38:41">
      <c r="AL765" s="300">
        <v>10</v>
      </c>
      <c r="AM765" s="300">
        <v>2021</v>
      </c>
      <c r="AN765" s="302">
        <v>44496</v>
      </c>
      <c r="AO765" s="300">
        <v>1.9370000000000001</v>
      </c>
    </row>
    <row r="766" spans="38:41">
      <c r="AL766" s="300">
        <v>10</v>
      </c>
      <c r="AM766" s="300">
        <v>2021</v>
      </c>
      <c r="AN766" s="302">
        <v>44495</v>
      </c>
      <c r="AO766" s="300">
        <v>2.0110000000000001</v>
      </c>
    </row>
    <row r="767" spans="38:41">
      <c r="AL767" s="300">
        <v>10</v>
      </c>
      <c r="AM767" s="300">
        <v>2021</v>
      </c>
      <c r="AN767" s="302">
        <v>44494</v>
      </c>
      <c r="AO767" s="300">
        <v>2.0510000000000002</v>
      </c>
    </row>
    <row r="768" spans="38:41">
      <c r="AL768" s="300">
        <v>10</v>
      </c>
      <c r="AM768" s="300">
        <v>2021</v>
      </c>
      <c r="AN768" s="302">
        <v>44491</v>
      </c>
      <c r="AO768" s="300">
        <v>2.0449999999999999</v>
      </c>
    </row>
    <row r="769" spans="38:41">
      <c r="AL769" s="300">
        <v>10</v>
      </c>
      <c r="AM769" s="300">
        <v>2021</v>
      </c>
      <c r="AN769" s="302">
        <v>44490</v>
      </c>
      <c r="AO769" s="300">
        <v>2.09</v>
      </c>
    </row>
    <row r="770" spans="38:41">
      <c r="AL770" s="300">
        <v>10</v>
      </c>
      <c r="AM770" s="300">
        <v>2021</v>
      </c>
      <c r="AN770" s="302">
        <v>44489</v>
      </c>
      <c r="AO770" s="300">
        <v>2.0390000000000001</v>
      </c>
    </row>
    <row r="771" spans="38:41">
      <c r="AL771" s="300">
        <v>10</v>
      </c>
      <c r="AM771" s="300">
        <v>2021</v>
      </c>
      <c r="AN771" s="302">
        <v>44488</v>
      </c>
      <c r="AO771" s="300">
        <v>2.0049999999999999</v>
      </c>
    </row>
    <row r="772" spans="38:41">
      <c r="AL772" s="300">
        <v>10</v>
      </c>
      <c r="AM772" s="300">
        <v>2021</v>
      </c>
      <c r="AN772" s="302">
        <v>44487</v>
      </c>
      <c r="AO772" s="300">
        <v>1.9690000000000001</v>
      </c>
    </row>
    <row r="773" spans="38:41">
      <c r="AL773" s="300">
        <v>10</v>
      </c>
      <c r="AM773" s="300">
        <v>2021</v>
      </c>
      <c r="AN773" s="302">
        <v>44484</v>
      </c>
      <c r="AO773" s="300">
        <v>1.9850000000000001</v>
      </c>
    </row>
    <row r="774" spans="38:41">
      <c r="AL774" s="300">
        <v>10</v>
      </c>
      <c r="AM774" s="300">
        <v>2021</v>
      </c>
      <c r="AN774" s="302">
        <v>44483</v>
      </c>
      <c r="AO774" s="300">
        <v>1.9670000000000001</v>
      </c>
    </row>
    <row r="775" spans="38:41">
      <c r="AL775" s="300">
        <v>10</v>
      </c>
      <c r="AM775" s="300">
        <v>2021</v>
      </c>
      <c r="AN775" s="302">
        <v>44482</v>
      </c>
      <c r="AO775" s="300">
        <v>2.0139999999999998</v>
      </c>
    </row>
    <row r="776" spans="38:41">
      <c r="AL776" s="300">
        <v>10</v>
      </c>
      <c r="AM776" s="300">
        <v>2021</v>
      </c>
      <c r="AN776" s="302">
        <v>44481</v>
      </c>
      <c r="AO776" s="300">
        <v>2.052</v>
      </c>
    </row>
    <row r="777" spans="38:41">
      <c r="AL777" s="300">
        <v>10</v>
      </c>
      <c r="AM777" s="300">
        <v>2021</v>
      </c>
      <c r="AN777" s="302">
        <v>44480</v>
      </c>
      <c r="AO777" s="300">
        <v>2.085</v>
      </c>
    </row>
    <row r="778" spans="38:41">
      <c r="AL778" s="300">
        <v>10</v>
      </c>
      <c r="AM778" s="300">
        <v>2021</v>
      </c>
      <c r="AN778" s="302">
        <v>44477</v>
      </c>
      <c r="AO778" s="300">
        <v>2.085</v>
      </c>
    </row>
    <row r="779" spans="38:41">
      <c r="AL779" s="300">
        <v>10</v>
      </c>
      <c r="AM779" s="300">
        <v>2021</v>
      </c>
      <c r="AN779" s="302">
        <v>44476</v>
      </c>
      <c r="AO779" s="300">
        <v>2.0419999999999998</v>
      </c>
    </row>
    <row r="780" spans="38:41">
      <c r="AL780" s="300">
        <v>10</v>
      </c>
      <c r="AM780" s="300">
        <v>2021</v>
      </c>
      <c r="AN780" s="302">
        <v>44475</v>
      </c>
      <c r="AO780" s="300">
        <v>1.9910000000000001</v>
      </c>
    </row>
    <row r="781" spans="38:41">
      <c r="AL781" s="300">
        <v>10</v>
      </c>
      <c r="AM781" s="300">
        <v>2021</v>
      </c>
      <c r="AN781" s="302">
        <v>44474</v>
      </c>
      <c r="AO781" s="300">
        <v>2.0190000000000001</v>
      </c>
    </row>
    <row r="782" spans="38:41">
      <c r="AL782" s="300">
        <v>10</v>
      </c>
      <c r="AM782" s="300">
        <v>2021</v>
      </c>
      <c r="AN782" s="302">
        <v>44473</v>
      </c>
      <c r="AO782" s="300">
        <v>1.9590000000000001</v>
      </c>
    </row>
    <row r="783" spans="38:41">
      <c r="AL783" s="300">
        <v>10</v>
      </c>
      <c r="AM783" s="300">
        <v>2021</v>
      </c>
      <c r="AN783" s="302">
        <v>44470</v>
      </c>
      <c r="AO783" s="300">
        <v>1.9550000000000001</v>
      </c>
    </row>
    <row r="784" spans="38:41">
      <c r="AL784" s="300">
        <v>9</v>
      </c>
      <c r="AM784" s="300">
        <v>2021</v>
      </c>
      <c r="AN784" s="302">
        <v>44469</v>
      </c>
      <c r="AO784" s="300">
        <v>1.992</v>
      </c>
    </row>
    <row r="785" spans="38:41">
      <c r="AL785" s="300">
        <v>9</v>
      </c>
      <c r="AM785" s="300">
        <v>2021</v>
      </c>
      <c r="AN785" s="302">
        <v>44468</v>
      </c>
      <c r="AO785" s="300">
        <v>1.992</v>
      </c>
    </row>
    <row r="786" spans="38:41">
      <c r="AL786" s="300">
        <v>9</v>
      </c>
      <c r="AM786" s="300">
        <v>2021</v>
      </c>
      <c r="AN786" s="302">
        <v>44467</v>
      </c>
      <c r="AO786" s="300">
        <v>1.9770000000000001</v>
      </c>
    </row>
    <row r="787" spans="38:41">
      <c r="AL787" s="300">
        <v>9</v>
      </c>
      <c r="AM787" s="300">
        <v>2021</v>
      </c>
      <c r="AN787" s="302">
        <v>44466</v>
      </c>
      <c r="AO787" s="300">
        <v>1.9139999999999999</v>
      </c>
    </row>
    <row r="788" spans="38:41">
      <c r="AL788" s="300">
        <v>9</v>
      </c>
      <c r="AM788" s="300">
        <v>2021</v>
      </c>
      <c r="AN788" s="302">
        <v>44463</v>
      </c>
      <c r="AO788" s="300">
        <v>1.903</v>
      </c>
    </row>
    <row r="789" spans="38:41">
      <c r="AL789" s="300">
        <v>9</v>
      </c>
      <c r="AM789" s="300">
        <v>2021</v>
      </c>
      <c r="AN789" s="302">
        <v>44462</v>
      </c>
      <c r="AO789" s="300">
        <v>1.851</v>
      </c>
    </row>
    <row r="790" spans="38:41">
      <c r="AL790" s="300">
        <v>9</v>
      </c>
      <c r="AM790" s="300">
        <v>2021</v>
      </c>
      <c r="AN790" s="302">
        <v>44461</v>
      </c>
      <c r="AO790" s="300">
        <v>1.7529999999999999</v>
      </c>
    </row>
    <row r="791" spans="38:41">
      <c r="AL791" s="300">
        <v>9</v>
      </c>
      <c r="AM791" s="300">
        <v>2021</v>
      </c>
      <c r="AN791" s="302">
        <v>44460</v>
      </c>
      <c r="AO791" s="300">
        <v>1.784</v>
      </c>
    </row>
    <row r="792" spans="38:41">
      <c r="AL792" s="300">
        <v>9</v>
      </c>
      <c r="AM792" s="300">
        <v>2021</v>
      </c>
      <c r="AN792" s="302">
        <v>44459</v>
      </c>
      <c r="AO792" s="300">
        <v>1.7669999999999999</v>
      </c>
    </row>
    <row r="793" spans="38:41">
      <c r="AL793" s="300">
        <v>9</v>
      </c>
      <c r="AM793" s="300">
        <v>2021</v>
      </c>
      <c r="AN793" s="302">
        <v>44456</v>
      </c>
      <c r="AO793" s="300">
        <v>1.8160000000000001</v>
      </c>
    </row>
    <row r="794" spans="38:41">
      <c r="AL794" s="300">
        <v>9</v>
      </c>
      <c r="AM794" s="300">
        <v>2021</v>
      </c>
      <c r="AN794" s="302">
        <v>44455</v>
      </c>
      <c r="AO794" s="300">
        <v>1.7749999999999999</v>
      </c>
    </row>
    <row r="795" spans="38:41">
      <c r="AL795" s="300">
        <v>9</v>
      </c>
      <c r="AM795" s="300">
        <v>2021</v>
      </c>
      <c r="AN795" s="302">
        <v>44454</v>
      </c>
      <c r="AO795" s="300">
        <v>1.77</v>
      </c>
    </row>
    <row r="796" spans="38:41">
      <c r="AL796" s="300">
        <v>9</v>
      </c>
      <c r="AM796" s="300">
        <v>2021</v>
      </c>
      <c r="AN796" s="302">
        <v>44453</v>
      </c>
      <c r="AO796" s="300">
        <v>1.7410000000000001</v>
      </c>
    </row>
    <row r="797" spans="38:41">
      <c r="AL797" s="300">
        <v>9</v>
      </c>
      <c r="AM797" s="300">
        <v>2021</v>
      </c>
      <c r="AN797" s="302">
        <v>44452</v>
      </c>
      <c r="AO797" s="300">
        <v>1.782</v>
      </c>
    </row>
    <row r="798" spans="38:41">
      <c r="AL798" s="300">
        <v>9</v>
      </c>
      <c r="AM798" s="300">
        <v>2021</v>
      </c>
      <c r="AN798" s="302">
        <v>44449</v>
      </c>
      <c r="AO798" s="300">
        <v>1.802</v>
      </c>
    </row>
    <row r="799" spans="38:41">
      <c r="AL799" s="300">
        <v>9</v>
      </c>
      <c r="AM799" s="300">
        <v>2021</v>
      </c>
      <c r="AN799" s="302">
        <v>44448</v>
      </c>
      <c r="AO799" s="300">
        <v>1.7390000000000001</v>
      </c>
    </row>
    <row r="800" spans="38:41">
      <c r="AL800" s="300">
        <v>9</v>
      </c>
      <c r="AM800" s="300">
        <v>2021</v>
      </c>
      <c r="AN800" s="302">
        <v>44447</v>
      </c>
      <c r="AO800" s="300">
        <v>1.778</v>
      </c>
    </row>
    <row r="801" spans="38:41">
      <c r="AL801" s="300">
        <v>9</v>
      </c>
      <c r="AM801" s="300">
        <v>2021</v>
      </c>
      <c r="AN801" s="302">
        <v>44446</v>
      </c>
      <c r="AO801" s="300">
        <v>1.7889999999999999</v>
      </c>
    </row>
    <row r="802" spans="38:41">
      <c r="AL802" s="300">
        <v>9</v>
      </c>
      <c r="AM802" s="300">
        <v>2021</v>
      </c>
      <c r="AN802" s="302">
        <v>44445</v>
      </c>
      <c r="AO802" s="300">
        <v>1.75</v>
      </c>
    </row>
    <row r="803" spans="38:41">
      <c r="AL803" s="300">
        <v>9</v>
      </c>
      <c r="AM803" s="300">
        <v>2021</v>
      </c>
      <c r="AN803" s="302">
        <v>44442</v>
      </c>
      <c r="AO803" s="300">
        <v>1.75</v>
      </c>
    </row>
    <row r="804" spans="38:41">
      <c r="AL804" s="300">
        <v>9</v>
      </c>
      <c r="AM804" s="300">
        <v>2021</v>
      </c>
      <c r="AN804" s="302">
        <v>44441</v>
      </c>
      <c r="AO804" s="300">
        <v>1.72</v>
      </c>
    </row>
    <row r="805" spans="38:41">
      <c r="AL805" s="300">
        <v>9</v>
      </c>
      <c r="AM805" s="300">
        <v>2021</v>
      </c>
      <c r="AN805" s="302">
        <v>44440</v>
      </c>
      <c r="AO805" s="300">
        <v>1.742</v>
      </c>
    </row>
    <row r="806" spans="38:41">
      <c r="AL806" s="300">
        <v>8</v>
      </c>
      <c r="AM806" s="300">
        <v>2021</v>
      </c>
      <c r="AN806" s="302">
        <v>44439</v>
      </c>
      <c r="AO806" s="300">
        <v>1.776</v>
      </c>
    </row>
    <row r="807" spans="38:41">
      <c r="AL807" s="300">
        <v>8</v>
      </c>
      <c r="AM807" s="300">
        <v>2021</v>
      </c>
      <c r="AN807" s="302">
        <v>44438</v>
      </c>
      <c r="AO807" s="300">
        <v>1.7430000000000001</v>
      </c>
    </row>
    <row r="808" spans="38:41">
      <c r="AL808" s="300">
        <v>8</v>
      </c>
      <c r="AM808" s="300">
        <v>2021</v>
      </c>
      <c r="AN808" s="302">
        <v>44435</v>
      </c>
      <c r="AO808" s="300">
        <v>1.752</v>
      </c>
    </row>
    <row r="809" spans="38:41">
      <c r="AL809" s="300">
        <v>8</v>
      </c>
      <c r="AM809" s="300">
        <v>2021</v>
      </c>
      <c r="AN809" s="302">
        <v>44434</v>
      </c>
      <c r="AO809" s="300">
        <v>1.786</v>
      </c>
    </row>
    <row r="810" spans="38:41">
      <c r="AL810" s="300">
        <v>8</v>
      </c>
      <c r="AM810" s="300">
        <v>2021</v>
      </c>
      <c r="AN810" s="302">
        <v>44433</v>
      </c>
      <c r="AO810" s="300">
        <v>1.8149999999999999</v>
      </c>
    </row>
    <row r="811" spans="38:41">
      <c r="AL811" s="300">
        <v>8</v>
      </c>
      <c r="AM811" s="300">
        <v>2021</v>
      </c>
      <c r="AN811" s="302">
        <v>44432</v>
      </c>
      <c r="AO811" s="300">
        <v>1.77</v>
      </c>
    </row>
    <row r="812" spans="38:41">
      <c r="AL812" s="300">
        <v>8</v>
      </c>
      <c r="AM812" s="300">
        <v>2021</v>
      </c>
      <c r="AN812" s="302">
        <v>44431</v>
      </c>
      <c r="AO812" s="300">
        <v>1.75</v>
      </c>
    </row>
    <row r="813" spans="38:41">
      <c r="AL813" s="300">
        <v>8</v>
      </c>
      <c r="AM813" s="300">
        <v>2021</v>
      </c>
      <c r="AN813" s="302">
        <v>44428</v>
      </c>
      <c r="AO813" s="300">
        <v>1.7210000000000001</v>
      </c>
    </row>
    <row r="814" spans="38:41">
      <c r="AL814" s="300">
        <v>8</v>
      </c>
      <c r="AM814" s="300">
        <v>2021</v>
      </c>
      <c r="AN814" s="302">
        <v>44427</v>
      </c>
      <c r="AO814" s="300">
        <v>1.7130000000000001</v>
      </c>
    </row>
    <row r="815" spans="38:41">
      <c r="AL815" s="300">
        <v>8</v>
      </c>
      <c r="AM815" s="300">
        <v>2021</v>
      </c>
      <c r="AN815" s="302">
        <v>44426</v>
      </c>
      <c r="AO815" s="300">
        <v>1.736</v>
      </c>
    </row>
    <row r="816" spans="38:41">
      <c r="AL816" s="300">
        <v>8</v>
      </c>
      <c r="AM816" s="300">
        <v>2021</v>
      </c>
      <c r="AN816" s="302">
        <v>44425</v>
      </c>
      <c r="AO816" s="300">
        <v>1.744</v>
      </c>
    </row>
    <row r="817" spans="38:41">
      <c r="AL817" s="300">
        <v>8</v>
      </c>
      <c r="AM817" s="300">
        <v>2021</v>
      </c>
      <c r="AN817" s="302">
        <v>44424</v>
      </c>
      <c r="AO817" s="300">
        <v>1.744</v>
      </c>
    </row>
    <row r="818" spans="38:41">
      <c r="AL818" s="300">
        <v>8</v>
      </c>
      <c r="AM818" s="300">
        <v>2021</v>
      </c>
      <c r="AN818" s="302">
        <v>44421</v>
      </c>
      <c r="AO818" s="300">
        <v>1.7529999999999999</v>
      </c>
    </row>
    <row r="819" spans="38:41">
      <c r="AL819" s="300">
        <v>8</v>
      </c>
      <c r="AM819" s="300">
        <v>2021</v>
      </c>
      <c r="AN819" s="302">
        <v>44420</v>
      </c>
      <c r="AO819" s="300">
        <v>1.8180000000000001</v>
      </c>
    </row>
    <row r="820" spans="38:41">
      <c r="AL820" s="300">
        <v>8</v>
      </c>
      <c r="AM820" s="300">
        <v>2021</v>
      </c>
      <c r="AN820" s="302">
        <v>44419</v>
      </c>
      <c r="AO820" s="300">
        <v>1.823</v>
      </c>
    </row>
    <row r="821" spans="38:41">
      <c r="AL821" s="300">
        <v>8</v>
      </c>
      <c r="AM821" s="300">
        <v>2021</v>
      </c>
      <c r="AN821" s="302">
        <v>44418</v>
      </c>
      <c r="AO821" s="300">
        <v>1.8109999999999999</v>
      </c>
    </row>
    <row r="822" spans="38:41">
      <c r="AL822" s="300">
        <v>8</v>
      </c>
      <c r="AM822" s="300">
        <v>2021</v>
      </c>
      <c r="AN822" s="302">
        <v>44417</v>
      </c>
      <c r="AO822" s="300">
        <v>1.794</v>
      </c>
    </row>
    <row r="823" spans="38:41">
      <c r="AL823" s="300">
        <v>8</v>
      </c>
      <c r="AM823" s="300">
        <v>2021</v>
      </c>
      <c r="AN823" s="302">
        <v>44414</v>
      </c>
      <c r="AO823" s="300">
        <v>1.762</v>
      </c>
    </row>
    <row r="824" spans="38:41">
      <c r="AL824" s="300">
        <v>8</v>
      </c>
      <c r="AM824" s="300">
        <v>2021</v>
      </c>
      <c r="AN824" s="302">
        <v>44413</v>
      </c>
      <c r="AO824" s="300">
        <v>1.704</v>
      </c>
    </row>
    <row r="825" spans="38:41">
      <c r="AL825" s="300">
        <v>8</v>
      </c>
      <c r="AM825" s="300">
        <v>2021</v>
      </c>
      <c r="AN825" s="302">
        <v>44412</v>
      </c>
      <c r="AO825" s="300">
        <v>1.698</v>
      </c>
    </row>
    <row r="826" spans="38:41">
      <c r="AL826" s="300">
        <v>8</v>
      </c>
      <c r="AM826" s="300">
        <v>2021</v>
      </c>
      <c r="AN826" s="302">
        <v>44411</v>
      </c>
      <c r="AO826" s="300">
        <v>1.6879999999999999</v>
      </c>
    </row>
    <row r="827" spans="38:41">
      <c r="AL827" s="300">
        <v>8</v>
      </c>
      <c r="AM827" s="300">
        <v>2021</v>
      </c>
      <c r="AN827" s="302">
        <v>44410</v>
      </c>
      <c r="AO827" s="300">
        <v>1.76</v>
      </c>
    </row>
    <row r="828" spans="38:41">
      <c r="AL828" s="300">
        <v>7</v>
      </c>
      <c r="AM828" s="300">
        <v>2021</v>
      </c>
      <c r="AN828" s="302">
        <v>44407</v>
      </c>
      <c r="AO828" s="300">
        <v>1.76</v>
      </c>
    </row>
    <row r="829" spans="38:41">
      <c r="AL829" s="300">
        <v>7</v>
      </c>
      <c r="AM829" s="300">
        <v>2021</v>
      </c>
      <c r="AN829" s="302">
        <v>44406</v>
      </c>
      <c r="AO829" s="300">
        <v>1.754</v>
      </c>
    </row>
    <row r="830" spans="38:41">
      <c r="AL830" s="300">
        <v>7</v>
      </c>
      <c r="AM830" s="300">
        <v>2021</v>
      </c>
      <c r="AN830" s="302">
        <v>44405</v>
      </c>
      <c r="AO830" s="300">
        <v>1.7310000000000001</v>
      </c>
    </row>
    <row r="831" spans="38:41">
      <c r="AL831" s="300">
        <v>7</v>
      </c>
      <c r="AM831" s="300">
        <v>2021</v>
      </c>
      <c r="AN831" s="302">
        <v>44404</v>
      </c>
      <c r="AO831" s="300">
        <v>1.7430000000000001</v>
      </c>
    </row>
    <row r="832" spans="38:41">
      <c r="AL832" s="300">
        <v>7</v>
      </c>
      <c r="AM832" s="300">
        <v>2021</v>
      </c>
      <c r="AN832" s="302">
        <v>44403</v>
      </c>
      <c r="AO832" s="300">
        <v>1.7989999999999999</v>
      </c>
    </row>
    <row r="833" spans="38:41">
      <c r="AL833" s="300">
        <v>7</v>
      </c>
      <c r="AM833" s="300">
        <v>2021</v>
      </c>
      <c r="AN833" s="302">
        <v>44400</v>
      </c>
      <c r="AO833" s="300">
        <v>1.78</v>
      </c>
    </row>
    <row r="834" spans="38:41">
      <c r="AL834" s="300">
        <v>7</v>
      </c>
      <c r="AM834" s="300">
        <v>2021</v>
      </c>
      <c r="AN834" s="302">
        <v>44399</v>
      </c>
      <c r="AO834" s="300">
        <v>1.772</v>
      </c>
    </row>
    <row r="835" spans="38:41">
      <c r="AL835" s="300">
        <v>7</v>
      </c>
      <c r="AM835" s="300">
        <v>2021</v>
      </c>
      <c r="AN835" s="302">
        <v>44398</v>
      </c>
      <c r="AO835" s="300">
        <v>1.796</v>
      </c>
    </row>
    <row r="836" spans="38:41">
      <c r="AL836" s="300">
        <v>7</v>
      </c>
      <c r="AM836" s="300">
        <v>2021</v>
      </c>
      <c r="AN836" s="302">
        <v>44397</v>
      </c>
      <c r="AO836" s="300">
        <v>1.758</v>
      </c>
    </row>
    <row r="837" spans="38:41">
      <c r="AL837" s="300">
        <v>7</v>
      </c>
      <c r="AM837" s="300">
        <v>2021</v>
      </c>
      <c r="AN837" s="302">
        <v>44396</v>
      </c>
      <c r="AO837" s="300">
        <v>1.694</v>
      </c>
    </row>
    <row r="838" spans="38:41">
      <c r="AL838" s="300">
        <v>7</v>
      </c>
      <c r="AM838" s="300">
        <v>2021</v>
      </c>
      <c r="AN838" s="302">
        <v>44393</v>
      </c>
      <c r="AO838" s="300">
        <v>1.768</v>
      </c>
    </row>
    <row r="839" spans="38:41">
      <c r="AL839" s="300">
        <v>7</v>
      </c>
      <c r="AM839" s="300">
        <v>2021</v>
      </c>
      <c r="AN839" s="302">
        <v>44392</v>
      </c>
      <c r="AO839" s="300">
        <v>1.7829999999999999</v>
      </c>
    </row>
    <row r="840" spans="38:41">
      <c r="AL840" s="300">
        <v>7</v>
      </c>
      <c r="AM840" s="300">
        <v>2021</v>
      </c>
      <c r="AN840" s="302">
        <v>44391</v>
      </c>
      <c r="AO840" s="300">
        <v>1.8069999999999999</v>
      </c>
    </row>
    <row r="841" spans="38:41">
      <c r="AL841" s="300">
        <v>7</v>
      </c>
      <c r="AM841" s="300">
        <v>2021</v>
      </c>
      <c r="AN841" s="302">
        <v>44390</v>
      </c>
      <c r="AO841" s="300">
        <v>1.8560000000000001</v>
      </c>
    </row>
    <row r="842" spans="38:41">
      <c r="AL842" s="300">
        <v>7</v>
      </c>
      <c r="AM842" s="300">
        <v>2021</v>
      </c>
      <c r="AN842" s="302">
        <v>44389</v>
      </c>
      <c r="AO842" s="300">
        <v>1.8260000000000001</v>
      </c>
    </row>
    <row r="843" spans="38:41">
      <c r="AL843" s="300">
        <v>7</v>
      </c>
      <c r="AM843" s="300">
        <v>2021</v>
      </c>
      <c r="AN843" s="302">
        <v>44386</v>
      </c>
      <c r="AO843" s="300">
        <v>1.8169999999999999</v>
      </c>
    </row>
    <row r="844" spans="38:41">
      <c r="AL844" s="300">
        <v>7</v>
      </c>
      <c r="AM844" s="300">
        <v>2021</v>
      </c>
      <c r="AN844" s="302">
        <v>44385</v>
      </c>
      <c r="AO844" s="300">
        <v>1.7470000000000001</v>
      </c>
    </row>
    <row r="845" spans="38:41">
      <c r="AL845" s="300">
        <v>7</v>
      </c>
      <c r="AM845" s="300">
        <v>2021</v>
      </c>
      <c r="AN845" s="302">
        <v>44384</v>
      </c>
      <c r="AO845" s="300">
        <v>1.772</v>
      </c>
    </row>
    <row r="846" spans="38:41">
      <c r="AL846" s="300">
        <v>7</v>
      </c>
      <c r="AM846" s="300">
        <v>2021</v>
      </c>
      <c r="AN846" s="302">
        <v>44383</v>
      </c>
      <c r="AO846" s="300">
        <v>1.7829999999999999</v>
      </c>
    </row>
    <row r="847" spans="38:41">
      <c r="AL847" s="300">
        <v>7</v>
      </c>
      <c r="AM847" s="300">
        <v>2021</v>
      </c>
      <c r="AN847" s="302">
        <v>44382</v>
      </c>
      <c r="AO847" s="300">
        <v>1.843</v>
      </c>
    </row>
    <row r="848" spans="38:41">
      <c r="AL848" s="300">
        <v>7</v>
      </c>
      <c r="AM848" s="300">
        <v>2021</v>
      </c>
      <c r="AN848" s="302">
        <v>44379</v>
      </c>
      <c r="AO848" s="300">
        <v>1.837</v>
      </c>
    </row>
    <row r="849" spans="38:41">
      <c r="AL849" s="300">
        <v>7</v>
      </c>
      <c r="AM849" s="300">
        <v>2021</v>
      </c>
      <c r="AN849" s="302">
        <v>44378</v>
      </c>
      <c r="AO849" s="300">
        <v>1.8440000000000001</v>
      </c>
    </row>
    <row r="850" spans="38:41">
      <c r="AL850" s="300">
        <v>6</v>
      </c>
      <c r="AM850" s="300">
        <v>2021</v>
      </c>
      <c r="AN850" s="302">
        <v>44377</v>
      </c>
      <c r="AO850" s="300">
        <v>1.8440000000000001</v>
      </c>
    </row>
    <row r="851" spans="38:41">
      <c r="AL851" s="300">
        <v>6</v>
      </c>
      <c r="AM851" s="300">
        <v>2021</v>
      </c>
      <c r="AN851" s="302">
        <v>44376</v>
      </c>
      <c r="AO851" s="300">
        <v>1.8740000000000001</v>
      </c>
    </row>
    <row r="852" spans="38:41">
      <c r="AL852" s="300">
        <v>6</v>
      </c>
      <c r="AM852" s="300">
        <v>2021</v>
      </c>
      <c r="AN852" s="302">
        <v>44375</v>
      </c>
      <c r="AO852" s="300">
        <v>1.873</v>
      </c>
    </row>
    <row r="853" spans="38:41">
      <c r="AL853" s="300">
        <v>6</v>
      </c>
      <c r="AM853" s="300">
        <v>2021</v>
      </c>
      <c r="AN853" s="302">
        <v>44372</v>
      </c>
      <c r="AO853" s="300">
        <v>1.897</v>
      </c>
    </row>
    <row r="854" spans="38:41">
      <c r="AL854" s="300">
        <v>6</v>
      </c>
      <c r="AM854" s="300">
        <v>2021</v>
      </c>
      <c r="AN854" s="302">
        <v>44371</v>
      </c>
      <c r="AO854" s="300">
        <v>1.849</v>
      </c>
    </row>
    <row r="855" spans="38:41">
      <c r="AL855" s="300">
        <v>6</v>
      </c>
      <c r="AM855" s="300">
        <v>2021</v>
      </c>
      <c r="AN855" s="302">
        <v>44370</v>
      </c>
      <c r="AO855" s="300">
        <v>1.8540000000000001</v>
      </c>
    </row>
    <row r="856" spans="38:41">
      <c r="AL856" s="300">
        <v>6</v>
      </c>
      <c r="AM856" s="300">
        <v>2021</v>
      </c>
      <c r="AN856" s="302">
        <v>44369</v>
      </c>
      <c r="AO856" s="300">
        <v>1.8580000000000001</v>
      </c>
    </row>
    <row r="857" spans="38:41">
      <c r="AL857" s="300">
        <v>6</v>
      </c>
      <c r="AM857" s="300">
        <v>2021</v>
      </c>
      <c r="AN857" s="302">
        <v>44368</v>
      </c>
      <c r="AO857" s="300">
        <v>1.8580000000000001</v>
      </c>
    </row>
    <row r="858" spans="38:41">
      <c r="AL858" s="300">
        <v>6</v>
      </c>
      <c r="AM858" s="300">
        <v>2021</v>
      </c>
      <c r="AN858" s="302">
        <v>44365</v>
      </c>
      <c r="AO858" s="300">
        <v>1.7969999999999999</v>
      </c>
    </row>
    <row r="859" spans="38:41">
      <c r="AL859" s="300">
        <v>6</v>
      </c>
      <c r="AM859" s="300">
        <v>2021</v>
      </c>
      <c r="AN859" s="302">
        <v>44364</v>
      </c>
      <c r="AO859" s="300">
        <v>1.8680000000000001</v>
      </c>
    </row>
    <row r="860" spans="38:41">
      <c r="AL860" s="300">
        <v>6</v>
      </c>
      <c r="AM860" s="300">
        <v>2021</v>
      </c>
      <c r="AN860" s="302">
        <v>44363</v>
      </c>
      <c r="AO860" s="300">
        <v>1.9510000000000001</v>
      </c>
    </row>
    <row r="861" spans="38:41">
      <c r="AL861" s="300">
        <v>6</v>
      </c>
      <c r="AM861" s="300">
        <v>2021</v>
      </c>
      <c r="AN861" s="302">
        <v>44362</v>
      </c>
      <c r="AO861" s="300">
        <v>1.9379999999999999</v>
      </c>
    </row>
    <row r="862" spans="38:41">
      <c r="AL862" s="300">
        <v>6</v>
      </c>
      <c r="AM862" s="300">
        <v>2021</v>
      </c>
      <c r="AN862" s="302">
        <v>44361</v>
      </c>
      <c r="AO862" s="300">
        <v>1.9490000000000001</v>
      </c>
    </row>
    <row r="863" spans="38:41">
      <c r="AL863" s="300">
        <v>6</v>
      </c>
      <c r="AM863" s="300">
        <v>2021</v>
      </c>
      <c r="AN863" s="302">
        <v>44358</v>
      </c>
      <c r="AO863" s="300">
        <v>1.9319999999999999</v>
      </c>
    </row>
    <row r="864" spans="38:41">
      <c r="AL864" s="300">
        <v>6</v>
      </c>
      <c r="AM864" s="300">
        <v>2021</v>
      </c>
      <c r="AN864" s="302">
        <v>44357</v>
      </c>
      <c r="AO864" s="300">
        <v>1.9379999999999999</v>
      </c>
    </row>
    <row r="865" spans="38:41">
      <c r="AL865" s="300">
        <v>6</v>
      </c>
      <c r="AM865" s="300">
        <v>2021</v>
      </c>
      <c r="AN865" s="302">
        <v>44356</v>
      </c>
      <c r="AO865" s="300">
        <v>1.948</v>
      </c>
    </row>
    <row r="866" spans="38:41">
      <c r="AL866" s="300">
        <v>6</v>
      </c>
      <c r="AM866" s="300">
        <v>2021</v>
      </c>
      <c r="AN866" s="302">
        <v>44355</v>
      </c>
      <c r="AO866" s="300">
        <v>1.978</v>
      </c>
    </row>
    <row r="867" spans="38:41">
      <c r="AL867" s="300">
        <v>6</v>
      </c>
      <c r="AM867" s="300">
        <v>2021</v>
      </c>
      <c r="AN867" s="302">
        <v>44354</v>
      </c>
      <c r="AO867" s="300">
        <v>1.9990000000000001</v>
      </c>
    </row>
    <row r="868" spans="38:41">
      <c r="AL868" s="300">
        <v>6</v>
      </c>
      <c r="AM868" s="300">
        <v>2021</v>
      </c>
      <c r="AN868" s="302">
        <v>44351</v>
      </c>
      <c r="AO868" s="300">
        <v>1.9810000000000001</v>
      </c>
    </row>
    <row r="869" spans="38:41">
      <c r="AL869" s="300">
        <v>6</v>
      </c>
      <c r="AM869" s="300">
        <v>2021</v>
      </c>
      <c r="AN869" s="302">
        <v>44350</v>
      </c>
      <c r="AO869" s="300">
        <v>2.0419999999999998</v>
      </c>
    </row>
    <row r="870" spans="38:41">
      <c r="AL870" s="300">
        <v>6</v>
      </c>
      <c r="AM870" s="300">
        <v>2021</v>
      </c>
      <c r="AN870" s="302">
        <v>44349</v>
      </c>
      <c r="AO870" s="300">
        <v>2.0259999999999998</v>
      </c>
    </row>
    <row r="871" spans="38:41">
      <c r="AL871" s="300">
        <v>6</v>
      </c>
      <c r="AM871" s="300">
        <v>2021</v>
      </c>
      <c r="AN871" s="302">
        <v>44348</v>
      </c>
      <c r="AO871" s="300">
        <v>2.032</v>
      </c>
    </row>
    <row r="872" spans="38:41">
      <c r="AL872" s="300">
        <v>5</v>
      </c>
      <c r="AM872" s="300">
        <v>2021</v>
      </c>
      <c r="AN872" s="302">
        <v>44347</v>
      </c>
      <c r="AO872" s="300">
        <v>2.0329999999999999</v>
      </c>
    </row>
    <row r="873" spans="38:41">
      <c r="AL873" s="300">
        <v>5</v>
      </c>
      <c r="AM873" s="300">
        <v>2021</v>
      </c>
      <c r="AN873" s="302">
        <v>44344</v>
      </c>
      <c r="AO873" s="300">
        <v>2.0630000000000002</v>
      </c>
    </row>
    <row r="874" spans="38:41">
      <c r="AL874" s="300">
        <v>5</v>
      </c>
      <c r="AM874" s="300">
        <v>2021</v>
      </c>
      <c r="AN874" s="302">
        <v>44343</v>
      </c>
      <c r="AO874" s="300">
        <v>2.0590000000000002</v>
      </c>
    </row>
    <row r="875" spans="38:41">
      <c r="AL875" s="300">
        <v>5</v>
      </c>
      <c r="AM875" s="300">
        <v>2021</v>
      </c>
      <c r="AN875" s="302">
        <v>44342</v>
      </c>
      <c r="AO875" s="300">
        <v>2.0390000000000001</v>
      </c>
    </row>
    <row r="876" spans="38:41">
      <c r="AL876" s="300">
        <v>5</v>
      </c>
      <c r="AM876" s="300">
        <v>2021</v>
      </c>
      <c r="AN876" s="302">
        <v>44341</v>
      </c>
      <c r="AO876" s="300">
        <v>2.069</v>
      </c>
    </row>
    <row r="877" spans="38:41">
      <c r="AL877" s="300">
        <v>5</v>
      </c>
      <c r="AM877" s="300">
        <v>2021</v>
      </c>
      <c r="AN877" s="302">
        <v>44340</v>
      </c>
      <c r="AO877" s="300">
        <v>2.153</v>
      </c>
    </row>
    <row r="878" spans="38:41">
      <c r="AL878" s="300">
        <v>5</v>
      </c>
      <c r="AM878" s="300">
        <v>2021</v>
      </c>
      <c r="AN878" s="302">
        <v>44337</v>
      </c>
      <c r="AO878" s="300">
        <v>2.153</v>
      </c>
    </row>
    <row r="879" spans="38:41">
      <c r="AL879" s="300">
        <v>5</v>
      </c>
      <c r="AM879" s="300">
        <v>2021</v>
      </c>
      <c r="AN879" s="302">
        <v>44336</v>
      </c>
      <c r="AO879" s="300">
        <v>2.153</v>
      </c>
    </row>
    <row r="880" spans="38:41">
      <c r="AL880" s="300">
        <v>5</v>
      </c>
      <c r="AM880" s="300">
        <v>2021</v>
      </c>
      <c r="AN880" s="302">
        <v>44335</v>
      </c>
      <c r="AO880" s="300">
        <v>2.1840000000000002</v>
      </c>
    </row>
    <row r="881" spans="38:41">
      <c r="AL881" s="300">
        <v>5</v>
      </c>
      <c r="AM881" s="300">
        <v>2021</v>
      </c>
      <c r="AN881" s="302">
        <v>44334</v>
      </c>
      <c r="AO881" s="300">
        <v>2.181</v>
      </c>
    </row>
    <row r="882" spans="38:41">
      <c r="AL882" s="300">
        <v>5</v>
      </c>
      <c r="AM882" s="300">
        <v>2021</v>
      </c>
      <c r="AN882" s="302">
        <v>44333</v>
      </c>
      <c r="AO882" s="300">
        <v>2.194</v>
      </c>
    </row>
    <row r="883" spans="38:41">
      <c r="AL883" s="300">
        <v>5</v>
      </c>
      <c r="AM883" s="300">
        <v>2021</v>
      </c>
      <c r="AN883" s="302">
        <v>44330</v>
      </c>
      <c r="AO883" s="300">
        <v>2.1880000000000002</v>
      </c>
    </row>
    <row r="884" spans="38:41">
      <c r="AL884" s="300">
        <v>5</v>
      </c>
      <c r="AM884" s="300">
        <v>2021</v>
      </c>
      <c r="AN884" s="302">
        <v>44329</v>
      </c>
      <c r="AO884" s="300">
        <v>2.1819999999999999</v>
      </c>
    </row>
    <row r="885" spans="38:41">
      <c r="AL885" s="300">
        <v>5</v>
      </c>
      <c r="AM885" s="300">
        <v>2021</v>
      </c>
      <c r="AN885" s="302">
        <v>44328</v>
      </c>
      <c r="AO885" s="300">
        <v>2.198</v>
      </c>
    </row>
    <row r="886" spans="38:41">
      <c r="AL886" s="300">
        <v>5</v>
      </c>
      <c r="AM886" s="300">
        <v>2021</v>
      </c>
      <c r="AN886" s="302">
        <v>44327</v>
      </c>
      <c r="AO886" s="300">
        <v>2.1419999999999999</v>
      </c>
    </row>
    <row r="887" spans="38:41">
      <c r="AL887" s="300">
        <v>5</v>
      </c>
      <c r="AM887" s="300">
        <v>2021</v>
      </c>
      <c r="AN887" s="302">
        <v>44326</v>
      </c>
      <c r="AO887" s="300">
        <v>2.1230000000000002</v>
      </c>
    </row>
    <row r="888" spans="38:41">
      <c r="AL888" s="300">
        <v>5</v>
      </c>
      <c r="AM888" s="300">
        <v>2021</v>
      </c>
      <c r="AN888" s="302">
        <v>44323</v>
      </c>
      <c r="AO888" s="300">
        <v>2.073</v>
      </c>
    </row>
    <row r="889" spans="38:41">
      <c r="AL889" s="300">
        <v>5</v>
      </c>
      <c r="AM889" s="300">
        <v>2021</v>
      </c>
      <c r="AN889" s="302">
        <v>44322</v>
      </c>
      <c r="AO889" s="300">
        <v>2.0710000000000002</v>
      </c>
    </row>
    <row r="890" spans="38:41">
      <c r="AL890" s="300">
        <v>5</v>
      </c>
      <c r="AM890" s="300">
        <v>2021</v>
      </c>
      <c r="AN890" s="302">
        <v>44321</v>
      </c>
      <c r="AO890" s="300">
        <v>2.06</v>
      </c>
    </row>
    <row r="891" spans="38:41">
      <c r="AL891" s="300">
        <v>5</v>
      </c>
      <c r="AM891" s="300">
        <v>2021</v>
      </c>
      <c r="AN891" s="302">
        <v>44320</v>
      </c>
      <c r="AO891" s="300">
        <v>2.0630000000000002</v>
      </c>
    </row>
    <row r="892" spans="38:41">
      <c r="AL892" s="300">
        <v>5</v>
      </c>
      <c r="AM892" s="300">
        <v>2021</v>
      </c>
      <c r="AN892" s="302">
        <v>44319</v>
      </c>
      <c r="AO892" s="300">
        <v>2.0630000000000002</v>
      </c>
    </row>
    <row r="893" spans="38:41">
      <c r="AL893" s="300">
        <v>4</v>
      </c>
      <c r="AM893" s="300">
        <v>2021</v>
      </c>
      <c r="AN893" s="302">
        <v>44316</v>
      </c>
      <c r="AO893" s="300">
        <v>2.08</v>
      </c>
    </row>
    <row r="894" spans="38:41">
      <c r="AL894" s="300">
        <v>4</v>
      </c>
      <c r="AM894" s="300">
        <v>2021</v>
      </c>
      <c r="AN894" s="302">
        <v>44315</v>
      </c>
      <c r="AO894" s="300">
        <v>2.09</v>
      </c>
    </row>
    <row r="895" spans="38:41">
      <c r="AL895" s="300">
        <v>4</v>
      </c>
      <c r="AM895" s="300">
        <v>2021</v>
      </c>
      <c r="AN895" s="302">
        <v>44314</v>
      </c>
      <c r="AO895" s="300">
        <v>2.0699999999999998</v>
      </c>
    </row>
    <row r="896" spans="38:41">
      <c r="AL896" s="300">
        <v>4</v>
      </c>
      <c r="AM896" s="300">
        <v>2021</v>
      </c>
      <c r="AN896" s="302">
        <v>44313</v>
      </c>
      <c r="AO896" s="300">
        <v>2.105</v>
      </c>
    </row>
    <row r="897" spans="38:41">
      <c r="AL897" s="300">
        <v>4</v>
      </c>
      <c r="AM897" s="300">
        <v>2021</v>
      </c>
      <c r="AN897" s="302">
        <v>44312</v>
      </c>
      <c r="AO897" s="300">
        <v>2.0720000000000001</v>
      </c>
    </row>
    <row r="898" spans="38:41">
      <c r="AL898" s="300">
        <v>4</v>
      </c>
      <c r="AM898" s="300">
        <v>2021</v>
      </c>
      <c r="AN898" s="302">
        <v>44309</v>
      </c>
      <c r="AO898" s="300">
        <v>2.0539999999999998</v>
      </c>
    </row>
    <row r="899" spans="38:41">
      <c r="AL899" s="300">
        <v>4</v>
      </c>
      <c r="AM899" s="300">
        <v>2021</v>
      </c>
      <c r="AN899" s="302">
        <v>44308</v>
      </c>
      <c r="AO899" s="300">
        <v>2.032</v>
      </c>
    </row>
    <row r="900" spans="38:41">
      <c r="AL900" s="300">
        <v>4</v>
      </c>
      <c r="AM900" s="300">
        <v>2021</v>
      </c>
      <c r="AN900" s="302">
        <v>44307</v>
      </c>
      <c r="AO900" s="300">
        <v>2.02</v>
      </c>
    </row>
    <row r="901" spans="38:41">
      <c r="AL901" s="300">
        <v>4</v>
      </c>
      <c r="AM901" s="300">
        <v>2021</v>
      </c>
      <c r="AN901" s="302">
        <v>44306</v>
      </c>
      <c r="AO901" s="300">
        <v>2.008</v>
      </c>
    </row>
    <row r="902" spans="38:41">
      <c r="AL902" s="300">
        <v>4</v>
      </c>
      <c r="AM902" s="300">
        <v>2021</v>
      </c>
      <c r="AN902" s="302">
        <v>44305</v>
      </c>
      <c r="AO902" s="300">
        <v>2.0609999999999999</v>
      </c>
    </row>
    <row r="903" spans="38:41">
      <c r="AL903" s="300">
        <v>4</v>
      </c>
      <c r="AM903" s="300">
        <v>2021</v>
      </c>
      <c r="AN903" s="302">
        <v>44302</v>
      </c>
      <c r="AO903" s="300">
        <v>1.9850000000000001</v>
      </c>
    </row>
    <row r="904" spans="38:41">
      <c r="AL904" s="300">
        <v>4</v>
      </c>
      <c r="AM904" s="300">
        <v>2021</v>
      </c>
      <c r="AN904" s="302">
        <v>44301</v>
      </c>
      <c r="AO904" s="300">
        <v>1.913</v>
      </c>
    </row>
    <row r="905" spans="38:41">
      <c r="AL905" s="300">
        <v>4</v>
      </c>
      <c r="AM905" s="300">
        <v>2021</v>
      </c>
      <c r="AN905" s="302">
        <v>44300</v>
      </c>
      <c r="AO905" s="300">
        <v>1.956</v>
      </c>
    </row>
    <row r="906" spans="38:41">
      <c r="AL906" s="300">
        <v>4</v>
      </c>
      <c r="AM906" s="300">
        <v>2021</v>
      </c>
      <c r="AN906" s="302">
        <v>44299</v>
      </c>
      <c r="AO906" s="300">
        <v>1.93</v>
      </c>
    </row>
    <row r="907" spans="38:41">
      <c r="AL907" s="300">
        <v>4</v>
      </c>
      <c r="AM907" s="300">
        <v>2021</v>
      </c>
      <c r="AN907" s="302">
        <v>44298</v>
      </c>
      <c r="AO907" s="300">
        <v>1.9339999999999999</v>
      </c>
    </row>
    <row r="908" spans="38:41">
      <c r="AL908" s="300">
        <v>4</v>
      </c>
      <c r="AM908" s="300">
        <v>2021</v>
      </c>
      <c r="AN908" s="302">
        <v>44295</v>
      </c>
      <c r="AO908" s="300">
        <v>1.915</v>
      </c>
    </row>
    <row r="909" spans="38:41">
      <c r="AL909" s="300">
        <v>4</v>
      </c>
      <c r="AM909" s="300">
        <v>2021</v>
      </c>
      <c r="AN909" s="302">
        <v>44294</v>
      </c>
      <c r="AO909" s="300">
        <v>1.899</v>
      </c>
    </row>
    <row r="910" spans="38:41">
      <c r="AL910" s="300">
        <v>4</v>
      </c>
      <c r="AM910" s="300">
        <v>2021</v>
      </c>
      <c r="AN910" s="302">
        <v>44293</v>
      </c>
      <c r="AO910" s="300">
        <v>1.94</v>
      </c>
    </row>
    <row r="911" spans="38:41">
      <c r="AL911" s="300">
        <v>4</v>
      </c>
      <c r="AM911" s="300">
        <v>2021</v>
      </c>
      <c r="AN911" s="302">
        <v>44292</v>
      </c>
      <c r="AO911" s="300">
        <v>1.909</v>
      </c>
    </row>
    <row r="912" spans="38:41">
      <c r="AL912" s="300">
        <v>4</v>
      </c>
      <c r="AM912" s="300">
        <v>2021</v>
      </c>
      <c r="AN912" s="302">
        <v>44291</v>
      </c>
      <c r="AO912" s="300">
        <v>1.976</v>
      </c>
    </row>
    <row r="913" spans="38:41">
      <c r="AL913" s="300">
        <v>4</v>
      </c>
      <c r="AM913" s="300">
        <v>2021</v>
      </c>
      <c r="AN913" s="302">
        <v>44288</v>
      </c>
      <c r="AO913" s="300">
        <v>1.948</v>
      </c>
    </row>
    <row r="914" spans="38:41">
      <c r="AL914" s="300">
        <v>4</v>
      </c>
      <c r="AM914" s="300">
        <v>2021</v>
      </c>
      <c r="AN914" s="302">
        <v>44287</v>
      </c>
      <c r="AO914" s="300">
        <v>1.948</v>
      </c>
    </row>
    <row r="915" spans="38:41">
      <c r="AL915" s="300">
        <v>3</v>
      </c>
      <c r="AM915" s="300">
        <v>2021</v>
      </c>
      <c r="AN915" s="302">
        <v>44286</v>
      </c>
      <c r="AO915" s="300">
        <v>1.9830000000000001</v>
      </c>
    </row>
    <row r="916" spans="38:41">
      <c r="AL916" s="300">
        <v>3</v>
      </c>
      <c r="AM916" s="300">
        <v>2021</v>
      </c>
      <c r="AN916" s="302">
        <v>44285</v>
      </c>
      <c r="AO916" s="300">
        <v>1.954</v>
      </c>
    </row>
    <row r="917" spans="38:41">
      <c r="AL917" s="300">
        <v>3</v>
      </c>
      <c r="AM917" s="300">
        <v>2021</v>
      </c>
      <c r="AN917" s="302">
        <v>44284</v>
      </c>
      <c r="AO917" s="300">
        <v>1.99</v>
      </c>
    </row>
    <row r="918" spans="38:41">
      <c r="AL918" s="300">
        <v>3</v>
      </c>
      <c r="AM918" s="300">
        <v>2021</v>
      </c>
      <c r="AN918" s="302">
        <v>44281</v>
      </c>
      <c r="AO918" s="300">
        <v>1.9550000000000001</v>
      </c>
    </row>
    <row r="919" spans="38:41">
      <c r="AL919" s="300">
        <v>3</v>
      </c>
      <c r="AM919" s="300">
        <v>2021</v>
      </c>
      <c r="AN919" s="302">
        <v>44280</v>
      </c>
      <c r="AO919" s="300">
        <v>1.925</v>
      </c>
    </row>
    <row r="920" spans="38:41">
      <c r="AL920" s="300">
        <v>3</v>
      </c>
      <c r="AM920" s="300">
        <v>2021</v>
      </c>
      <c r="AN920" s="302">
        <v>44279</v>
      </c>
      <c r="AO920" s="300">
        <v>1.9219999999999999</v>
      </c>
    </row>
    <row r="921" spans="38:41">
      <c r="AL921" s="300">
        <v>3</v>
      </c>
      <c r="AM921" s="300">
        <v>2021</v>
      </c>
      <c r="AN921" s="302">
        <v>44278</v>
      </c>
      <c r="AO921" s="300">
        <v>1.954</v>
      </c>
    </row>
    <row r="922" spans="38:41">
      <c r="AL922" s="300">
        <v>3</v>
      </c>
      <c r="AM922" s="300">
        <v>2021</v>
      </c>
      <c r="AN922" s="302">
        <v>44277</v>
      </c>
      <c r="AO922" s="300">
        <v>2.0209999999999999</v>
      </c>
    </row>
    <row r="923" spans="38:41">
      <c r="AL923" s="300">
        <v>3</v>
      </c>
      <c r="AM923" s="300">
        <v>2021</v>
      </c>
      <c r="AN923" s="302">
        <v>44274</v>
      </c>
      <c r="AO923" s="300">
        <v>2.0550000000000002</v>
      </c>
    </row>
    <row r="924" spans="38:41">
      <c r="AL924" s="300">
        <v>3</v>
      </c>
      <c r="AM924" s="300">
        <v>2021</v>
      </c>
      <c r="AN924" s="302">
        <v>44273</v>
      </c>
      <c r="AO924" s="300">
        <v>2.0819999999999999</v>
      </c>
    </row>
    <row r="925" spans="38:41">
      <c r="AL925" s="300">
        <v>3</v>
      </c>
      <c r="AM925" s="300">
        <v>2021</v>
      </c>
      <c r="AN925" s="302">
        <v>44272</v>
      </c>
      <c r="AO925" s="300">
        <v>2.0840000000000001</v>
      </c>
    </row>
    <row r="926" spans="38:41">
      <c r="AL926" s="300">
        <v>3</v>
      </c>
      <c r="AM926" s="300">
        <v>2021</v>
      </c>
      <c r="AN926" s="302">
        <v>44271</v>
      </c>
      <c r="AO926" s="300">
        <v>2.032</v>
      </c>
    </row>
    <row r="927" spans="38:41">
      <c r="AL927" s="300">
        <v>3</v>
      </c>
      <c r="AM927" s="300">
        <v>2021</v>
      </c>
      <c r="AN927" s="302">
        <v>44270</v>
      </c>
      <c r="AO927" s="300">
        <v>2.0009999999999999</v>
      </c>
    </row>
    <row r="928" spans="38:41">
      <c r="AL928" s="300">
        <v>3</v>
      </c>
      <c r="AM928" s="300">
        <v>2021</v>
      </c>
      <c r="AN928" s="302">
        <v>44267</v>
      </c>
      <c r="AO928" s="300">
        <v>2.0259999999999998</v>
      </c>
    </row>
    <row r="929" spans="38:41">
      <c r="AL929" s="300">
        <v>3</v>
      </c>
      <c r="AM929" s="300">
        <v>2021</v>
      </c>
      <c r="AN929" s="302">
        <v>44266</v>
      </c>
      <c r="AO929" s="300">
        <v>1.89</v>
      </c>
    </row>
    <row r="930" spans="38:41">
      <c r="AL930" s="300">
        <v>3</v>
      </c>
      <c r="AM930" s="300">
        <v>2021</v>
      </c>
      <c r="AN930" s="302">
        <v>44265</v>
      </c>
      <c r="AO930" s="300">
        <v>1.839</v>
      </c>
    </row>
    <row r="931" spans="38:41">
      <c r="AL931" s="300">
        <v>3</v>
      </c>
      <c r="AM931" s="300">
        <v>2021</v>
      </c>
      <c r="AN931" s="302">
        <v>44264</v>
      </c>
      <c r="AO931" s="300">
        <v>1.8320000000000001</v>
      </c>
    </row>
    <row r="932" spans="38:41">
      <c r="AL932" s="300">
        <v>3</v>
      </c>
      <c r="AM932" s="300">
        <v>2021</v>
      </c>
      <c r="AN932" s="302">
        <v>44263</v>
      </c>
      <c r="AO932" s="300">
        <v>1.911</v>
      </c>
    </row>
    <row r="933" spans="38:41">
      <c r="AL933" s="300">
        <v>3</v>
      </c>
      <c r="AM933" s="300">
        <v>2021</v>
      </c>
      <c r="AN933" s="302">
        <v>44260</v>
      </c>
      <c r="AO933" s="300">
        <v>1.885</v>
      </c>
    </row>
    <row r="934" spans="38:41">
      <c r="AL934" s="300">
        <v>3</v>
      </c>
      <c r="AM934" s="300">
        <v>2021</v>
      </c>
      <c r="AN934" s="302">
        <v>44259</v>
      </c>
      <c r="AO934" s="300">
        <v>1.91</v>
      </c>
    </row>
    <row r="935" spans="38:41">
      <c r="AL935" s="300">
        <v>3</v>
      </c>
      <c r="AM935" s="300">
        <v>2021</v>
      </c>
      <c r="AN935" s="302">
        <v>44258</v>
      </c>
      <c r="AO935" s="300">
        <v>1.8320000000000001</v>
      </c>
    </row>
    <row r="936" spans="38:41">
      <c r="AL936" s="300">
        <v>3</v>
      </c>
      <c r="AM936" s="300">
        <v>2021</v>
      </c>
      <c r="AN936" s="302">
        <v>44257</v>
      </c>
      <c r="AO936" s="300">
        <v>1.776</v>
      </c>
    </row>
    <row r="937" spans="38:41">
      <c r="AL937" s="300">
        <v>3</v>
      </c>
      <c r="AM937" s="300">
        <v>2021</v>
      </c>
      <c r="AN937" s="302">
        <v>44256</v>
      </c>
      <c r="AO937" s="300">
        <v>1.768</v>
      </c>
    </row>
    <row r="938" spans="38:41">
      <c r="AL938" s="300">
        <v>2</v>
      </c>
      <c r="AM938" s="300">
        <v>2021</v>
      </c>
      <c r="AN938" s="302">
        <v>44253</v>
      </c>
      <c r="AO938" s="300">
        <v>1.7629999999999999</v>
      </c>
    </row>
    <row r="939" spans="38:41">
      <c r="AL939" s="300">
        <v>2</v>
      </c>
      <c r="AM939" s="300">
        <v>2021</v>
      </c>
      <c r="AN939" s="302">
        <v>44252</v>
      </c>
      <c r="AO939" s="300">
        <v>1.915</v>
      </c>
    </row>
    <row r="940" spans="38:41">
      <c r="AL940" s="300">
        <v>2</v>
      </c>
      <c r="AM940" s="300">
        <v>2021</v>
      </c>
      <c r="AN940" s="302">
        <v>44251</v>
      </c>
      <c r="AO940" s="300">
        <v>1.8819999999999999</v>
      </c>
    </row>
    <row r="941" spans="38:41">
      <c r="AL941" s="300">
        <v>2</v>
      </c>
      <c r="AM941" s="300">
        <v>2021</v>
      </c>
      <c r="AN941" s="302">
        <v>44250</v>
      </c>
      <c r="AO941" s="300">
        <v>1.8520000000000001</v>
      </c>
    </row>
    <row r="942" spans="38:41">
      <c r="AL942" s="300">
        <v>2</v>
      </c>
      <c r="AM942" s="300">
        <v>2021</v>
      </c>
      <c r="AN942" s="302">
        <v>44249</v>
      </c>
      <c r="AO942" s="300">
        <v>1.823</v>
      </c>
    </row>
    <row r="943" spans="38:41">
      <c r="AL943" s="300">
        <v>2</v>
      </c>
      <c r="AM943" s="300">
        <v>2021</v>
      </c>
      <c r="AN943" s="302">
        <v>44246</v>
      </c>
      <c r="AO943" s="300">
        <v>1.794</v>
      </c>
    </row>
    <row r="944" spans="38:41">
      <c r="AL944" s="300">
        <v>2</v>
      </c>
      <c r="AM944" s="300">
        <v>2021</v>
      </c>
      <c r="AN944" s="302">
        <v>44245</v>
      </c>
      <c r="AO944" s="300">
        <v>1.7310000000000001</v>
      </c>
    </row>
    <row r="945" spans="38:41">
      <c r="AL945" s="300">
        <v>2</v>
      </c>
      <c r="AM945" s="300">
        <v>2021</v>
      </c>
      <c r="AN945" s="302">
        <v>44244</v>
      </c>
      <c r="AO945" s="300">
        <v>1.6910000000000001</v>
      </c>
    </row>
    <row r="946" spans="38:41">
      <c r="AL946" s="300">
        <v>2</v>
      </c>
      <c r="AM946" s="300">
        <v>2021</v>
      </c>
      <c r="AN946" s="302">
        <v>44243</v>
      </c>
      <c r="AO946" s="300">
        <v>1.71</v>
      </c>
    </row>
    <row r="947" spans="38:41">
      <c r="AL947" s="300">
        <v>2</v>
      </c>
      <c r="AM947" s="300">
        <v>2021</v>
      </c>
      <c r="AN947" s="302">
        <v>44242</v>
      </c>
      <c r="AO947" s="300">
        <v>1.6339999999999999</v>
      </c>
    </row>
    <row r="948" spans="38:41">
      <c r="AL948" s="300">
        <v>2</v>
      </c>
      <c r="AM948" s="300">
        <v>2021</v>
      </c>
      <c r="AN948" s="302">
        <v>44239</v>
      </c>
      <c r="AO948" s="300">
        <v>1.6339999999999999</v>
      </c>
    </row>
    <row r="949" spans="38:41">
      <c r="AL949" s="300">
        <v>2</v>
      </c>
      <c r="AM949" s="300">
        <v>2021</v>
      </c>
      <c r="AN949" s="302">
        <v>44238</v>
      </c>
      <c r="AO949" s="300">
        <v>1.597</v>
      </c>
    </row>
    <row r="950" spans="38:41">
      <c r="AL950" s="300">
        <v>2</v>
      </c>
      <c r="AM950" s="300">
        <v>2021</v>
      </c>
      <c r="AN950" s="302">
        <v>44237</v>
      </c>
      <c r="AO950" s="300">
        <v>1.5740000000000001</v>
      </c>
    </row>
    <row r="951" spans="38:41">
      <c r="AL951" s="300">
        <v>2</v>
      </c>
      <c r="AM951" s="300">
        <v>2021</v>
      </c>
      <c r="AN951" s="302">
        <v>44236</v>
      </c>
      <c r="AO951" s="300">
        <v>1.5820000000000001</v>
      </c>
    </row>
    <row r="952" spans="38:41">
      <c r="AL952" s="300">
        <v>2</v>
      </c>
      <c r="AM952" s="300">
        <v>2021</v>
      </c>
      <c r="AN952" s="302">
        <v>44235</v>
      </c>
      <c r="AO952" s="300">
        <v>1.5880000000000001</v>
      </c>
    </row>
    <row r="953" spans="38:41">
      <c r="AL953" s="300">
        <v>2</v>
      </c>
      <c r="AM953" s="300">
        <v>2021</v>
      </c>
      <c r="AN953" s="302">
        <v>44232</v>
      </c>
      <c r="AO953" s="300">
        <v>1.5880000000000001</v>
      </c>
    </row>
    <row r="954" spans="38:41">
      <c r="AL954" s="300">
        <v>2</v>
      </c>
      <c r="AM954" s="300">
        <v>2021</v>
      </c>
      <c r="AN954" s="302">
        <v>44231</v>
      </c>
      <c r="AO954" s="300">
        <v>1.544</v>
      </c>
    </row>
    <row r="955" spans="38:41">
      <c r="AL955" s="300">
        <v>2</v>
      </c>
      <c r="AM955" s="300">
        <v>2021</v>
      </c>
      <c r="AN955" s="302">
        <v>44230</v>
      </c>
      <c r="AO955" s="300">
        <v>1.52</v>
      </c>
    </row>
    <row r="956" spans="38:41">
      <c r="AL956" s="300">
        <v>2</v>
      </c>
      <c r="AM956" s="300">
        <v>2021</v>
      </c>
      <c r="AN956" s="302">
        <v>44229</v>
      </c>
      <c r="AO956" s="300">
        <v>1.482</v>
      </c>
    </row>
    <row r="957" spans="38:41">
      <c r="AL957" s="300">
        <v>2</v>
      </c>
      <c r="AM957" s="300">
        <v>2021</v>
      </c>
      <c r="AN957" s="302">
        <v>44228</v>
      </c>
      <c r="AO957" s="300">
        <v>1.468</v>
      </c>
    </row>
    <row r="958" spans="38:41">
      <c r="AL958" s="300">
        <v>1</v>
      </c>
      <c r="AM958" s="300">
        <v>2021</v>
      </c>
      <c r="AN958" s="302">
        <v>44225</v>
      </c>
      <c r="AO958" s="300">
        <v>1.474</v>
      </c>
    </row>
    <row r="959" spans="38:41">
      <c r="AL959" s="300">
        <v>1</v>
      </c>
      <c r="AM959" s="300">
        <v>2021</v>
      </c>
      <c r="AN959" s="302">
        <v>44224</v>
      </c>
      <c r="AO959" s="300">
        <v>1.476</v>
      </c>
    </row>
    <row r="960" spans="38:41">
      <c r="AL960" s="300">
        <v>1</v>
      </c>
      <c r="AM960" s="300">
        <v>2021</v>
      </c>
      <c r="AN960" s="302">
        <v>44223</v>
      </c>
      <c r="AO960" s="300">
        <v>1.4419999999999999</v>
      </c>
    </row>
    <row r="961" spans="38:41">
      <c r="AL961" s="300">
        <v>1</v>
      </c>
      <c r="AM961" s="300">
        <v>2021</v>
      </c>
      <c r="AN961" s="302">
        <v>44222</v>
      </c>
      <c r="AO961" s="300">
        <v>1.454</v>
      </c>
    </row>
    <row r="962" spans="38:41">
      <c r="AL962" s="300">
        <v>1</v>
      </c>
      <c r="AM962" s="300">
        <v>2021</v>
      </c>
      <c r="AN962" s="302">
        <v>44221</v>
      </c>
      <c r="AO962" s="300">
        <v>1.4450000000000001</v>
      </c>
    </row>
    <row r="963" spans="38:41">
      <c r="AL963" s="300">
        <v>1</v>
      </c>
      <c r="AM963" s="300">
        <v>2021</v>
      </c>
      <c r="AN963" s="302">
        <v>44218</v>
      </c>
      <c r="AO963" s="300">
        <v>1.4730000000000001</v>
      </c>
    </row>
    <row r="964" spans="38:41">
      <c r="AL964" s="300">
        <v>1</v>
      </c>
      <c r="AM964" s="300">
        <v>2021</v>
      </c>
      <c r="AN964" s="302">
        <v>44217</v>
      </c>
      <c r="AO964" s="300">
        <v>1.4990000000000001</v>
      </c>
    </row>
    <row r="965" spans="38:41">
      <c r="AL965" s="300">
        <v>1</v>
      </c>
      <c r="AM965" s="300">
        <v>2021</v>
      </c>
      <c r="AN965" s="302">
        <v>44216</v>
      </c>
      <c r="AO965" s="300">
        <v>1.4590000000000001</v>
      </c>
    </row>
    <row r="966" spans="38:41">
      <c r="AL966" s="300">
        <v>1</v>
      </c>
      <c r="AM966" s="300">
        <v>2021</v>
      </c>
      <c r="AN966" s="302">
        <v>44215</v>
      </c>
      <c r="AO966" s="300">
        <v>1.4410000000000001</v>
      </c>
    </row>
    <row r="967" spans="38:41">
      <c r="AL967" s="300">
        <v>1</v>
      </c>
      <c r="AM967" s="300">
        <v>2021</v>
      </c>
      <c r="AN967" s="302">
        <v>44214</v>
      </c>
      <c r="AO967" s="300">
        <v>1.4359999999999999</v>
      </c>
    </row>
    <row r="968" spans="38:41">
      <c r="AL968" s="300">
        <v>1</v>
      </c>
      <c r="AM968" s="300">
        <v>2021</v>
      </c>
      <c r="AN968" s="302">
        <v>44211</v>
      </c>
      <c r="AO968" s="300">
        <v>1.4390000000000001</v>
      </c>
    </row>
    <row r="969" spans="38:41">
      <c r="AL969" s="300">
        <v>1</v>
      </c>
      <c r="AM969" s="300">
        <v>2021</v>
      </c>
      <c r="AN969" s="302">
        <v>44210</v>
      </c>
      <c r="AO969" s="300">
        <v>1.4810000000000001</v>
      </c>
    </row>
    <row r="970" spans="38:41">
      <c r="AL970" s="300">
        <v>1</v>
      </c>
      <c r="AM970" s="300">
        <v>2021</v>
      </c>
      <c r="AN970" s="302">
        <v>44209</v>
      </c>
      <c r="AO970" s="300">
        <v>1.44</v>
      </c>
    </row>
    <row r="971" spans="38:41">
      <c r="AL971" s="300">
        <v>1</v>
      </c>
      <c r="AM971" s="300">
        <v>2021</v>
      </c>
      <c r="AN971" s="302">
        <v>44208</v>
      </c>
      <c r="AO971" s="300">
        <v>1.4690000000000001</v>
      </c>
    </row>
    <row r="972" spans="38:41">
      <c r="AL972" s="300">
        <v>1</v>
      </c>
      <c r="AM972" s="300">
        <v>2021</v>
      </c>
      <c r="AN972" s="302">
        <v>44207</v>
      </c>
      <c r="AO972" s="300">
        <v>1.4590000000000001</v>
      </c>
    </row>
    <row r="973" spans="38:41">
      <c r="AL973" s="300">
        <v>1</v>
      </c>
      <c r="AM973" s="300">
        <v>2021</v>
      </c>
      <c r="AN973" s="302">
        <v>44204</v>
      </c>
      <c r="AO973" s="300">
        <v>1.431</v>
      </c>
    </row>
    <row r="974" spans="38:41">
      <c r="AL974" s="300">
        <v>1</v>
      </c>
      <c r="AM974" s="300">
        <v>2021</v>
      </c>
      <c r="AN974" s="302">
        <v>44203</v>
      </c>
      <c r="AO974" s="300">
        <v>1.405</v>
      </c>
    </row>
    <row r="975" spans="38:41">
      <c r="AL975" s="300">
        <v>1</v>
      </c>
      <c r="AM975" s="300">
        <v>2021</v>
      </c>
      <c r="AN975" s="302">
        <v>44202</v>
      </c>
      <c r="AO975" s="300">
        <v>1.3660000000000001</v>
      </c>
    </row>
    <row r="976" spans="38:41">
      <c r="AL976" s="300">
        <v>1</v>
      </c>
      <c r="AM976" s="300">
        <v>2021</v>
      </c>
      <c r="AN976" s="302">
        <v>44201</v>
      </c>
      <c r="AO976" s="300">
        <v>1.2889999999999999</v>
      </c>
    </row>
    <row r="977" spans="38:41">
      <c r="AL977" s="300">
        <v>1</v>
      </c>
      <c r="AM977" s="300">
        <v>2021</v>
      </c>
      <c r="AN977" s="302">
        <v>44200</v>
      </c>
      <c r="AO977" s="300">
        <v>1.2270000000000001</v>
      </c>
    </row>
    <row r="978" spans="38:41">
      <c r="AL978" s="300">
        <v>1</v>
      </c>
      <c r="AM978" s="300">
        <v>2021</v>
      </c>
      <c r="AN978" s="302">
        <v>44197</v>
      </c>
      <c r="AO978" s="300">
        <v>1.212</v>
      </c>
    </row>
    <row r="979" spans="38:41">
      <c r="AL979" s="300">
        <v>12</v>
      </c>
      <c r="AM979" s="300">
        <v>2020</v>
      </c>
      <c r="AN979" s="302">
        <v>44196</v>
      </c>
      <c r="AO979" s="300">
        <v>1.212</v>
      </c>
    </row>
    <row r="980" spans="38:41">
      <c r="AL980" s="300">
        <v>12</v>
      </c>
      <c r="AM980" s="300">
        <v>2020</v>
      </c>
      <c r="AN980" s="302">
        <v>44195</v>
      </c>
      <c r="AO980" s="300">
        <v>1.244</v>
      </c>
    </row>
    <row r="981" spans="38:41">
      <c r="AL981" s="300">
        <v>12</v>
      </c>
      <c r="AM981" s="300">
        <v>2020</v>
      </c>
      <c r="AN981" s="302">
        <v>44194</v>
      </c>
      <c r="AO981" s="300">
        <v>1.2549999999999999</v>
      </c>
    </row>
    <row r="982" spans="38:41">
      <c r="AL982" s="300">
        <v>12</v>
      </c>
      <c r="AM982" s="300">
        <v>2020</v>
      </c>
      <c r="AN982" s="302">
        <v>44193</v>
      </c>
      <c r="AO982" s="300">
        <v>1.264</v>
      </c>
    </row>
    <row r="983" spans="38:41">
      <c r="AL983" s="300">
        <v>12</v>
      </c>
      <c r="AM983" s="300">
        <v>2020</v>
      </c>
      <c r="AN983" s="302">
        <v>44190</v>
      </c>
      <c r="AO983" s="300">
        <v>1.264</v>
      </c>
    </row>
    <row r="984" spans="38:41">
      <c r="AL984" s="300">
        <v>12</v>
      </c>
      <c r="AM984" s="300">
        <v>2020</v>
      </c>
      <c r="AN984" s="302">
        <v>44189</v>
      </c>
      <c r="AO984" s="300">
        <v>1.264</v>
      </c>
    </row>
    <row r="985" spans="38:41">
      <c r="AL985" s="300">
        <v>12</v>
      </c>
      <c r="AM985" s="300">
        <v>2020</v>
      </c>
      <c r="AN985" s="302">
        <v>44188</v>
      </c>
      <c r="AO985" s="300">
        <v>1.2769999999999999</v>
      </c>
    </row>
    <row r="986" spans="38:41">
      <c r="AL986" s="300">
        <v>12</v>
      </c>
      <c r="AM986" s="300">
        <v>2020</v>
      </c>
      <c r="AN986" s="302">
        <v>44187</v>
      </c>
      <c r="AO986" s="300">
        <v>1.2529999999999999</v>
      </c>
    </row>
    <row r="987" spans="38:41">
      <c r="AL987" s="300">
        <v>12</v>
      </c>
      <c r="AM987" s="300">
        <v>2020</v>
      </c>
      <c r="AN987" s="302">
        <v>44186</v>
      </c>
      <c r="AO987" s="300">
        <v>1.2809999999999999</v>
      </c>
    </row>
    <row r="988" spans="38:41">
      <c r="AL988" s="300">
        <v>12</v>
      </c>
      <c r="AM988" s="300">
        <v>2020</v>
      </c>
      <c r="AN988" s="302">
        <v>44183</v>
      </c>
      <c r="AO988" s="300">
        <v>1.302</v>
      </c>
    </row>
    <row r="989" spans="38:41">
      <c r="AL989" s="300">
        <v>12</v>
      </c>
      <c r="AM989" s="300">
        <v>2020</v>
      </c>
      <c r="AN989" s="302">
        <v>44182</v>
      </c>
      <c r="AO989" s="300">
        <v>1.3029999999999999</v>
      </c>
    </row>
    <row r="990" spans="38:41">
      <c r="AL990" s="300">
        <v>12</v>
      </c>
      <c r="AM990" s="300">
        <v>2020</v>
      </c>
      <c r="AN990" s="302">
        <v>44181</v>
      </c>
      <c r="AO990" s="300">
        <v>1.298</v>
      </c>
    </row>
    <row r="991" spans="38:41">
      <c r="AL991" s="300">
        <v>12</v>
      </c>
      <c r="AM991" s="300">
        <v>2020</v>
      </c>
      <c r="AN991" s="302">
        <v>44180</v>
      </c>
      <c r="AO991" s="300">
        <v>1.2929999999999999</v>
      </c>
    </row>
    <row r="992" spans="38:41">
      <c r="AL992" s="300">
        <v>12</v>
      </c>
      <c r="AM992" s="300">
        <v>2020</v>
      </c>
      <c r="AN992" s="302">
        <v>44179</v>
      </c>
      <c r="AO992" s="300">
        <v>1.28</v>
      </c>
    </row>
    <row r="993" spans="38:41">
      <c r="AL993" s="300">
        <v>12</v>
      </c>
      <c r="AM993" s="300">
        <v>2020</v>
      </c>
      <c r="AN993" s="302">
        <v>44176</v>
      </c>
      <c r="AO993" s="300">
        <v>1.266</v>
      </c>
    </row>
    <row r="994" spans="38:41">
      <c r="AL994" s="300">
        <v>12</v>
      </c>
      <c r="AM994" s="300">
        <v>2020</v>
      </c>
      <c r="AN994" s="302">
        <v>44175</v>
      </c>
      <c r="AO994" s="300">
        <v>1.2749999999999999</v>
      </c>
    </row>
    <row r="995" spans="38:41">
      <c r="AL995" s="300">
        <v>12</v>
      </c>
      <c r="AM995" s="300">
        <v>2020</v>
      </c>
      <c r="AN995" s="302">
        <v>44174</v>
      </c>
      <c r="AO995" s="300">
        <v>1.2989999999999999</v>
      </c>
    </row>
    <row r="996" spans="38:41">
      <c r="AL996" s="300">
        <v>12</v>
      </c>
      <c r="AM996" s="300">
        <v>2020</v>
      </c>
      <c r="AN996" s="302">
        <v>44173</v>
      </c>
      <c r="AO996" s="300">
        <v>1.2869999999999999</v>
      </c>
    </row>
    <row r="997" spans="38:41">
      <c r="AL997" s="300">
        <v>12</v>
      </c>
      <c r="AM997" s="300">
        <v>2020</v>
      </c>
      <c r="AN997" s="302">
        <v>44172</v>
      </c>
      <c r="AO997" s="300">
        <v>1.3089999999999999</v>
      </c>
    </row>
    <row r="998" spans="38:41">
      <c r="AL998" s="300">
        <v>12</v>
      </c>
      <c r="AM998" s="300">
        <v>2020</v>
      </c>
      <c r="AN998" s="302">
        <v>44169</v>
      </c>
      <c r="AO998" s="300">
        <v>1.34</v>
      </c>
    </row>
    <row r="999" spans="38:41">
      <c r="AL999" s="300">
        <v>12</v>
      </c>
      <c r="AM999" s="300">
        <v>2020</v>
      </c>
      <c r="AN999" s="302">
        <v>44168</v>
      </c>
      <c r="AO999" s="300">
        <v>1.2629999999999999</v>
      </c>
    </row>
    <row r="1000" spans="38:41">
      <c r="AL1000" s="300">
        <v>12</v>
      </c>
      <c r="AM1000" s="300">
        <v>2020</v>
      </c>
      <c r="AN1000" s="302">
        <v>44167</v>
      </c>
      <c r="AO1000" s="300">
        <v>1.282</v>
      </c>
    </row>
    <row r="1001" spans="38:41">
      <c r="AL1001" s="300">
        <v>12</v>
      </c>
      <c r="AM1001" s="300">
        <v>2020</v>
      </c>
      <c r="AN1001" s="302">
        <v>44166</v>
      </c>
      <c r="AO1001" s="300">
        <v>1.236</v>
      </c>
    </row>
    <row r="1002" spans="38:41">
      <c r="AL1002" s="300">
        <v>11</v>
      </c>
      <c r="AM1002" s="300">
        <v>2020</v>
      </c>
      <c r="AN1002" s="302">
        <v>44165</v>
      </c>
      <c r="AO1002" s="300">
        <v>1.1659999999999999</v>
      </c>
    </row>
    <row r="1003" spans="38:41">
      <c r="AL1003" s="300">
        <v>11</v>
      </c>
      <c r="AM1003" s="300">
        <v>2020</v>
      </c>
      <c r="AN1003" s="302">
        <v>44162</v>
      </c>
      <c r="AO1003" s="300">
        <v>1.1910000000000001</v>
      </c>
    </row>
    <row r="1004" spans="38:41">
      <c r="AL1004" s="300">
        <v>11</v>
      </c>
      <c r="AM1004" s="300">
        <v>2020</v>
      </c>
      <c r="AN1004" s="302">
        <v>44161</v>
      </c>
      <c r="AO1004" s="300">
        <v>1.2050000000000001</v>
      </c>
    </row>
    <row r="1005" spans="38:41">
      <c r="AL1005" s="300">
        <v>11</v>
      </c>
      <c r="AM1005" s="300">
        <v>2020</v>
      </c>
      <c r="AN1005" s="302">
        <v>44160</v>
      </c>
      <c r="AO1005" s="300">
        <v>1.228</v>
      </c>
    </row>
    <row r="1006" spans="38:41">
      <c r="AL1006" s="300">
        <v>11</v>
      </c>
      <c r="AM1006" s="300">
        <v>2020</v>
      </c>
      <c r="AN1006" s="302">
        <v>44159</v>
      </c>
      <c r="AO1006" s="300">
        <v>1.2270000000000001</v>
      </c>
    </row>
    <row r="1007" spans="38:41">
      <c r="AL1007" s="300">
        <v>11</v>
      </c>
      <c r="AM1007" s="300">
        <v>2020</v>
      </c>
      <c r="AN1007" s="302">
        <v>44158</v>
      </c>
      <c r="AO1007" s="300">
        <v>1.198</v>
      </c>
    </row>
    <row r="1008" spans="38:41">
      <c r="AL1008" s="300">
        <v>11</v>
      </c>
      <c r="AM1008" s="300">
        <v>2020</v>
      </c>
      <c r="AN1008" s="302">
        <v>44155</v>
      </c>
      <c r="AO1008" s="300">
        <v>1.1639999999999999</v>
      </c>
    </row>
    <row r="1009" spans="38:41">
      <c r="AL1009" s="300">
        <v>11</v>
      </c>
      <c r="AM1009" s="300">
        <v>2020</v>
      </c>
      <c r="AN1009" s="302">
        <v>44154</v>
      </c>
      <c r="AO1009" s="300">
        <v>1.2010000000000001</v>
      </c>
    </row>
    <row r="1010" spans="38:41">
      <c r="AL1010" s="300">
        <v>11</v>
      </c>
      <c r="AM1010" s="300">
        <v>2020</v>
      </c>
      <c r="AN1010" s="302">
        <v>44153</v>
      </c>
      <c r="AO1010" s="300">
        <v>1.2470000000000001</v>
      </c>
    </row>
    <row r="1011" spans="38:41">
      <c r="AL1011" s="300">
        <v>11</v>
      </c>
      <c r="AM1011" s="300">
        <v>2020</v>
      </c>
      <c r="AN1011" s="302">
        <v>44152</v>
      </c>
      <c r="AO1011" s="300">
        <v>1.2410000000000001</v>
      </c>
    </row>
    <row r="1012" spans="38:41">
      <c r="AL1012" s="300">
        <v>11</v>
      </c>
      <c r="AM1012" s="300">
        <v>2020</v>
      </c>
      <c r="AN1012" s="302">
        <v>44151</v>
      </c>
      <c r="AO1012" s="300">
        <v>1.2949999999999999</v>
      </c>
    </row>
    <row r="1013" spans="38:41">
      <c r="AL1013" s="300">
        <v>11</v>
      </c>
      <c r="AM1013" s="300">
        <v>2020</v>
      </c>
      <c r="AN1013" s="302">
        <v>44148</v>
      </c>
      <c r="AO1013" s="300">
        <v>1.276</v>
      </c>
    </row>
    <row r="1014" spans="38:41">
      <c r="AL1014" s="300">
        <v>11</v>
      </c>
      <c r="AM1014" s="300">
        <v>2020</v>
      </c>
      <c r="AN1014" s="302">
        <v>44147</v>
      </c>
      <c r="AO1014" s="300">
        <v>1.2729999999999999</v>
      </c>
    </row>
    <row r="1015" spans="38:41">
      <c r="AL1015" s="300">
        <v>11</v>
      </c>
      <c r="AM1015" s="300">
        <v>2020</v>
      </c>
      <c r="AN1015" s="302">
        <v>44146</v>
      </c>
      <c r="AO1015" s="300">
        <v>1.331</v>
      </c>
    </row>
    <row r="1016" spans="38:41">
      <c r="AL1016" s="300">
        <v>11</v>
      </c>
      <c r="AM1016" s="300">
        <v>2020</v>
      </c>
      <c r="AN1016" s="302">
        <v>44145</v>
      </c>
      <c r="AO1016" s="300">
        <v>1.331</v>
      </c>
    </row>
    <row r="1017" spans="38:41">
      <c r="AL1017" s="300">
        <v>11</v>
      </c>
      <c r="AM1017" s="300">
        <v>2020</v>
      </c>
      <c r="AN1017" s="302">
        <v>44144</v>
      </c>
      <c r="AO1017" s="300">
        <v>1.32</v>
      </c>
    </row>
    <row r="1018" spans="38:41">
      <c r="AL1018" s="300">
        <v>11</v>
      </c>
      <c r="AM1018" s="300">
        <v>2020</v>
      </c>
      <c r="AN1018" s="302">
        <v>44141</v>
      </c>
      <c r="AO1018" s="300">
        <v>1.2250000000000001</v>
      </c>
    </row>
    <row r="1019" spans="38:41">
      <c r="AL1019" s="300">
        <v>11</v>
      </c>
      <c r="AM1019" s="300">
        <v>2020</v>
      </c>
      <c r="AN1019" s="302">
        <v>44140</v>
      </c>
      <c r="AO1019" s="300">
        <v>1.1930000000000001</v>
      </c>
    </row>
    <row r="1020" spans="38:41">
      <c r="AL1020" s="300">
        <v>11</v>
      </c>
      <c r="AM1020" s="300">
        <v>2020</v>
      </c>
      <c r="AN1020" s="302">
        <v>44139</v>
      </c>
      <c r="AO1020" s="300">
        <v>1.196</v>
      </c>
    </row>
    <row r="1021" spans="38:41">
      <c r="AL1021" s="300">
        <v>11</v>
      </c>
      <c r="AM1021" s="300">
        <v>2020</v>
      </c>
      <c r="AN1021" s="302">
        <v>44138</v>
      </c>
      <c r="AO1021" s="300">
        <v>1.2729999999999999</v>
      </c>
    </row>
    <row r="1022" spans="38:41">
      <c r="AL1022" s="300">
        <v>11</v>
      </c>
      <c r="AM1022" s="300">
        <v>2020</v>
      </c>
      <c r="AN1022" s="302">
        <v>44137</v>
      </c>
      <c r="AO1022" s="300">
        <v>1.2230000000000001</v>
      </c>
    </row>
    <row r="1023" spans="38:41">
      <c r="AL1023" s="300">
        <v>10</v>
      </c>
      <c r="AM1023" s="300">
        <v>2020</v>
      </c>
      <c r="AN1023" s="302">
        <v>44134</v>
      </c>
      <c r="AO1023" s="300">
        <v>1.252</v>
      </c>
    </row>
    <row r="1024" spans="38:41">
      <c r="AL1024" s="300">
        <v>10</v>
      </c>
      <c r="AM1024" s="300">
        <v>2020</v>
      </c>
      <c r="AN1024" s="302">
        <v>44133</v>
      </c>
      <c r="AO1024" s="300">
        <v>1.216</v>
      </c>
    </row>
    <row r="1025" spans="38:41">
      <c r="AL1025" s="300">
        <v>10</v>
      </c>
      <c r="AM1025" s="300">
        <v>2020</v>
      </c>
      <c r="AN1025" s="302">
        <v>44132</v>
      </c>
      <c r="AO1025" s="300">
        <v>1.1779999999999999</v>
      </c>
    </row>
    <row r="1026" spans="38:41">
      <c r="AL1026" s="300">
        <v>10</v>
      </c>
      <c r="AM1026" s="300">
        <v>2020</v>
      </c>
      <c r="AN1026" s="302">
        <v>44131</v>
      </c>
      <c r="AO1026" s="300">
        <v>1.1879999999999999</v>
      </c>
    </row>
    <row r="1027" spans="38:41">
      <c r="AL1027" s="300">
        <v>10</v>
      </c>
      <c r="AM1027" s="300">
        <v>2020</v>
      </c>
      <c r="AN1027" s="302">
        <v>44130</v>
      </c>
      <c r="AO1027" s="300">
        <v>1.2130000000000001</v>
      </c>
    </row>
    <row r="1028" spans="38:41">
      <c r="AL1028" s="300">
        <v>10</v>
      </c>
      <c r="AM1028" s="300">
        <v>2020</v>
      </c>
      <c r="AN1028" s="302">
        <v>44127</v>
      </c>
      <c r="AO1028" s="300">
        <v>1.2390000000000001</v>
      </c>
    </row>
    <row r="1029" spans="38:41">
      <c r="AL1029" s="300">
        <v>10</v>
      </c>
      <c r="AM1029" s="300">
        <v>2020</v>
      </c>
      <c r="AN1029" s="302">
        <v>44126</v>
      </c>
      <c r="AO1029" s="300">
        <v>1.262</v>
      </c>
    </row>
    <row r="1030" spans="38:41">
      <c r="AL1030" s="300">
        <v>10</v>
      </c>
      <c r="AM1030" s="300">
        <v>2020</v>
      </c>
      <c r="AN1030" s="302">
        <v>44125</v>
      </c>
      <c r="AO1030" s="300">
        <v>1.224</v>
      </c>
    </row>
    <row r="1031" spans="38:41">
      <c r="AL1031" s="300">
        <v>10</v>
      </c>
      <c r="AM1031" s="300">
        <v>2020</v>
      </c>
      <c r="AN1031" s="302">
        <v>44124</v>
      </c>
      <c r="AO1031" s="300">
        <v>1.2090000000000001</v>
      </c>
    </row>
    <row r="1032" spans="38:41">
      <c r="AL1032" s="300">
        <v>10</v>
      </c>
      <c r="AM1032" s="300">
        <v>2020</v>
      </c>
      <c r="AN1032" s="302">
        <v>44123</v>
      </c>
      <c r="AO1032" s="300">
        <v>1.18</v>
      </c>
    </row>
    <row r="1033" spans="38:41">
      <c r="AL1033" s="300">
        <v>10</v>
      </c>
      <c r="AM1033" s="300">
        <v>2020</v>
      </c>
      <c r="AN1033" s="302">
        <v>44120</v>
      </c>
      <c r="AO1033" s="300">
        <v>1.1639999999999999</v>
      </c>
    </row>
    <row r="1034" spans="38:41">
      <c r="AL1034" s="300">
        <v>10</v>
      </c>
      <c r="AM1034" s="300">
        <v>2020</v>
      </c>
      <c r="AN1034" s="302">
        <v>44119</v>
      </c>
      <c r="AO1034" s="300">
        <v>1.1539999999999999</v>
      </c>
    </row>
    <row r="1035" spans="38:41">
      <c r="AL1035" s="300">
        <v>10</v>
      </c>
      <c r="AM1035" s="300">
        <v>2020</v>
      </c>
      <c r="AN1035" s="302">
        <v>44118</v>
      </c>
      <c r="AO1035" s="300">
        <v>1.1759999999999999</v>
      </c>
    </row>
    <row r="1036" spans="38:41">
      <c r="AL1036" s="300">
        <v>10</v>
      </c>
      <c r="AM1036" s="300">
        <v>2020</v>
      </c>
      <c r="AN1036" s="302">
        <v>44117</v>
      </c>
      <c r="AO1036" s="300">
        <v>1.19</v>
      </c>
    </row>
    <row r="1037" spans="38:41">
      <c r="AL1037" s="300">
        <v>10</v>
      </c>
      <c r="AM1037" s="300">
        <v>2020</v>
      </c>
      <c r="AN1037" s="302">
        <v>44116</v>
      </c>
      <c r="AO1037" s="300">
        <v>1.2310000000000001</v>
      </c>
    </row>
    <row r="1038" spans="38:41">
      <c r="AL1038" s="300">
        <v>10</v>
      </c>
      <c r="AM1038" s="300">
        <v>2020</v>
      </c>
      <c r="AN1038" s="302">
        <v>44113</v>
      </c>
      <c r="AO1038" s="300">
        <v>1.2310000000000001</v>
      </c>
    </row>
    <row r="1039" spans="38:41">
      <c r="AL1039" s="300">
        <v>10</v>
      </c>
      <c r="AM1039" s="300">
        <v>2020</v>
      </c>
      <c r="AN1039" s="302">
        <v>44112</v>
      </c>
      <c r="AO1039" s="300">
        <v>1.2090000000000001</v>
      </c>
    </row>
    <row r="1040" spans="38:41">
      <c r="AL1040" s="300">
        <v>10</v>
      </c>
      <c r="AM1040" s="300">
        <v>2020</v>
      </c>
      <c r="AN1040" s="302">
        <v>44111</v>
      </c>
      <c r="AO1040" s="300">
        <v>1.1970000000000001</v>
      </c>
    </row>
    <row r="1041" spans="38:41">
      <c r="AL1041" s="300">
        <v>10</v>
      </c>
      <c r="AM1041" s="300">
        <v>2020</v>
      </c>
      <c r="AN1041" s="302">
        <v>44110</v>
      </c>
      <c r="AO1041" s="300">
        <v>1.131</v>
      </c>
    </row>
    <row r="1042" spans="38:41">
      <c r="AL1042" s="300">
        <v>10</v>
      </c>
      <c r="AM1042" s="300">
        <v>2020</v>
      </c>
      <c r="AN1042" s="302">
        <v>44109</v>
      </c>
      <c r="AO1042" s="300">
        <v>1.1850000000000001</v>
      </c>
    </row>
    <row r="1043" spans="38:41">
      <c r="AL1043" s="300">
        <v>10</v>
      </c>
      <c r="AM1043" s="300">
        <v>2020</v>
      </c>
      <c r="AN1043" s="302">
        <v>44106</v>
      </c>
      <c r="AO1043" s="300">
        <v>1.1200000000000001</v>
      </c>
    </row>
    <row r="1044" spans="38:41">
      <c r="AL1044" s="300">
        <v>10</v>
      </c>
      <c r="AM1044" s="300">
        <v>2020</v>
      </c>
      <c r="AN1044" s="302">
        <v>44105</v>
      </c>
      <c r="AO1044" s="300">
        <v>1.1020000000000001</v>
      </c>
    </row>
    <row r="1045" spans="38:41">
      <c r="AL1045" s="300">
        <v>9</v>
      </c>
      <c r="AM1045" s="300">
        <v>2020</v>
      </c>
      <c r="AN1045" s="302">
        <v>44104</v>
      </c>
      <c r="AO1045" s="300">
        <v>1.109</v>
      </c>
    </row>
    <row r="1046" spans="38:41">
      <c r="AL1046" s="300">
        <v>9</v>
      </c>
      <c r="AM1046" s="300">
        <v>2020</v>
      </c>
      <c r="AN1046" s="302">
        <v>44103</v>
      </c>
      <c r="AO1046" s="300">
        <v>1.083</v>
      </c>
    </row>
    <row r="1047" spans="38:41">
      <c r="AL1047" s="300">
        <v>9</v>
      </c>
      <c r="AM1047" s="300">
        <v>2020</v>
      </c>
      <c r="AN1047" s="302">
        <v>44102</v>
      </c>
      <c r="AO1047" s="300">
        <v>1.099</v>
      </c>
    </row>
    <row r="1048" spans="38:41">
      <c r="AL1048" s="300">
        <v>9</v>
      </c>
      <c r="AM1048" s="300">
        <v>2020</v>
      </c>
      <c r="AN1048" s="302">
        <v>44099</v>
      </c>
      <c r="AO1048" s="300">
        <v>1.073</v>
      </c>
    </row>
    <row r="1049" spans="38:41">
      <c r="AL1049" s="300">
        <v>9</v>
      </c>
      <c r="AM1049" s="300">
        <v>2020</v>
      </c>
      <c r="AN1049" s="302">
        <v>44098</v>
      </c>
      <c r="AO1049" s="300">
        <v>1.077</v>
      </c>
    </row>
    <row r="1050" spans="38:41">
      <c r="AL1050" s="300">
        <v>9</v>
      </c>
      <c r="AM1050" s="300">
        <v>2020</v>
      </c>
      <c r="AN1050" s="302">
        <v>44097</v>
      </c>
      <c r="AO1050" s="300">
        <v>1.081</v>
      </c>
    </row>
    <row r="1051" spans="38:41">
      <c r="AL1051" s="300">
        <v>9</v>
      </c>
      <c r="AM1051" s="300">
        <v>2020</v>
      </c>
      <c r="AN1051" s="302">
        <v>44096</v>
      </c>
      <c r="AO1051" s="300">
        <v>1.081</v>
      </c>
    </row>
    <row r="1052" spans="38:41">
      <c r="AL1052" s="300">
        <v>9</v>
      </c>
      <c r="AM1052" s="300">
        <v>2020</v>
      </c>
      <c r="AN1052" s="302">
        <v>44095</v>
      </c>
      <c r="AO1052" s="300">
        <v>1.075</v>
      </c>
    </row>
    <row r="1053" spans="38:41">
      <c r="AL1053" s="300">
        <v>9</v>
      </c>
      <c r="AM1053" s="300">
        <v>2020</v>
      </c>
      <c r="AN1053" s="302">
        <v>44092</v>
      </c>
      <c r="AO1053" s="300">
        <v>1.103</v>
      </c>
    </row>
    <row r="1054" spans="38:41">
      <c r="AL1054" s="300">
        <v>9</v>
      </c>
      <c r="AM1054" s="300">
        <v>2020</v>
      </c>
      <c r="AN1054" s="302">
        <v>44091</v>
      </c>
      <c r="AO1054" s="300">
        <v>1.0940000000000001</v>
      </c>
    </row>
    <row r="1055" spans="38:41">
      <c r="AL1055" s="300">
        <v>9</v>
      </c>
      <c r="AM1055" s="300">
        <v>2020</v>
      </c>
      <c r="AN1055" s="302">
        <v>44090</v>
      </c>
      <c r="AO1055" s="300">
        <v>1.1140000000000001</v>
      </c>
    </row>
    <row r="1056" spans="38:41">
      <c r="AL1056" s="300">
        <v>9</v>
      </c>
      <c r="AM1056" s="300">
        <v>2020</v>
      </c>
      <c r="AN1056" s="302">
        <v>44089</v>
      </c>
      <c r="AO1056" s="300">
        <v>1.079</v>
      </c>
    </row>
    <row r="1057" spans="38:41">
      <c r="AL1057" s="300">
        <v>9</v>
      </c>
      <c r="AM1057" s="300">
        <v>2020</v>
      </c>
      <c r="AN1057" s="302">
        <v>44088</v>
      </c>
      <c r="AO1057" s="300">
        <v>1.0629999999999999</v>
      </c>
    </row>
    <row r="1058" spans="38:41">
      <c r="AL1058" s="300">
        <v>9</v>
      </c>
      <c r="AM1058" s="300">
        <v>2020</v>
      </c>
      <c r="AN1058" s="302">
        <v>44085</v>
      </c>
      <c r="AO1058" s="300">
        <v>1.06</v>
      </c>
    </row>
    <row r="1059" spans="38:41">
      <c r="AL1059" s="300">
        <v>9</v>
      </c>
      <c r="AM1059" s="300">
        <v>2020</v>
      </c>
      <c r="AN1059" s="302">
        <v>44084</v>
      </c>
      <c r="AO1059" s="300">
        <v>1.079</v>
      </c>
    </row>
    <row r="1060" spans="38:41">
      <c r="AL1060" s="300">
        <v>9</v>
      </c>
      <c r="AM1060" s="300">
        <v>2020</v>
      </c>
      <c r="AN1060" s="302">
        <v>44083</v>
      </c>
      <c r="AO1060" s="300">
        <v>1.1080000000000001</v>
      </c>
    </row>
    <row r="1061" spans="38:41">
      <c r="AL1061" s="300">
        <v>9</v>
      </c>
      <c r="AM1061" s="300">
        <v>2020</v>
      </c>
      <c r="AN1061" s="302">
        <v>44082</v>
      </c>
      <c r="AO1061" s="300">
        <v>1.0740000000000001</v>
      </c>
    </row>
    <row r="1062" spans="38:41">
      <c r="AL1062" s="300">
        <v>9</v>
      </c>
      <c r="AM1062" s="300">
        <v>2020</v>
      </c>
      <c r="AN1062" s="302">
        <v>44081</v>
      </c>
      <c r="AO1062" s="300">
        <v>1.1020000000000001</v>
      </c>
    </row>
    <row r="1063" spans="38:41">
      <c r="AL1063" s="300">
        <v>9</v>
      </c>
      <c r="AM1063" s="300">
        <v>2020</v>
      </c>
      <c r="AN1063" s="302">
        <v>44078</v>
      </c>
      <c r="AO1063" s="300">
        <v>1.1020000000000001</v>
      </c>
    </row>
    <row r="1064" spans="38:41">
      <c r="AL1064" s="300">
        <v>9</v>
      </c>
      <c r="AM1064" s="300">
        <v>2020</v>
      </c>
      <c r="AN1064" s="302">
        <v>44077</v>
      </c>
      <c r="AO1064" s="300">
        <v>1.0409999999999999</v>
      </c>
    </row>
    <row r="1065" spans="38:41">
      <c r="AL1065" s="300">
        <v>9</v>
      </c>
      <c r="AM1065" s="300">
        <v>2020</v>
      </c>
      <c r="AN1065" s="302">
        <v>44076</v>
      </c>
      <c r="AO1065" s="300">
        <v>1.0569999999999999</v>
      </c>
    </row>
    <row r="1066" spans="38:41">
      <c r="AL1066" s="300">
        <v>9</v>
      </c>
      <c r="AM1066" s="300">
        <v>2020</v>
      </c>
      <c r="AN1066" s="302">
        <v>44075</v>
      </c>
      <c r="AO1066" s="300">
        <v>1.1000000000000001</v>
      </c>
    </row>
    <row r="1067" spans="38:41">
      <c r="AL1067" s="300">
        <v>8</v>
      </c>
      <c r="AM1067" s="300">
        <v>2020</v>
      </c>
      <c r="AN1067" s="302">
        <v>44074</v>
      </c>
      <c r="AO1067" s="300">
        <v>1.1639999999999999</v>
      </c>
    </row>
    <row r="1068" spans="38:41">
      <c r="AL1068" s="300">
        <v>8</v>
      </c>
      <c r="AM1068" s="300">
        <v>2020</v>
      </c>
      <c r="AN1068" s="302">
        <v>44071</v>
      </c>
      <c r="AO1068" s="300">
        <v>1.196</v>
      </c>
    </row>
    <row r="1069" spans="38:41">
      <c r="AL1069" s="300">
        <v>8</v>
      </c>
      <c r="AM1069" s="300">
        <v>2020</v>
      </c>
      <c r="AN1069" s="302">
        <v>44070</v>
      </c>
      <c r="AO1069" s="300">
        <v>1.196</v>
      </c>
    </row>
    <row r="1070" spans="38:41">
      <c r="AL1070" s="300">
        <v>8</v>
      </c>
      <c r="AM1070" s="300">
        <v>2020</v>
      </c>
      <c r="AN1070" s="302">
        <v>44069</v>
      </c>
      <c r="AO1070" s="300">
        <v>1.123</v>
      </c>
    </row>
    <row r="1071" spans="38:41">
      <c r="AL1071" s="300">
        <v>8</v>
      </c>
      <c r="AM1071" s="300">
        <v>2020</v>
      </c>
      <c r="AN1071" s="302">
        <v>44068</v>
      </c>
      <c r="AO1071" s="300">
        <v>1.0960000000000001</v>
      </c>
    </row>
    <row r="1072" spans="38:41">
      <c r="AL1072" s="300">
        <v>8</v>
      </c>
      <c r="AM1072" s="300">
        <v>2020</v>
      </c>
      <c r="AN1072" s="302">
        <v>44067</v>
      </c>
      <c r="AO1072" s="300">
        <v>1.0740000000000001</v>
      </c>
    </row>
    <row r="1073" spans="38:41">
      <c r="AL1073" s="300">
        <v>8</v>
      </c>
      <c r="AM1073" s="300">
        <v>2020</v>
      </c>
      <c r="AN1073" s="302">
        <v>44064</v>
      </c>
      <c r="AO1073" s="300">
        <v>1.0660000000000001</v>
      </c>
    </row>
    <row r="1074" spans="38:41">
      <c r="AL1074" s="300">
        <v>8</v>
      </c>
      <c r="AM1074" s="300">
        <v>2020</v>
      </c>
      <c r="AN1074" s="302">
        <v>44063</v>
      </c>
      <c r="AO1074" s="300">
        <v>1.087</v>
      </c>
    </row>
    <row r="1075" spans="38:41">
      <c r="AL1075" s="300">
        <v>8</v>
      </c>
      <c r="AM1075" s="300">
        <v>2020</v>
      </c>
      <c r="AN1075" s="302">
        <v>44062</v>
      </c>
      <c r="AO1075" s="300">
        <v>1.097</v>
      </c>
    </row>
    <row r="1076" spans="38:41">
      <c r="AL1076" s="300">
        <v>8</v>
      </c>
      <c r="AM1076" s="300">
        <v>2020</v>
      </c>
      <c r="AN1076" s="302">
        <v>44061</v>
      </c>
      <c r="AO1076" s="300">
        <v>1.07</v>
      </c>
    </row>
    <row r="1077" spans="38:41">
      <c r="AL1077" s="300">
        <v>8</v>
      </c>
      <c r="AM1077" s="300">
        <v>2020</v>
      </c>
      <c r="AN1077" s="302">
        <v>44060</v>
      </c>
      <c r="AO1077" s="300">
        <v>1.0980000000000001</v>
      </c>
    </row>
    <row r="1078" spans="38:41">
      <c r="AL1078" s="300">
        <v>8</v>
      </c>
      <c r="AM1078" s="300">
        <v>2020</v>
      </c>
      <c r="AN1078" s="302">
        <v>44057</v>
      </c>
      <c r="AO1078" s="300">
        <v>1.1299999999999999</v>
      </c>
    </row>
    <row r="1079" spans="38:41">
      <c r="AL1079" s="300">
        <v>8</v>
      </c>
      <c r="AM1079" s="300">
        <v>2020</v>
      </c>
      <c r="AN1079" s="302">
        <v>44056</v>
      </c>
      <c r="AO1079" s="300">
        <v>1.145</v>
      </c>
    </row>
    <row r="1080" spans="38:41">
      <c r="AL1080" s="300">
        <v>8</v>
      </c>
      <c r="AM1080" s="300">
        <v>2020</v>
      </c>
      <c r="AN1080" s="302">
        <v>44055</v>
      </c>
      <c r="AO1080" s="300">
        <v>1.1000000000000001</v>
      </c>
    </row>
    <row r="1081" spans="38:41">
      <c r="AL1081" s="300">
        <v>8</v>
      </c>
      <c r="AM1081" s="300">
        <v>2020</v>
      </c>
      <c r="AN1081" s="302">
        <v>44054</v>
      </c>
      <c r="AO1081" s="300">
        <v>1.0740000000000001</v>
      </c>
    </row>
    <row r="1082" spans="38:41">
      <c r="AL1082" s="300">
        <v>8</v>
      </c>
      <c r="AM1082" s="300">
        <v>2020</v>
      </c>
      <c r="AN1082" s="302">
        <v>44053</v>
      </c>
      <c r="AO1082" s="300">
        <v>0.97799999999999998</v>
      </c>
    </row>
    <row r="1083" spans="38:41">
      <c r="AL1083" s="300">
        <v>8</v>
      </c>
      <c r="AM1083" s="300">
        <v>2020</v>
      </c>
      <c r="AN1083" s="302">
        <v>44050</v>
      </c>
      <c r="AO1083" s="300">
        <v>0.94699999999999995</v>
      </c>
    </row>
    <row r="1084" spans="38:41">
      <c r="AL1084" s="300">
        <v>8</v>
      </c>
      <c r="AM1084" s="300">
        <v>2020</v>
      </c>
      <c r="AN1084" s="302">
        <v>44049</v>
      </c>
      <c r="AO1084" s="300">
        <v>0.92600000000000005</v>
      </c>
    </row>
    <row r="1085" spans="38:41">
      <c r="AL1085" s="300">
        <v>8</v>
      </c>
      <c r="AM1085" s="300">
        <v>2020</v>
      </c>
      <c r="AN1085" s="302">
        <v>44048</v>
      </c>
      <c r="AO1085" s="300">
        <v>0.94799999999999995</v>
      </c>
    </row>
    <row r="1086" spans="38:41">
      <c r="AL1086" s="300">
        <v>8</v>
      </c>
      <c r="AM1086" s="300">
        <v>2020</v>
      </c>
      <c r="AN1086" s="302">
        <v>44047</v>
      </c>
      <c r="AO1086" s="300">
        <v>0.88800000000000001</v>
      </c>
    </row>
    <row r="1087" spans="38:41">
      <c r="AL1087" s="300">
        <v>8</v>
      </c>
      <c r="AM1087" s="300">
        <v>2020</v>
      </c>
      <c r="AN1087" s="302">
        <v>44046</v>
      </c>
      <c r="AO1087" s="300">
        <v>0.92700000000000005</v>
      </c>
    </row>
    <row r="1088" spans="38:41">
      <c r="AL1088" s="300">
        <v>7</v>
      </c>
      <c r="AM1088" s="300">
        <v>2020</v>
      </c>
      <c r="AN1088" s="302">
        <v>44043</v>
      </c>
      <c r="AO1088" s="300">
        <v>0.92700000000000005</v>
      </c>
    </row>
    <row r="1089" spans="38:41">
      <c r="AL1089" s="300">
        <v>7</v>
      </c>
      <c r="AM1089" s="300">
        <v>2020</v>
      </c>
      <c r="AN1089" s="302">
        <v>44042</v>
      </c>
      <c r="AO1089" s="300">
        <v>0.92</v>
      </c>
    </row>
    <row r="1090" spans="38:41">
      <c r="AL1090" s="300">
        <v>7</v>
      </c>
      <c r="AM1090" s="300">
        <v>2020</v>
      </c>
      <c r="AN1090" s="302">
        <v>44041</v>
      </c>
      <c r="AO1090" s="300">
        <v>0.95799999999999996</v>
      </c>
    </row>
    <row r="1091" spans="38:41">
      <c r="AL1091" s="300">
        <v>7</v>
      </c>
      <c r="AM1091" s="300">
        <v>2020</v>
      </c>
      <c r="AN1091" s="302">
        <v>44040</v>
      </c>
      <c r="AO1091" s="300">
        <v>0.94399999999999995</v>
      </c>
    </row>
    <row r="1092" spans="38:41">
      <c r="AL1092" s="300">
        <v>7</v>
      </c>
      <c r="AM1092" s="300">
        <v>2020</v>
      </c>
      <c r="AN1092" s="302">
        <v>44039</v>
      </c>
      <c r="AO1092" s="300">
        <v>0.99099999999999999</v>
      </c>
    </row>
    <row r="1093" spans="38:41">
      <c r="AL1093" s="300">
        <v>7</v>
      </c>
      <c r="AM1093" s="300">
        <v>2020</v>
      </c>
      <c r="AN1093" s="302">
        <v>44036</v>
      </c>
      <c r="AO1093" s="300">
        <v>0.97499999999999998</v>
      </c>
    </row>
    <row r="1094" spans="38:41">
      <c r="AL1094" s="300">
        <v>7</v>
      </c>
      <c r="AM1094" s="300">
        <v>2020</v>
      </c>
      <c r="AN1094" s="302">
        <v>44035</v>
      </c>
      <c r="AO1094" s="300">
        <v>0.98699999999999999</v>
      </c>
    </row>
    <row r="1095" spans="38:41">
      <c r="AL1095" s="300">
        <v>7</v>
      </c>
      <c r="AM1095" s="300">
        <v>2020</v>
      </c>
      <c r="AN1095" s="302">
        <v>44034</v>
      </c>
      <c r="AO1095" s="300">
        <v>1.002</v>
      </c>
    </row>
    <row r="1096" spans="38:41">
      <c r="AL1096" s="300">
        <v>7</v>
      </c>
      <c r="AM1096" s="300">
        <v>2020</v>
      </c>
      <c r="AN1096" s="302">
        <v>44033</v>
      </c>
      <c r="AO1096" s="300">
        <v>0.98899999999999999</v>
      </c>
    </row>
    <row r="1097" spans="38:41">
      <c r="AL1097" s="300">
        <v>7</v>
      </c>
      <c r="AM1097" s="300">
        <v>2020</v>
      </c>
      <c r="AN1097" s="302">
        <v>44032</v>
      </c>
      <c r="AO1097" s="300">
        <v>0.98199999999999998</v>
      </c>
    </row>
    <row r="1098" spans="38:41">
      <c r="AL1098" s="300">
        <v>7</v>
      </c>
      <c r="AM1098" s="300">
        <v>2020</v>
      </c>
      <c r="AN1098" s="302">
        <v>44029</v>
      </c>
      <c r="AO1098" s="300">
        <v>1.0049999999999999</v>
      </c>
    </row>
    <row r="1099" spans="38:41">
      <c r="AL1099" s="300">
        <v>7</v>
      </c>
      <c r="AM1099" s="300">
        <v>2020</v>
      </c>
      <c r="AN1099" s="302">
        <v>44028</v>
      </c>
      <c r="AO1099" s="300">
        <v>0.996</v>
      </c>
    </row>
    <row r="1100" spans="38:41">
      <c r="AL1100" s="300">
        <v>7</v>
      </c>
      <c r="AM1100" s="300">
        <v>2020</v>
      </c>
      <c r="AN1100" s="302">
        <v>44027</v>
      </c>
      <c r="AO1100" s="300">
        <v>1.04</v>
      </c>
    </row>
    <row r="1101" spans="38:41">
      <c r="AL1101" s="300">
        <v>7</v>
      </c>
      <c r="AM1101" s="300">
        <v>2020</v>
      </c>
      <c r="AN1101" s="302">
        <v>44026</v>
      </c>
      <c r="AO1101" s="300">
        <v>1.0469999999999999</v>
      </c>
    </row>
    <row r="1102" spans="38:41">
      <c r="AL1102" s="300">
        <v>7</v>
      </c>
      <c r="AM1102" s="300">
        <v>2020</v>
      </c>
      <c r="AN1102" s="302">
        <v>44025</v>
      </c>
      <c r="AO1102" s="300">
        <v>1.0629999999999999</v>
      </c>
    </row>
    <row r="1103" spans="38:41">
      <c r="AL1103" s="300">
        <v>7</v>
      </c>
      <c r="AM1103" s="300">
        <v>2020</v>
      </c>
      <c r="AN1103" s="302">
        <v>44022</v>
      </c>
      <c r="AO1103" s="300">
        <v>1.073</v>
      </c>
    </row>
    <row r="1104" spans="38:41">
      <c r="AL1104" s="300">
        <v>7</v>
      </c>
      <c r="AM1104" s="300">
        <v>2020</v>
      </c>
      <c r="AN1104" s="302">
        <v>44021</v>
      </c>
      <c r="AO1104" s="300">
        <v>1.075</v>
      </c>
    </row>
    <row r="1105" spans="38:41">
      <c r="AL1105" s="300">
        <v>7</v>
      </c>
      <c r="AM1105" s="300">
        <v>2020</v>
      </c>
      <c r="AN1105" s="302">
        <v>44020</v>
      </c>
      <c r="AO1105" s="300">
        <v>1.097</v>
      </c>
    </row>
    <row r="1106" spans="38:41">
      <c r="AL1106" s="300">
        <v>7</v>
      </c>
      <c r="AM1106" s="300">
        <v>2020</v>
      </c>
      <c r="AN1106" s="302">
        <v>44019</v>
      </c>
      <c r="AO1106" s="300">
        <v>0.98899999999999999</v>
      </c>
    </row>
    <row r="1107" spans="38:41">
      <c r="AL1107" s="300">
        <v>7</v>
      </c>
      <c r="AM1107" s="300">
        <v>2020</v>
      </c>
      <c r="AN1107" s="302">
        <v>44018</v>
      </c>
      <c r="AO1107" s="300">
        <v>1.0149999999999999</v>
      </c>
    </row>
    <row r="1108" spans="38:41">
      <c r="AL1108" s="300">
        <v>7</v>
      </c>
      <c r="AM1108" s="300">
        <v>2020</v>
      </c>
      <c r="AN1108" s="302">
        <v>44015</v>
      </c>
      <c r="AO1108" s="300">
        <v>1.0069999999999999</v>
      </c>
    </row>
    <row r="1109" spans="38:41">
      <c r="AL1109" s="300">
        <v>7</v>
      </c>
      <c r="AM1109" s="300">
        <v>2020</v>
      </c>
      <c r="AN1109" s="302">
        <v>44014</v>
      </c>
      <c r="AO1109" s="300">
        <v>1.0129999999999999</v>
      </c>
    </row>
    <row r="1110" spans="38:41">
      <c r="AL1110" s="300">
        <v>7</v>
      </c>
      <c r="AM1110" s="300">
        <v>2020</v>
      </c>
      <c r="AN1110" s="302">
        <v>44013</v>
      </c>
      <c r="AO1110" s="300">
        <v>0.99099999999999999</v>
      </c>
    </row>
    <row r="1111" spans="38:41">
      <c r="AL1111" s="300">
        <v>6</v>
      </c>
      <c r="AM1111" s="300">
        <v>2020</v>
      </c>
      <c r="AN1111" s="302">
        <v>44012</v>
      </c>
      <c r="AO1111" s="300">
        <v>0.99099999999999999</v>
      </c>
    </row>
    <row r="1112" spans="38:41">
      <c r="AL1112" s="300">
        <v>6</v>
      </c>
      <c r="AM1112" s="300">
        <v>2020</v>
      </c>
      <c r="AN1112" s="302">
        <v>44011</v>
      </c>
      <c r="AO1112" s="300">
        <v>0.98199999999999998</v>
      </c>
    </row>
    <row r="1113" spans="38:41">
      <c r="AL1113" s="300">
        <v>6</v>
      </c>
      <c r="AM1113" s="300">
        <v>2020</v>
      </c>
      <c r="AN1113" s="302">
        <v>44008</v>
      </c>
      <c r="AO1113" s="300">
        <v>0.98799999999999999</v>
      </c>
    </row>
    <row r="1114" spans="38:41">
      <c r="AL1114" s="300">
        <v>6</v>
      </c>
      <c r="AM1114" s="300">
        <v>2020</v>
      </c>
      <c r="AN1114" s="302">
        <v>44007</v>
      </c>
      <c r="AO1114" s="300">
        <v>1.02</v>
      </c>
    </row>
    <row r="1115" spans="38:41">
      <c r="AL1115" s="300">
        <v>6</v>
      </c>
      <c r="AM1115" s="300">
        <v>2020</v>
      </c>
      <c r="AN1115" s="302">
        <v>44006</v>
      </c>
      <c r="AO1115" s="300">
        <v>1.0269999999999999</v>
      </c>
    </row>
    <row r="1116" spans="38:41">
      <c r="AL1116" s="300">
        <v>6</v>
      </c>
      <c r="AM1116" s="300">
        <v>2020</v>
      </c>
      <c r="AN1116" s="302">
        <v>44005</v>
      </c>
      <c r="AO1116" s="300">
        <v>1.014</v>
      </c>
    </row>
    <row r="1117" spans="38:41">
      <c r="AL1117" s="300">
        <v>6</v>
      </c>
      <c r="AM1117" s="300">
        <v>2020</v>
      </c>
      <c r="AN1117" s="302">
        <v>44004</v>
      </c>
      <c r="AO1117" s="300">
        <v>0.999</v>
      </c>
    </row>
    <row r="1118" spans="38:41">
      <c r="AL1118" s="300">
        <v>6</v>
      </c>
      <c r="AM1118" s="300">
        <v>2020</v>
      </c>
      <c r="AN1118" s="302">
        <v>44001</v>
      </c>
      <c r="AO1118" s="300">
        <v>1.002</v>
      </c>
    </row>
    <row r="1119" spans="38:41">
      <c r="AL1119" s="300">
        <v>6</v>
      </c>
      <c r="AM1119" s="300">
        <v>2020</v>
      </c>
      <c r="AN1119" s="302">
        <v>44000</v>
      </c>
      <c r="AO1119" s="300">
        <v>1.0049999999999999</v>
      </c>
    </row>
    <row r="1120" spans="38:41">
      <c r="AL1120" s="300">
        <v>6</v>
      </c>
      <c r="AM1120" s="300">
        <v>2020</v>
      </c>
      <c r="AN1120" s="302">
        <v>43999</v>
      </c>
      <c r="AO1120" s="300">
        <v>1.034</v>
      </c>
    </row>
    <row r="1121" spans="38:41">
      <c r="AL1121" s="300">
        <v>6</v>
      </c>
      <c r="AM1121" s="300">
        <v>2020</v>
      </c>
      <c r="AN1121" s="302">
        <v>43998</v>
      </c>
      <c r="AO1121" s="300">
        <v>1.0629999999999999</v>
      </c>
    </row>
    <row r="1122" spans="38:41">
      <c r="AL1122" s="300">
        <v>6</v>
      </c>
      <c r="AM1122" s="300">
        <v>2020</v>
      </c>
      <c r="AN1122" s="302">
        <v>43997</v>
      </c>
      <c r="AO1122" s="300">
        <v>1.02</v>
      </c>
    </row>
    <row r="1123" spans="38:41">
      <c r="AL1123" s="300">
        <v>6</v>
      </c>
      <c r="AM1123" s="300">
        <v>2020</v>
      </c>
      <c r="AN1123" s="302">
        <v>43994</v>
      </c>
      <c r="AO1123" s="300">
        <v>1.06</v>
      </c>
    </row>
    <row r="1124" spans="38:41">
      <c r="AL1124" s="300">
        <v>6</v>
      </c>
      <c r="AM1124" s="300">
        <v>2020</v>
      </c>
      <c r="AN1124" s="302">
        <v>43993</v>
      </c>
      <c r="AO1124" s="300">
        <v>1.0580000000000001</v>
      </c>
    </row>
    <row r="1125" spans="38:41">
      <c r="AL1125" s="300">
        <v>6</v>
      </c>
      <c r="AM1125" s="300">
        <v>2020</v>
      </c>
      <c r="AN1125" s="302">
        <v>43992</v>
      </c>
      <c r="AO1125" s="300">
        <v>1.125</v>
      </c>
    </row>
    <row r="1126" spans="38:41">
      <c r="AL1126" s="300">
        <v>6</v>
      </c>
      <c r="AM1126" s="300">
        <v>2020</v>
      </c>
      <c r="AN1126" s="302">
        <v>43991</v>
      </c>
      <c r="AO1126" s="300">
        <v>1.1890000000000001</v>
      </c>
    </row>
    <row r="1127" spans="38:41">
      <c r="AL1127" s="300">
        <v>6</v>
      </c>
      <c r="AM1127" s="300">
        <v>2020</v>
      </c>
      <c r="AN1127" s="302">
        <v>43990</v>
      </c>
      <c r="AO1127" s="300">
        <v>1.2549999999999999</v>
      </c>
    </row>
    <row r="1128" spans="38:41">
      <c r="AL1128" s="300">
        <v>6</v>
      </c>
      <c r="AM1128" s="300">
        <v>2020</v>
      </c>
      <c r="AN1128" s="302">
        <v>43987</v>
      </c>
      <c r="AO1128" s="300">
        <v>1.3080000000000001</v>
      </c>
    </row>
    <row r="1129" spans="38:41">
      <c r="AL1129" s="300">
        <v>6</v>
      </c>
      <c r="AM1129" s="300">
        <v>2020</v>
      </c>
      <c r="AN1129" s="302">
        <v>43986</v>
      </c>
      <c r="AO1129" s="300">
        <v>1.266</v>
      </c>
    </row>
    <row r="1130" spans="38:41">
      <c r="AL1130" s="300">
        <v>6</v>
      </c>
      <c r="AM1130" s="300">
        <v>2020</v>
      </c>
      <c r="AN1130" s="302">
        <v>43985</v>
      </c>
      <c r="AO1130" s="300">
        <v>1.2030000000000001</v>
      </c>
    </row>
    <row r="1131" spans="38:41">
      <c r="AL1131" s="300">
        <v>6</v>
      </c>
      <c r="AM1131" s="300">
        <v>2020</v>
      </c>
      <c r="AN1131" s="302">
        <v>43984</v>
      </c>
      <c r="AO1131" s="300">
        <v>1.145</v>
      </c>
    </row>
    <row r="1132" spans="38:41">
      <c r="AL1132" s="300">
        <v>6</v>
      </c>
      <c r="AM1132" s="300">
        <v>2020</v>
      </c>
      <c r="AN1132" s="302">
        <v>43983</v>
      </c>
      <c r="AO1132" s="300">
        <v>1.123</v>
      </c>
    </row>
    <row r="1133" spans="38:41">
      <c r="AL1133" s="300">
        <v>5</v>
      </c>
      <c r="AM1133" s="300">
        <v>2020</v>
      </c>
      <c r="AN1133" s="302">
        <v>43980</v>
      </c>
      <c r="AO1133" s="300">
        <v>1.1180000000000001</v>
      </c>
    </row>
    <row r="1134" spans="38:41">
      <c r="AL1134" s="300">
        <v>5</v>
      </c>
      <c r="AM1134" s="300">
        <v>2020</v>
      </c>
      <c r="AN1134" s="302">
        <v>43979</v>
      </c>
      <c r="AO1134" s="300">
        <v>1.143</v>
      </c>
    </row>
    <row r="1135" spans="38:41">
      <c r="AL1135" s="300">
        <v>5</v>
      </c>
      <c r="AM1135" s="300">
        <v>2020</v>
      </c>
      <c r="AN1135" s="302">
        <v>43978</v>
      </c>
      <c r="AO1135" s="300">
        <v>1.1060000000000001</v>
      </c>
    </row>
    <row r="1136" spans="38:41">
      <c r="AL1136" s="300">
        <v>5</v>
      </c>
      <c r="AM1136" s="300">
        <v>2020</v>
      </c>
      <c r="AN1136" s="302">
        <v>43977</v>
      </c>
      <c r="AO1136" s="300">
        <v>1.095</v>
      </c>
    </row>
    <row r="1137" spans="38:41">
      <c r="AL1137" s="300">
        <v>5</v>
      </c>
      <c r="AM1137" s="300">
        <v>2020</v>
      </c>
      <c r="AN1137" s="302">
        <v>43976</v>
      </c>
      <c r="AO1137" s="300">
        <v>1.0389999999999999</v>
      </c>
    </row>
    <row r="1138" spans="38:41">
      <c r="AL1138" s="300">
        <v>5</v>
      </c>
      <c r="AM1138" s="300">
        <v>2020</v>
      </c>
      <c r="AN1138" s="302">
        <v>43973</v>
      </c>
      <c r="AO1138" s="300">
        <v>1.0649999999999999</v>
      </c>
    </row>
    <row r="1139" spans="38:41">
      <c r="AL1139" s="300">
        <v>5</v>
      </c>
      <c r="AM1139" s="300">
        <v>2020</v>
      </c>
      <c r="AN1139" s="302">
        <v>43972</v>
      </c>
      <c r="AO1139" s="300">
        <v>1.1020000000000001</v>
      </c>
    </row>
    <row r="1140" spans="38:41">
      <c r="AL1140" s="300">
        <v>5</v>
      </c>
      <c r="AM1140" s="300">
        <v>2020</v>
      </c>
      <c r="AN1140" s="302">
        <v>43971</v>
      </c>
      <c r="AO1140" s="300">
        <v>1.107</v>
      </c>
    </row>
    <row r="1141" spans="38:41">
      <c r="AL1141" s="300">
        <v>5</v>
      </c>
      <c r="AM1141" s="300">
        <v>2020</v>
      </c>
      <c r="AN1141" s="302">
        <v>43970</v>
      </c>
      <c r="AO1141" s="300">
        <v>1.1439999999999999</v>
      </c>
    </row>
    <row r="1142" spans="38:41">
      <c r="AL1142" s="300">
        <v>5</v>
      </c>
      <c r="AM1142" s="300">
        <v>2020</v>
      </c>
      <c r="AN1142" s="302">
        <v>43969</v>
      </c>
      <c r="AO1142" s="300">
        <v>1.079</v>
      </c>
    </row>
    <row r="1143" spans="38:41">
      <c r="AL1143" s="300">
        <v>5</v>
      </c>
      <c r="AM1143" s="300">
        <v>2020</v>
      </c>
      <c r="AN1143" s="302">
        <v>43966</v>
      </c>
      <c r="AO1143" s="300">
        <v>1.079</v>
      </c>
    </row>
    <row r="1144" spans="38:41">
      <c r="AL1144" s="300">
        <v>5</v>
      </c>
      <c r="AM1144" s="300">
        <v>2020</v>
      </c>
      <c r="AN1144" s="302">
        <v>43965</v>
      </c>
      <c r="AO1144" s="300">
        <v>1.075</v>
      </c>
    </row>
    <row r="1145" spans="38:41">
      <c r="AL1145" s="300">
        <v>5</v>
      </c>
      <c r="AM1145" s="300">
        <v>2020</v>
      </c>
      <c r="AN1145" s="302">
        <v>43964</v>
      </c>
      <c r="AO1145" s="300">
        <v>1.113</v>
      </c>
    </row>
    <row r="1146" spans="38:41">
      <c r="AL1146" s="300">
        <v>5</v>
      </c>
      <c r="AM1146" s="300">
        <v>2020</v>
      </c>
      <c r="AN1146" s="302">
        <v>43963</v>
      </c>
      <c r="AO1146" s="300">
        <v>1.1399999999999999</v>
      </c>
    </row>
    <row r="1147" spans="38:41">
      <c r="AL1147" s="300">
        <v>5</v>
      </c>
      <c r="AM1147" s="300">
        <v>2020</v>
      </c>
      <c r="AN1147" s="302">
        <v>43962</v>
      </c>
      <c r="AO1147" s="300">
        <v>1.1919999999999999</v>
      </c>
    </row>
    <row r="1148" spans="38:41">
      <c r="AL1148" s="300">
        <v>5</v>
      </c>
      <c r="AM1148" s="300">
        <v>2020</v>
      </c>
      <c r="AN1148" s="302">
        <v>43959</v>
      </c>
      <c r="AO1148" s="300">
        <v>1.1679999999999999</v>
      </c>
    </row>
    <row r="1149" spans="38:41">
      <c r="AL1149" s="300">
        <v>5</v>
      </c>
      <c r="AM1149" s="300">
        <v>2020</v>
      </c>
      <c r="AN1149" s="302">
        <v>43958</v>
      </c>
      <c r="AO1149" s="300">
        <v>1.131</v>
      </c>
    </row>
    <row r="1150" spans="38:41">
      <c r="AL1150" s="300">
        <v>5</v>
      </c>
      <c r="AM1150" s="300">
        <v>2020</v>
      </c>
      <c r="AN1150" s="302">
        <v>43957</v>
      </c>
      <c r="AO1150" s="300">
        <v>1.1619999999999999</v>
      </c>
    </row>
    <row r="1151" spans="38:41">
      <c r="AL1151" s="300">
        <v>5</v>
      </c>
      <c r="AM1151" s="300">
        <v>2020</v>
      </c>
      <c r="AN1151" s="302">
        <v>43956</v>
      </c>
      <c r="AO1151" s="300">
        <v>1.113</v>
      </c>
    </row>
    <row r="1152" spans="38:41">
      <c r="AL1152" s="300">
        <v>5</v>
      </c>
      <c r="AM1152" s="300">
        <v>2020</v>
      </c>
      <c r="AN1152" s="302">
        <v>43955</v>
      </c>
      <c r="AO1152" s="300">
        <v>1.115</v>
      </c>
    </row>
    <row r="1153" spans="38:41">
      <c r="AL1153" s="300">
        <v>5</v>
      </c>
      <c r="AM1153" s="300">
        <v>2020</v>
      </c>
      <c r="AN1153" s="302">
        <v>43952</v>
      </c>
      <c r="AO1153" s="300">
        <v>1.0840000000000001</v>
      </c>
    </row>
    <row r="1154" spans="38:41">
      <c r="AL1154" s="300">
        <v>4</v>
      </c>
      <c r="AM1154" s="300">
        <v>2020</v>
      </c>
      <c r="AN1154" s="302">
        <v>43951</v>
      </c>
      <c r="AO1154" s="300">
        <v>1.1279999999999999</v>
      </c>
    </row>
    <row r="1155" spans="38:41">
      <c r="AL1155" s="300">
        <v>4</v>
      </c>
      <c r="AM1155" s="300">
        <v>2020</v>
      </c>
      <c r="AN1155" s="302">
        <v>43950</v>
      </c>
      <c r="AO1155" s="300">
        <v>1.155</v>
      </c>
    </row>
    <row r="1156" spans="38:41">
      <c r="AL1156" s="300">
        <v>4</v>
      </c>
      <c r="AM1156" s="300">
        <v>2020</v>
      </c>
      <c r="AN1156" s="302">
        <v>43949</v>
      </c>
      <c r="AO1156" s="300">
        <v>1.1679999999999999</v>
      </c>
    </row>
    <row r="1157" spans="38:41">
      <c r="AL1157" s="300">
        <v>4</v>
      </c>
      <c r="AM1157" s="300">
        <v>2020</v>
      </c>
      <c r="AN1157" s="302">
        <v>43948</v>
      </c>
      <c r="AO1157" s="300">
        <v>1.2190000000000001</v>
      </c>
    </row>
    <row r="1158" spans="38:41">
      <c r="AL1158" s="300">
        <v>4</v>
      </c>
      <c r="AM1158" s="300">
        <v>2020</v>
      </c>
      <c r="AN1158" s="302">
        <v>43945</v>
      </c>
      <c r="AO1158" s="300">
        <v>1.1870000000000001</v>
      </c>
    </row>
    <row r="1159" spans="38:41">
      <c r="AL1159" s="300">
        <v>4</v>
      </c>
      <c r="AM1159" s="300">
        <v>2020</v>
      </c>
      <c r="AN1159" s="302">
        <v>43944</v>
      </c>
      <c r="AO1159" s="300">
        <v>1.196</v>
      </c>
    </row>
    <row r="1160" spans="38:41">
      <c r="AL1160" s="300">
        <v>4</v>
      </c>
      <c r="AM1160" s="300">
        <v>2020</v>
      </c>
      <c r="AN1160" s="302">
        <v>43943</v>
      </c>
      <c r="AO1160" s="300">
        <v>1.23</v>
      </c>
    </row>
    <row r="1161" spans="38:41">
      <c r="AL1161" s="300">
        <v>4</v>
      </c>
      <c r="AM1161" s="300">
        <v>2020</v>
      </c>
      <c r="AN1161" s="302">
        <v>43942</v>
      </c>
      <c r="AO1161" s="300">
        <v>1.226</v>
      </c>
    </row>
    <row r="1162" spans="38:41">
      <c r="AL1162" s="300">
        <v>4</v>
      </c>
      <c r="AM1162" s="300">
        <v>2020</v>
      </c>
      <c r="AN1162" s="302">
        <v>43941</v>
      </c>
      <c r="AO1162" s="300">
        <v>1.282</v>
      </c>
    </row>
    <row r="1163" spans="38:41">
      <c r="AL1163" s="300">
        <v>4</v>
      </c>
      <c r="AM1163" s="300">
        <v>2020</v>
      </c>
      <c r="AN1163" s="302">
        <v>43938</v>
      </c>
      <c r="AO1163" s="300">
        <v>1.3009999999999999</v>
      </c>
    </row>
    <row r="1164" spans="38:41">
      <c r="AL1164" s="300">
        <v>4</v>
      </c>
      <c r="AM1164" s="300">
        <v>2020</v>
      </c>
      <c r="AN1164" s="302">
        <v>43937</v>
      </c>
      <c r="AO1164" s="300">
        <v>1.26</v>
      </c>
    </row>
    <row r="1165" spans="38:41">
      <c r="AL1165" s="300">
        <v>4</v>
      </c>
      <c r="AM1165" s="300">
        <v>2020</v>
      </c>
      <c r="AN1165" s="302">
        <v>43936</v>
      </c>
      <c r="AO1165" s="300">
        <v>1.3180000000000001</v>
      </c>
    </row>
    <row r="1166" spans="38:41">
      <c r="AL1166" s="300">
        <v>4</v>
      </c>
      <c r="AM1166" s="300">
        <v>2020</v>
      </c>
      <c r="AN1166" s="302">
        <v>43935</v>
      </c>
      <c r="AO1166" s="300">
        <v>1.4179999999999999</v>
      </c>
    </row>
    <row r="1167" spans="38:41">
      <c r="AL1167" s="300">
        <v>4</v>
      </c>
      <c r="AM1167" s="300">
        <v>2020</v>
      </c>
      <c r="AN1167" s="302">
        <v>43934</v>
      </c>
      <c r="AO1167" s="300">
        <v>1.341</v>
      </c>
    </row>
    <row r="1168" spans="38:41">
      <c r="AL1168" s="300">
        <v>4</v>
      </c>
      <c r="AM1168" s="300">
        <v>2020</v>
      </c>
      <c r="AN1168" s="302">
        <v>43931</v>
      </c>
      <c r="AO1168" s="300">
        <v>1.335</v>
      </c>
    </row>
    <row r="1169" spans="38:41">
      <c r="AL1169" s="300">
        <v>4</v>
      </c>
      <c r="AM1169" s="300">
        <v>2020</v>
      </c>
      <c r="AN1169" s="302">
        <v>43930</v>
      </c>
      <c r="AO1169" s="300">
        <v>1.335</v>
      </c>
    </row>
    <row r="1170" spans="38:41">
      <c r="AL1170" s="300">
        <v>4</v>
      </c>
      <c r="AM1170" s="300">
        <v>2020</v>
      </c>
      <c r="AN1170" s="302">
        <v>43929</v>
      </c>
      <c r="AO1170" s="300">
        <v>1.3560000000000001</v>
      </c>
    </row>
    <row r="1171" spans="38:41">
      <c r="AL1171" s="300">
        <v>4</v>
      </c>
      <c r="AM1171" s="300">
        <v>2020</v>
      </c>
      <c r="AN1171" s="302">
        <v>43928</v>
      </c>
      <c r="AO1171" s="300">
        <v>1.34</v>
      </c>
    </row>
    <row r="1172" spans="38:41">
      <c r="AL1172" s="300">
        <v>4</v>
      </c>
      <c r="AM1172" s="300">
        <v>2020</v>
      </c>
      <c r="AN1172" s="302">
        <v>43927</v>
      </c>
      <c r="AO1172" s="300">
        <v>1.278</v>
      </c>
    </row>
    <row r="1173" spans="38:41">
      <c r="AL1173" s="300">
        <v>4</v>
      </c>
      <c r="AM1173" s="300">
        <v>2020</v>
      </c>
      <c r="AN1173" s="302">
        <v>43924</v>
      </c>
      <c r="AO1173" s="300">
        <v>1.2250000000000001</v>
      </c>
    </row>
    <row r="1174" spans="38:41">
      <c r="AL1174" s="300">
        <v>4</v>
      </c>
      <c r="AM1174" s="300">
        <v>2020</v>
      </c>
      <c r="AN1174" s="302">
        <v>43923</v>
      </c>
      <c r="AO1174" s="300">
        <v>1.2330000000000001</v>
      </c>
    </row>
    <row r="1175" spans="38:41">
      <c r="AL1175" s="300">
        <v>4</v>
      </c>
      <c r="AM1175" s="300">
        <v>2020</v>
      </c>
      <c r="AN1175" s="302">
        <v>43922</v>
      </c>
      <c r="AO1175" s="300">
        <v>1.2070000000000001</v>
      </c>
    </row>
    <row r="1176" spans="38:41">
      <c r="AL1176" s="300">
        <v>3</v>
      </c>
      <c r="AM1176" s="300">
        <v>2020</v>
      </c>
      <c r="AN1176" s="302">
        <v>43921</v>
      </c>
      <c r="AO1176" s="300">
        <v>1.304</v>
      </c>
    </row>
    <row r="1177" spans="38:41">
      <c r="AL1177" s="300">
        <v>3</v>
      </c>
      <c r="AM1177" s="300">
        <v>2020</v>
      </c>
      <c r="AN1177" s="302">
        <v>43920</v>
      </c>
      <c r="AO1177" s="300">
        <v>1.327</v>
      </c>
    </row>
    <row r="1178" spans="38:41">
      <c r="AL1178" s="300">
        <v>3</v>
      </c>
      <c r="AM1178" s="300">
        <v>2020</v>
      </c>
      <c r="AN1178" s="302">
        <v>43917</v>
      </c>
      <c r="AO1178" s="300">
        <v>1.2949999999999999</v>
      </c>
    </row>
    <row r="1179" spans="38:41">
      <c r="AL1179" s="300">
        <v>3</v>
      </c>
      <c r="AM1179" s="300">
        <v>2020</v>
      </c>
      <c r="AN1179" s="302">
        <v>43916</v>
      </c>
      <c r="AO1179" s="300">
        <v>1.3380000000000001</v>
      </c>
    </row>
    <row r="1180" spans="38:41">
      <c r="AL1180" s="300">
        <v>3</v>
      </c>
      <c r="AM1180" s="300">
        <v>2020</v>
      </c>
      <c r="AN1180" s="302">
        <v>43915</v>
      </c>
      <c r="AO1180" s="300">
        <v>1.381</v>
      </c>
    </row>
    <row r="1181" spans="38:41">
      <c r="AL1181" s="300">
        <v>3</v>
      </c>
      <c r="AM1181" s="300">
        <v>2020</v>
      </c>
      <c r="AN1181" s="302">
        <v>43914</v>
      </c>
      <c r="AO1181" s="300">
        <v>1.335</v>
      </c>
    </row>
    <row r="1182" spans="38:41">
      <c r="AL1182" s="300">
        <v>3</v>
      </c>
      <c r="AM1182" s="300">
        <v>2020</v>
      </c>
      <c r="AN1182" s="302">
        <v>43913</v>
      </c>
      <c r="AO1182" s="300">
        <v>1.2629999999999999</v>
      </c>
    </row>
    <row r="1183" spans="38:41">
      <c r="AL1183" s="300">
        <v>3</v>
      </c>
      <c r="AM1183" s="300">
        <v>2020</v>
      </c>
      <c r="AN1183" s="302">
        <v>43910</v>
      </c>
      <c r="AO1183" s="300">
        <v>1.286</v>
      </c>
    </row>
    <row r="1184" spans="38:41">
      <c r="AL1184" s="300">
        <v>3</v>
      </c>
      <c r="AM1184" s="300">
        <v>2020</v>
      </c>
      <c r="AN1184" s="302">
        <v>43909</v>
      </c>
      <c r="AO1184" s="300">
        <v>1.427</v>
      </c>
    </row>
    <row r="1185" spans="38:41">
      <c r="AL1185" s="300">
        <v>3</v>
      </c>
      <c r="AM1185" s="300">
        <v>2020</v>
      </c>
      <c r="AN1185" s="302">
        <v>43908</v>
      </c>
      <c r="AO1185" s="300">
        <v>1.4590000000000001</v>
      </c>
    </row>
    <row r="1186" spans="38:41">
      <c r="AL1186" s="300">
        <v>3</v>
      </c>
      <c r="AM1186" s="300">
        <v>2020</v>
      </c>
      <c r="AN1186" s="302">
        <v>43907</v>
      </c>
      <c r="AO1186" s="300">
        <v>1.411</v>
      </c>
    </row>
    <row r="1187" spans="38:41">
      <c r="AL1187" s="300">
        <v>3</v>
      </c>
      <c r="AM1187" s="300">
        <v>2020</v>
      </c>
      <c r="AN1187" s="302">
        <v>43906</v>
      </c>
      <c r="AO1187" s="300">
        <v>1.25</v>
      </c>
    </row>
    <row r="1188" spans="38:41">
      <c r="AL1188" s="300">
        <v>3</v>
      </c>
      <c r="AM1188" s="300">
        <v>2020</v>
      </c>
      <c r="AN1188" s="302">
        <v>43903</v>
      </c>
      <c r="AO1188" s="300">
        <v>1.329</v>
      </c>
    </row>
    <row r="1189" spans="38:41">
      <c r="AL1189" s="300">
        <v>3</v>
      </c>
      <c r="AM1189" s="300">
        <v>2020</v>
      </c>
      <c r="AN1189" s="302">
        <v>43902</v>
      </c>
      <c r="AO1189" s="300">
        <v>1.0860000000000001</v>
      </c>
    </row>
    <row r="1190" spans="38:41">
      <c r="AL1190" s="300">
        <v>3</v>
      </c>
      <c r="AM1190" s="300">
        <v>2020</v>
      </c>
      <c r="AN1190" s="302">
        <v>43901</v>
      </c>
      <c r="AO1190" s="300">
        <v>1.032</v>
      </c>
    </row>
    <row r="1191" spans="38:41">
      <c r="AL1191" s="300">
        <v>3</v>
      </c>
      <c r="AM1191" s="300">
        <v>2020</v>
      </c>
      <c r="AN1191" s="302">
        <v>43900</v>
      </c>
      <c r="AO1191" s="300">
        <v>0.94699999999999995</v>
      </c>
    </row>
    <row r="1192" spans="38:41">
      <c r="AL1192" s="300">
        <v>3</v>
      </c>
      <c r="AM1192" s="300">
        <v>2020</v>
      </c>
      <c r="AN1192" s="302">
        <v>43899</v>
      </c>
      <c r="AO1192" s="300">
        <v>0.73799999999999999</v>
      </c>
    </row>
    <row r="1193" spans="38:41">
      <c r="AL1193" s="300">
        <v>3</v>
      </c>
      <c r="AM1193" s="300">
        <v>2020</v>
      </c>
      <c r="AN1193" s="302">
        <v>43896</v>
      </c>
      <c r="AO1193" s="300">
        <v>0.96199999999999997</v>
      </c>
    </row>
    <row r="1194" spans="38:41">
      <c r="AL1194" s="300">
        <v>3</v>
      </c>
      <c r="AM1194" s="300">
        <v>2020</v>
      </c>
      <c r="AN1194" s="302">
        <v>43895</v>
      </c>
      <c r="AO1194" s="300">
        <v>1.167</v>
      </c>
    </row>
    <row r="1195" spans="38:41">
      <c r="AL1195" s="300">
        <v>3</v>
      </c>
      <c r="AM1195" s="300">
        <v>2020</v>
      </c>
      <c r="AN1195" s="302">
        <v>43894</v>
      </c>
      <c r="AO1195" s="300">
        <v>1.3109999999999999</v>
      </c>
    </row>
    <row r="1196" spans="38:41">
      <c r="AL1196" s="300">
        <v>3</v>
      </c>
      <c r="AM1196" s="300">
        <v>2020</v>
      </c>
      <c r="AN1196" s="302">
        <v>43893</v>
      </c>
      <c r="AO1196" s="300">
        <v>1.226</v>
      </c>
    </row>
    <row r="1197" spans="38:41">
      <c r="AL1197" s="300">
        <v>3</v>
      </c>
      <c r="AM1197" s="300">
        <v>2020</v>
      </c>
      <c r="AN1197" s="302">
        <v>43892</v>
      </c>
      <c r="AO1197" s="300">
        <v>1.329</v>
      </c>
    </row>
    <row r="1198" spans="38:41">
      <c r="AL1198" s="300">
        <v>2</v>
      </c>
      <c r="AM1198" s="300">
        <v>2020</v>
      </c>
      <c r="AN1198" s="302">
        <v>43889</v>
      </c>
      <c r="AO1198" s="300">
        <v>1.3240000000000001</v>
      </c>
    </row>
    <row r="1199" spans="38:41">
      <c r="AL1199" s="300">
        <v>2</v>
      </c>
      <c r="AM1199" s="300">
        <v>2020</v>
      </c>
      <c r="AN1199" s="302">
        <v>43888</v>
      </c>
      <c r="AO1199" s="300">
        <v>1.3180000000000001</v>
      </c>
    </row>
    <row r="1200" spans="38:41">
      <c r="AL1200" s="300">
        <v>2</v>
      </c>
      <c r="AM1200" s="300">
        <v>2020</v>
      </c>
      <c r="AN1200" s="302">
        <v>43887</v>
      </c>
      <c r="AO1200" s="300">
        <v>1.3580000000000001</v>
      </c>
    </row>
    <row r="1201" spans="38:41">
      <c r="AL1201" s="300">
        <v>2</v>
      </c>
      <c r="AM1201" s="300">
        <v>2020</v>
      </c>
      <c r="AN1201" s="302">
        <v>43886</v>
      </c>
      <c r="AO1201" s="300">
        <v>1.337</v>
      </c>
    </row>
    <row r="1202" spans="38:41">
      <c r="AL1202" s="300">
        <v>2</v>
      </c>
      <c r="AM1202" s="300">
        <v>2020</v>
      </c>
      <c r="AN1202" s="302">
        <v>43885</v>
      </c>
      <c r="AO1202" s="300">
        <v>1.3129999999999999</v>
      </c>
    </row>
    <row r="1203" spans="38:41">
      <c r="AL1203" s="300">
        <v>2</v>
      </c>
      <c r="AM1203" s="300">
        <v>2020</v>
      </c>
      <c r="AN1203" s="302">
        <v>43882</v>
      </c>
      <c r="AO1203" s="300">
        <v>1.385</v>
      </c>
    </row>
    <row r="1204" spans="38:41">
      <c r="AL1204" s="300">
        <v>2</v>
      </c>
      <c r="AM1204" s="300">
        <v>2020</v>
      </c>
      <c r="AN1204" s="302">
        <v>43881</v>
      </c>
      <c r="AO1204" s="300">
        <v>1.423</v>
      </c>
    </row>
    <row r="1205" spans="38:41">
      <c r="AL1205" s="300">
        <v>2</v>
      </c>
      <c r="AM1205" s="300">
        <v>2020</v>
      </c>
      <c r="AN1205" s="302">
        <v>43880</v>
      </c>
      <c r="AO1205" s="300">
        <v>1.47</v>
      </c>
    </row>
    <row r="1206" spans="38:41">
      <c r="AL1206" s="300">
        <v>2</v>
      </c>
      <c r="AM1206" s="300">
        <v>2020</v>
      </c>
      <c r="AN1206" s="302">
        <v>43879</v>
      </c>
      <c r="AO1206" s="300">
        <v>1.4530000000000001</v>
      </c>
    </row>
    <row r="1207" spans="38:41">
      <c r="AL1207" s="300">
        <v>2</v>
      </c>
      <c r="AM1207" s="300">
        <v>2020</v>
      </c>
      <c r="AN1207" s="302">
        <v>43878</v>
      </c>
      <c r="AO1207" s="300">
        <v>1.4910000000000001</v>
      </c>
    </row>
    <row r="1208" spans="38:41">
      <c r="AL1208" s="300">
        <v>2</v>
      </c>
      <c r="AM1208" s="300">
        <v>2020</v>
      </c>
      <c r="AN1208" s="302">
        <v>43875</v>
      </c>
      <c r="AO1208" s="300">
        <v>1.4910000000000001</v>
      </c>
    </row>
    <row r="1209" spans="38:41">
      <c r="AL1209" s="300">
        <v>2</v>
      </c>
      <c r="AM1209" s="300">
        <v>2020</v>
      </c>
      <c r="AN1209" s="302">
        <v>43874</v>
      </c>
      <c r="AO1209" s="300">
        <v>1.514</v>
      </c>
    </row>
    <row r="1210" spans="38:41">
      <c r="AL1210" s="300">
        <v>2</v>
      </c>
      <c r="AM1210" s="300">
        <v>2020</v>
      </c>
      <c r="AN1210" s="302">
        <v>43873</v>
      </c>
      <c r="AO1210" s="300">
        <v>1.514</v>
      </c>
    </row>
    <row r="1211" spans="38:41">
      <c r="AL1211" s="300">
        <v>2</v>
      </c>
      <c r="AM1211" s="300">
        <v>2020</v>
      </c>
      <c r="AN1211" s="302">
        <v>43872</v>
      </c>
      <c r="AO1211" s="300">
        <v>1.4730000000000001</v>
      </c>
    </row>
    <row r="1212" spans="38:41">
      <c r="AL1212" s="300">
        <v>2</v>
      </c>
      <c r="AM1212" s="300">
        <v>2020</v>
      </c>
      <c r="AN1212" s="302">
        <v>43871</v>
      </c>
      <c r="AO1212" s="300">
        <v>1.421</v>
      </c>
    </row>
    <row r="1213" spans="38:41">
      <c r="AL1213" s="300">
        <v>2</v>
      </c>
      <c r="AM1213" s="300">
        <v>2020</v>
      </c>
      <c r="AN1213" s="302">
        <v>43868</v>
      </c>
      <c r="AO1213" s="300">
        <v>1.4330000000000001</v>
      </c>
    </row>
    <row r="1214" spans="38:41">
      <c r="AL1214" s="300">
        <v>2</v>
      </c>
      <c r="AM1214" s="300">
        <v>2020</v>
      </c>
      <c r="AN1214" s="302">
        <v>43867</v>
      </c>
      <c r="AO1214" s="300">
        <v>1.4850000000000001</v>
      </c>
    </row>
    <row r="1215" spans="38:41">
      <c r="AL1215" s="300">
        <v>2</v>
      </c>
      <c r="AM1215" s="300">
        <v>2020</v>
      </c>
      <c r="AN1215" s="302">
        <v>43866</v>
      </c>
      <c r="AO1215" s="300">
        <v>1.51</v>
      </c>
    </row>
    <row r="1216" spans="38:41">
      <c r="AL1216" s="300">
        <v>2</v>
      </c>
      <c r="AM1216" s="300">
        <v>2020</v>
      </c>
      <c r="AN1216" s="302">
        <v>43865</v>
      </c>
      <c r="AO1216" s="300">
        <v>1.4690000000000001</v>
      </c>
    </row>
    <row r="1217" spans="38:41">
      <c r="AL1217" s="300">
        <v>2</v>
      </c>
      <c r="AM1217" s="300">
        <v>2020</v>
      </c>
      <c r="AN1217" s="302">
        <v>43864</v>
      </c>
      <c r="AO1217" s="300">
        <v>1.413</v>
      </c>
    </row>
    <row r="1218" spans="38:41">
      <c r="AL1218" s="300">
        <v>1</v>
      </c>
      <c r="AM1218" s="300">
        <v>2020</v>
      </c>
      <c r="AN1218" s="302">
        <v>43861</v>
      </c>
      <c r="AO1218" s="300">
        <v>1.431</v>
      </c>
    </row>
    <row r="1219" spans="38:41">
      <c r="AL1219" s="300">
        <v>1</v>
      </c>
      <c r="AM1219" s="300">
        <v>2020</v>
      </c>
      <c r="AN1219" s="302">
        <v>43860</v>
      </c>
      <c r="AO1219" s="300">
        <v>1.4670000000000001</v>
      </c>
    </row>
    <row r="1220" spans="38:41">
      <c r="AL1220" s="300">
        <v>1</v>
      </c>
      <c r="AM1220" s="300">
        <v>2020</v>
      </c>
      <c r="AN1220" s="302">
        <v>43859</v>
      </c>
      <c r="AO1220" s="300">
        <v>1.4470000000000001</v>
      </c>
    </row>
    <row r="1221" spans="38:41">
      <c r="AL1221" s="300">
        <v>1</v>
      </c>
      <c r="AM1221" s="300">
        <v>2020</v>
      </c>
      <c r="AN1221" s="302">
        <v>43858</v>
      </c>
      <c r="AO1221" s="300">
        <v>1.4970000000000001</v>
      </c>
    </row>
    <row r="1222" spans="38:41">
      <c r="AL1222" s="300">
        <v>1</v>
      </c>
      <c r="AM1222" s="300">
        <v>2020</v>
      </c>
      <c r="AN1222" s="302">
        <v>43857</v>
      </c>
      <c r="AO1222" s="300">
        <v>1.4379999999999999</v>
      </c>
    </row>
    <row r="1223" spans="38:41">
      <c r="AL1223" s="300">
        <v>1</v>
      </c>
      <c r="AM1223" s="300">
        <v>2020</v>
      </c>
      <c r="AN1223" s="302">
        <v>43854</v>
      </c>
      <c r="AO1223" s="300">
        <v>1.49</v>
      </c>
    </row>
    <row r="1224" spans="38:41">
      <c r="AL1224" s="300">
        <v>1</v>
      </c>
      <c r="AM1224" s="300">
        <v>2020</v>
      </c>
      <c r="AN1224" s="302">
        <v>43853</v>
      </c>
      <c r="AO1224" s="300">
        <v>1.5489999999999999</v>
      </c>
    </row>
    <row r="1225" spans="38:41">
      <c r="AL1225" s="300">
        <v>1</v>
      </c>
      <c r="AM1225" s="300">
        <v>2020</v>
      </c>
      <c r="AN1225" s="302">
        <v>43852</v>
      </c>
      <c r="AO1225" s="300">
        <v>1.585</v>
      </c>
    </row>
    <row r="1226" spans="38:41">
      <c r="AL1226" s="300">
        <v>1</v>
      </c>
      <c r="AM1226" s="300">
        <v>2020</v>
      </c>
      <c r="AN1226" s="302">
        <v>43851</v>
      </c>
      <c r="AO1226" s="300">
        <v>1.633</v>
      </c>
    </row>
    <row r="1227" spans="38:41">
      <c r="AL1227" s="300">
        <v>1</v>
      </c>
      <c r="AM1227" s="300">
        <v>2020</v>
      </c>
      <c r="AN1227" s="302">
        <v>43850</v>
      </c>
      <c r="AO1227" s="300">
        <v>1.6830000000000001</v>
      </c>
    </row>
    <row r="1228" spans="38:41">
      <c r="AL1228" s="300">
        <v>1</v>
      </c>
      <c r="AM1228" s="300">
        <v>2020</v>
      </c>
      <c r="AN1228" s="302">
        <v>43847</v>
      </c>
      <c r="AO1228" s="300">
        <v>1.681</v>
      </c>
    </row>
    <row r="1229" spans="38:41">
      <c r="AL1229" s="300">
        <v>1</v>
      </c>
      <c r="AM1229" s="300">
        <v>2020</v>
      </c>
      <c r="AN1229" s="302">
        <v>43846</v>
      </c>
      <c r="AO1229" s="300">
        <v>1.68</v>
      </c>
    </row>
    <row r="1230" spans="38:41">
      <c r="AL1230" s="300">
        <v>1</v>
      </c>
      <c r="AM1230" s="300">
        <v>2020</v>
      </c>
      <c r="AN1230" s="302">
        <v>43845</v>
      </c>
      <c r="AO1230" s="300">
        <v>1.659</v>
      </c>
    </row>
    <row r="1231" spans="38:41">
      <c r="AL1231" s="300">
        <v>1</v>
      </c>
      <c r="AM1231" s="300">
        <v>2020</v>
      </c>
      <c r="AN1231" s="302">
        <v>43844</v>
      </c>
      <c r="AO1231" s="300">
        <v>1.696</v>
      </c>
    </row>
    <row r="1232" spans="38:41">
      <c r="AL1232" s="300">
        <v>1</v>
      </c>
      <c r="AM1232" s="300">
        <v>2020</v>
      </c>
      <c r="AN1232" s="302">
        <v>43843</v>
      </c>
      <c r="AO1232" s="300">
        <v>1.71</v>
      </c>
    </row>
    <row r="1233" spans="38:41">
      <c r="AL1233" s="300">
        <v>1</v>
      </c>
      <c r="AM1233" s="300">
        <v>2020</v>
      </c>
      <c r="AN1233" s="302">
        <v>43840</v>
      </c>
      <c r="AO1233" s="300">
        <v>1.6930000000000001</v>
      </c>
    </row>
    <row r="1234" spans="38:41">
      <c r="AL1234" s="300">
        <v>1</v>
      </c>
      <c r="AM1234" s="300">
        <v>2020</v>
      </c>
      <c r="AN1234" s="302">
        <v>43839</v>
      </c>
      <c r="AO1234" s="300">
        <v>1.7230000000000001</v>
      </c>
    </row>
    <row r="1235" spans="38:41">
      <c r="AL1235" s="300">
        <v>1</v>
      </c>
      <c r="AM1235" s="300">
        <v>2020</v>
      </c>
      <c r="AN1235" s="302">
        <v>43838</v>
      </c>
      <c r="AO1235" s="300">
        <v>1.7490000000000001</v>
      </c>
    </row>
    <row r="1236" spans="38:41">
      <c r="AL1236" s="300">
        <v>1</v>
      </c>
      <c r="AM1236" s="300">
        <v>2020</v>
      </c>
      <c r="AN1236" s="302">
        <v>43837</v>
      </c>
      <c r="AO1236" s="300">
        <v>1.6919999999999999</v>
      </c>
    </row>
    <row r="1237" spans="38:41">
      <c r="AL1237" s="300">
        <v>1</v>
      </c>
      <c r="AM1237" s="300">
        <v>2020</v>
      </c>
      <c r="AN1237" s="302">
        <v>43836</v>
      </c>
      <c r="AO1237" s="300">
        <v>1.6879999999999999</v>
      </c>
    </row>
    <row r="1238" spans="38:41">
      <c r="AL1238" s="300">
        <v>1</v>
      </c>
      <c r="AM1238" s="300">
        <v>2020</v>
      </c>
      <c r="AN1238" s="302">
        <v>43833</v>
      </c>
      <c r="AO1238" s="300">
        <v>1.6240000000000001</v>
      </c>
    </row>
    <row r="1239" spans="38:41">
      <c r="AL1239" s="300">
        <v>1</v>
      </c>
      <c r="AM1239" s="300">
        <v>2020</v>
      </c>
      <c r="AN1239" s="302">
        <v>43832</v>
      </c>
      <c r="AO1239" s="300">
        <v>1.702</v>
      </c>
    </row>
    <row r="1240" spans="38:41">
      <c r="AL1240" s="300">
        <v>1</v>
      </c>
      <c r="AM1240" s="300">
        <v>2020</v>
      </c>
      <c r="AN1240" s="302">
        <v>43831</v>
      </c>
      <c r="AO1240" s="300">
        <v>1.7629999999999999</v>
      </c>
    </row>
    <row r="1241" spans="38:41">
      <c r="AL1241" s="300">
        <v>12</v>
      </c>
      <c r="AM1241" s="300">
        <v>2019</v>
      </c>
      <c r="AN1241" s="302">
        <v>43830</v>
      </c>
      <c r="AO1241" s="300">
        <v>1.7629999999999999</v>
      </c>
    </row>
    <row r="1242" spans="38:41">
      <c r="AL1242" s="300">
        <v>12</v>
      </c>
      <c r="AM1242" s="300">
        <v>2019</v>
      </c>
      <c r="AN1242" s="302">
        <v>43829</v>
      </c>
      <c r="AO1242" s="300">
        <v>1.7110000000000001</v>
      </c>
    </row>
    <row r="1243" spans="38:41">
      <c r="AL1243" s="300">
        <v>12</v>
      </c>
      <c r="AM1243" s="300">
        <v>2019</v>
      </c>
      <c r="AN1243" s="302">
        <v>43826</v>
      </c>
      <c r="AO1243" s="300">
        <v>1.661</v>
      </c>
    </row>
    <row r="1244" spans="38:41">
      <c r="AL1244" s="300">
        <v>12</v>
      </c>
      <c r="AM1244" s="300">
        <v>2019</v>
      </c>
      <c r="AN1244" s="302">
        <v>43825</v>
      </c>
      <c r="AO1244" s="300">
        <v>1.6679999999999999</v>
      </c>
    </row>
    <row r="1245" spans="38:41">
      <c r="AL1245" s="300">
        <v>12</v>
      </c>
      <c r="AM1245" s="300">
        <v>2019</v>
      </c>
      <c r="AN1245" s="302">
        <v>43824</v>
      </c>
      <c r="AO1245" s="300">
        <v>1.6679999999999999</v>
      </c>
    </row>
    <row r="1246" spans="38:41">
      <c r="AL1246" s="300">
        <v>12</v>
      </c>
      <c r="AM1246" s="300">
        <v>2019</v>
      </c>
      <c r="AN1246" s="302">
        <v>43823</v>
      </c>
      <c r="AO1246" s="300">
        <v>1.6679999999999999</v>
      </c>
    </row>
    <row r="1247" spans="38:41">
      <c r="AL1247" s="300">
        <v>12</v>
      </c>
      <c r="AM1247" s="300">
        <v>2019</v>
      </c>
      <c r="AN1247" s="302">
        <v>43822</v>
      </c>
      <c r="AO1247" s="300">
        <v>1.6719999999999999</v>
      </c>
    </row>
    <row r="1248" spans="38:41">
      <c r="AL1248" s="300">
        <v>12</v>
      </c>
      <c r="AM1248" s="300">
        <v>2019</v>
      </c>
      <c r="AN1248" s="302">
        <v>43819</v>
      </c>
      <c r="AO1248" s="300">
        <v>1.6659999999999999</v>
      </c>
    </row>
    <row r="1249" spans="38:41">
      <c r="AL1249" s="300">
        <v>12</v>
      </c>
      <c r="AM1249" s="300">
        <v>2019</v>
      </c>
      <c r="AN1249" s="302">
        <v>43818</v>
      </c>
      <c r="AO1249" s="300">
        <v>1.7170000000000001</v>
      </c>
    </row>
    <row r="1250" spans="38:41">
      <c r="AL1250" s="300">
        <v>12</v>
      </c>
      <c r="AM1250" s="300">
        <v>2019</v>
      </c>
      <c r="AN1250" s="302">
        <v>43817</v>
      </c>
      <c r="AO1250" s="300">
        <v>1.75</v>
      </c>
    </row>
    <row r="1251" spans="38:41">
      <c r="AL1251" s="300">
        <v>12</v>
      </c>
      <c r="AM1251" s="300">
        <v>2019</v>
      </c>
      <c r="AN1251" s="302">
        <v>43816</v>
      </c>
      <c r="AO1251" s="300">
        <v>1.718</v>
      </c>
    </row>
    <row r="1252" spans="38:41">
      <c r="AL1252" s="300">
        <v>12</v>
      </c>
      <c r="AM1252" s="300">
        <v>2019</v>
      </c>
      <c r="AN1252" s="302">
        <v>43815</v>
      </c>
      <c r="AO1252" s="300">
        <v>1.724</v>
      </c>
    </row>
    <row r="1253" spans="38:41">
      <c r="AL1253" s="300">
        <v>12</v>
      </c>
      <c r="AM1253" s="300">
        <v>2019</v>
      </c>
      <c r="AN1253" s="302">
        <v>43812</v>
      </c>
      <c r="AO1253" s="300">
        <v>1.6819999999999999</v>
      </c>
    </row>
    <row r="1254" spans="38:41">
      <c r="AL1254" s="300">
        <v>12</v>
      </c>
      <c r="AM1254" s="300">
        <v>2019</v>
      </c>
      <c r="AN1254" s="302">
        <v>43811</v>
      </c>
      <c r="AO1254" s="300">
        <v>1.754</v>
      </c>
    </row>
    <row r="1255" spans="38:41">
      <c r="AL1255" s="300">
        <v>12</v>
      </c>
      <c r="AM1255" s="300">
        <v>2019</v>
      </c>
      <c r="AN1255" s="302">
        <v>43810</v>
      </c>
      <c r="AO1255" s="300">
        <v>1.681</v>
      </c>
    </row>
    <row r="1256" spans="38:41">
      <c r="AL1256" s="300">
        <v>12</v>
      </c>
      <c r="AM1256" s="300">
        <v>2019</v>
      </c>
      <c r="AN1256" s="302">
        <v>43809</v>
      </c>
      <c r="AO1256" s="300">
        <v>1.7030000000000001</v>
      </c>
    </row>
    <row r="1257" spans="38:41">
      <c r="AL1257" s="300">
        <v>12</v>
      </c>
      <c r="AM1257" s="300">
        <v>2019</v>
      </c>
      <c r="AN1257" s="302">
        <v>43808</v>
      </c>
      <c r="AO1257" s="300">
        <v>1.6990000000000001</v>
      </c>
    </row>
    <row r="1258" spans="38:41">
      <c r="AL1258" s="300">
        <v>12</v>
      </c>
      <c r="AM1258" s="300">
        <v>2019</v>
      </c>
      <c r="AN1258" s="302">
        <v>43805</v>
      </c>
      <c r="AO1258" s="300">
        <v>1.6830000000000001</v>
      </c>
    </row>
    <row r="1259" spans="38:41">
      <c r="AL1259" s="300">
        <v>12</v>
      </c>
      <c r="AM1259" s="300">
        <v>2019</v>
      </c>
      <c r="AN1259" s="302">
        <v>43804</v>
      </c>
      <c r="AO1259" s="300">
        <v>1.69</v>
      </c>
    </row>
    <row r="1260" spans="38:41">
      <c r="AL1260" s="300">
        <v>12</v>
      </c>
      <c r="AM1260" s="300">
        <v>2019</v>
      </c>
      <c r="AN1260" s="302">
        <v>43803</v>
      </c>
      <c r="AO1260" s="300">
        <v>1.623</v>
      </c>
    </row>
    <row r="1261" spans="38:41">
      <c r="AL1261" s="300">
        <v>12</v>
      </c>
      <c r="AM1261" s="300">
        <v>2019</v>
      </c>
      <c r="AN1261" s="302">
        <v>43802</v>
      </c>
      <c r="AO1261" s="300">
        <v>1.55</v>
      </c>
    </row>
    <row r="1262" spans="38:41">
      <c r="AL1262" s="300">
        <v>12</v>
      </c>
      <c r="AM1262" s="300">
        <v>2019</v>
      </c>
      <c r="AN1262" s="302">
        <v>43801</v>
      </c>
      <c r="AO1262" s="300">
        <v>1.619</v>
      </c>
    </row>
    <row r="1263" spans="38:41">
      <c r="AL1263" s="300">
        <v>11</v>
      </c>
      <c r="AM1263" s="300">
        <v>2019</v>
      </c>
      <c r="AN1263" s="302">
        <v>43798</v>
      </c>
      <c r="AO1263" s="300">
        <v>1.5569999999999999</v>
      </c>
    </row>
    <row r="1264" spans="38:41">
      <c r="AL1264" s="300">
        <v>11</v>
      </c>
      <c r="AM1264" s="300">
        <v>2019</v>
      </c>
      <c r="AN1264" s="302">
        <v>43797</v>
      </c>
      <c r="AO1264" s="300">
        <v>1.5740000000000001</v>
      </c>
    </row>
    <row r="1265" spans="38:41">
      <c r="AL1265" s="300">
        <v>11</v>
      </c>
      <c r="AM1265" s="300">
        <v>2019</v>
      </c>
      <c r="AN1265" s="302">
        <v>43796</v>
      </c>
      <c r="AO1265" s="300">
        <v>1.5780000000000001</v>
      </c>
    </row>
    <row r="1266" spans="38:41">
      <c r="AL1266" s="300">
        <v>11</v>
      </c>
      <c r="AM1266" s="300">
        <v>2019</v>
      </c>
      <c r="AN1266" s="302">
        <v>43795</v>
      </c>
      <c r="AO1266" s="300">
        <v>1.548</v>
      </c>
    </row>
    <row r="1267" spans="38:41">
      <c r="AL1267" s="300">
        <v>11</v>
      </c>
      <c r="AM1267" s="300">
        <v>2019</v>
      </c>
      <c r="AN1267" s="302">
        <v>43794</v>
      </c>
      <c r="AO1267" s="300">
        <v>1.5720000000000001</v>
      </c>
    </row>
    <row r="1268" spans="38:41">
      <c r="AL1268" s="300">
        <v>11</v>
      </c>
      <c r="AM1268" s="300">
        <v>2019</v>
      </c>
      <c r="AN1268" s="302">
        <v>43791</v>
      </c>
      <c r="AO1268" s="300">
        <v>1.581</v>
      </c>
    </row>
    <row r="1269" spans="38:41">
      <c r="AL1269" s="300">
        <v>11</v>
      </c>
      <c r="AM1269" s="300">
        <v>2019</v>
      </c>
      <c r="AN1269" s="302">
        <v>43790</v>
      </c>
      <c r="AO1269" s="300">
        <v>1.585</v>
      </c>
    </row>
    <row r="1270" spans="38:41">
      <c r="AL1270" s="300">
        <v>11</v>
      </c>
      <c r="AM1270" s="300">
        <v>2019</v>
      </c>
      <c r="AN1270" s="302">
        <v>43789</v>
      </c>
      <c r="AO1270" s="300">
        <v>1.554</v>
      </c>
    </row>
    <row r="1271" spans="38:41">
      <c r="AL1271" s="300">
        <v>11</v>
      </c>
      <c r="AM1271" s="300">
        <v>2019</v>
      </c>
      <c r="AN1271" s="302">
        <v>43788</v>
      </c>
      <c r="AO1271" s="300">
        <v>1.58</v>
      </c>
    </row>
    <row r="1272" spans="38:41">
      <c r="AL1272" s="300">
        <v>11</v>
      </c>
      <c r="AM1272" s="300">
        <v>2019</v>
      </c>
      <c r="AN1272" s="302">
        <v>43787</v>
      </c>
      <c r="AO1272" s="300">
        <v>1.6220000000000001</v>
      </c>
    </row>
    <row r="1273" spans="38:41">
      <c r="AL1273" s="300">
        <v>11</v>
      </c>
      <c r="AM1273" s="300">
        <v>2019</v>
      </c>
      <c r="AN1273" s="302">
        <v>43784</v>
      </c>
      <c r="AO1273" s="300">
        <v>1.623</v>
      </c>
    </row>
    <row r="1274" spans="38:41">
      <c r="AL1274" s="300">
        <v>11</v>
      </c>
      <c r="AM1274" s="300">
        <v>2019</v>
      </c>
      <c r="AN1274" s="302">
        <v>43783</v>
      </c>
      <c r="AO1274" s="300">
        <v>1.617</v>
      </c>
    </row>
    <row r="1275" spans="38:41">
      <c r="AL1275" s="300">
        <v>11</v>
      </c>
      <c r="AM1275" s="300">
        <v>2019</v>
      </c>
      <c r="AN1275" s="302">
        <v>43782</v>
      </c>
      <c r="AO1275" s="300">
        <v>1.702</v>
      </c>
    </row>
    <row r="1276" spans="38:41">
      <c r="AL1276" s="300">
        <v>11</v>
      </c>
      <c r="AM1276" s="300">
        <v>2019</v>
      </c>
      <c r="AN1276" s="302">
        <v>43781</v>
      </c>
      <c r="AO1276" s="300">
        <v>1.742</v>
      </c>
    </row>
    <row r="1277" spans="38:41">
      <c r="AL1277" s="300">
        <v>11</v>
      </c>
      <c r="AM1277" s="300">
        <v>2019</v>
      </c>
      <c r="AN1277" s="302">
        <v>43780</v>
      </c>
      <c r="AO1277" s="300">
        <v>1.7350000000000001</v>
      </c>
    </row>
    <row r="1278" spans="38:41">
      <c r="AL1278" s="300">
        <v>11</v>
      </c>
      <c r="AM1278" s="300">
        <v>2019</v>
      </c>
      <c r="AN1278" s="302">
        <v>43777</v>
      </c>
      <c r="AO1278" s="300">
        <v>1.7350000000000001</v>
      </c>
    </row>
    <row r="1279" spans="38:41">
      <c r="AL1279" s="300">
        <v>11</v>
      </c>
      <c r="AM1279" s="300">
        <v>2019</v>
      </c>
      <c r="AN1279" s="302">
        <v>43776</v>
      </c>
      <c r="AO1279" s="300">
        <v>1.744</v>
      </c>
    </row>
    <row r="1280" spans="38:41">
      <c r="AL1280" s="300">
        <v>11</v>
      </c>
      <c r="AM1280" s="300">
        <v>2019</v>
      </c>
      <c r="AN1280" s="302">
        <v>43775</v>
      </c>
      <c r="AO1280" s="300">
        <v>1.6859999999999999</v>
      </c>
    </row>
    <row r="1281" spans="38:41">
      <c r="AL1281" s="300">
        <v>11</v>
      </c>
      <c r="AM1281" s="300">
        <v>2019</v>
      </c>
      <c r="AN1281" s="302">
        <v>43774</v>
      </c>
      <c r="AO1281" s="300">
        <v>1.7470000000000001</v>
      </c>
    </row>
    <row r="1282" spans="38:41">
      <c r="AL1282" s="300">
        <v>11</v>
      </c>
      <c r="AM1282" s="300">
        <v>2019</v>
      </c>
      <c r="AN1282" s="302">
        <v>43773</v>
      </c>
      <c r="AO1282" s="300">
        <v>1.6870000000000001</v>
      </c>
    </row>
    <row r="1283" spans="38:41">
      <c r="AL1283" s="300">
        <v>11</v>
      </c>
      <c r="AM1283" s="300">
        <v>2019</v>
      </c>
      <c r="AN1283" s="302">
        <v>43770</v>
      </c>
      <c r="AO1283" s="300">
        <v>1.6060000000000001</v>
      </c>
    </row>
    <row r="1284" spans="38:41">
      <c r="AL1284" s="300">
        <v>10</v>
      </c>
      <c r="AM1284" s="300">
        <v>2019</v>
      </c>
      <c r="AN1284" s="302">
        <v>43769</v>
      </c>
      <c r="AO1284" s="300">
        <v>1.5760000000000001</v>
      </c>
    </row>
    <row r="1285" spans="38:41">
      <c r="AL1285" s="300">
        <v>10</v>
      </c>
      <c r="AM1285" s="300">
        <v>2019</v>
      </c>
      <c r="AN1285" s="302">
        <v>43768</v>
      </c>
      <c r="AO1285" s="300">
        <v>1.627</v>
      </c>
    </row>
    <row r="1286" spans="38:41">
      <c r="AL1286" s="300">
        <v>10</v>
      </c>
      <c r="AM1286" s="300">
        <v>2019</v>
      </c>
      <c r="AN1286" s="302">
        <v>43767</v>
      </c>
      <c r="AO1286" s="300">
        <v>1.7390000000000001</v>
      </c>
    </row>
    <row r="1287" spans="38:41">
      <c r="AL1287" s="300">
        <v>10</v>
      </c>
      <c r="AM1287" s="300">
        <v>2019</v>
      </c>
      <c r="AN1287" s="302">
        <v>43766</v>
      </c>
      <c r="AO1287" s="300">
        <v>1.7569999999999999</v>
      </c>
    </row>
    <row r="1288" spans="38:41">
      <c r="AL1288" s="300">
        <v>10</v>
      </c>
      <c r="AM1288" s="300">
        <v>2019</v>
      </c>
      <c r="AN1288" s="302">
        <v>43763</v>
      </c>
      <c r="AO1288" s="300">
        <v>1.665</v>
      </c>
    </row>
    <row r="1289" spans="38:41">
      <c r="AL1289" s="300">
        <v>10</v>
      </c>
      <c r="AM1289" s="300">
        <v>2019</v>
      </c>
      <c r="AN1289" s="302">
        <v>43762</v>
      </c>
      <c r="AO1289" s="300">
        <v>1.635</v>
      </c>
    </row>
    <row r="1290" spans="38:41">
      <c r="AL1290" s="300">
        <v>10</v>
      </c>
      <c r="AM1290" s="300">
        <v>2019</v>
      </c>
      <c r="AN1290" s="302">
        <v>43761</v>
      </c>
      <c r="AO1290" s="300">
        <v>1.6220000000000001</v>
      </c>
    </row>
    <row r="1291" spans="38:41">
      <c r="AL1291" s="300">
        <v>10</v>
      </c>
      <c r="AM1291" s="300">
        <v>2019</v>
      </c>
      <c r="AN1291" s="302">
        <v>43760</v>
      </c>
      <c r="AO1291" s="300">
        <v>1.627</v>
      </c>
    </row>
    <row r="1292" spans="38:41">
      <c r="AL1292" s="300">
        <v>10</v>
      </c>
      <c r="AM1292" s="300">
        <v>2019</v>
      </c>
      <c r="AN1292" s="302">
        <v>43759</v>
      </c>
      <c r="AO1292" s="300">
        <v>1.669</v>
      </c>
    </row>
    <row r="1293" spans="38:41">
      <c r="AL1293" s="300">
        <v>10</v>
      </c>
      <c r="AM1293" s="300">
        <v>2019</v>
      </c>
      <c r="AN1293" s="302">
        <v>43756</v>
      </c>
      <c r="AO1293" s="300">
        <v>1.6479999999999999</v>
      </c>
    </row>
    <row r="1294" spans="38:41">
      <c r="AL1294" s="300">
        <v>10</v>
      </c>
      <c r="AM1294" s="300">
        <v>2019</v>
      </c>
      <c r="AN1294" s="302">
        <v>43755</v>
      </c>
      <c r="AO1294" s="300">
        <v>1.671</v>
      </c>
    </row>
    <row r="1295" spans="38:41">
      <c r="AL1295" s="300">
        <v>10</v>
      </c>
      <c r="AM1295" s="300">
        <v>2019</v>
      </c>
      <c r="AN1295" s="302">
        <v>43754</v>
      </c>
      <c r="AO1295" s="300">
        <v>1.6679999999999999</v>
      </c>
    </row>
    <row r="1296" spans="38:41">
      <c r="AL1296" s="300">
        <v>10</v>
      </c>
      <c r="AM1296" s="300">
        <v>2019</v>
      </c>
      <c r="AN1296" s="302">
        <v>43753</v>
      </c>
      <c r="AO1296" s="300">
        <v>1.67</v>
      </c>
    </row>
    <row r="1297" spans="38:41">
      <c r="AL1297" s="300">
        <v>10</v>
      </c>
      <c r="AM1297" s="300">
        <v>2019</v>
      </c>
      <c r="AN1297" s="302">
        <v>43752</v>
      </c>
      <c r="AO1297" s="300">
        <v>1.645</v>
      </c>
    </row>
    <row r="1298" spans="38:41">
      <c r="AL1298" s="300">
        <v>10</v>
      </c>
      <c r="AM1298" s="300">
        <v>2019</v>
      </c>
      <c r="AN1298" s="302">
        <v>43749</v>
      </c>
      <c r="AO1298" s="300">
        <v>1.645</v>
      </c>
    </row>
    <row r="1299" spans="38:41">
      <c r="AL1299" s="300">
        <v>10</v>
      </c>
      <c r="AM1299" s="300">
        <v>2019</v>
      </c>
      <c r="AN1299" s="302">
        <v>43748</v>
      </c>
      <c r="AO1299" s="300">
        <v>1.5880000000000001</v>
      </c>
    </row>
    <row r="1300" spans="38:41">
      <c r="AL1300" s="300">
        <v>10</v>
      </c>
      <c r="AM1300" s="300">
        <v>2019</v>
      </c>
      <c r="AN1300" s="302">
        <v>43747</v>
      </c>
      <c r="AO1300" s="300">
        <v>1.51</v>
      </c>
    </row>
    <row r="1301" spans="38:41">
      <c r="AL1301" s="300">
        <v>10</v>
      </c>
      <c r="AM1301" s="300">
        <v>2019</v>
      </c>
      <c r="AN1301" s="302">
        <v>43746</v>
      </c>
      <c r="AO1301" s="300">
        <v>1.4770000000000001</v>
      </c>
    </row>
    <row r="1302" spans="38:41">
      <c r="AL1302" s="300">
        <v>10</v>
      </c>
      <c r="AM1302" s="300">
        <v>2019</v>
      </c>
      <c r="AN1302" s="302">
        <v>43745</v>
      </c>
      <c r="AO1302" s="300">
        <v>1.4870000000000001</v>
      </c>
    </row>
    <row r="1303" spans="38:41">
      <c r="AL1303" s="300">
        <v>10</v>
      </c>
      <c r="AM1303" s="300">
        <v>2019</v>
      </c>
      <c r="AN1303" s="302">
        <v>43742</v>
      </c>
      <c r="AO1303" s="300">
        <v>1.4219999999999999</v>
      </c>
    </row>
    <row r="1304" spans="38:41">
      <c r="AL1304" s="300">
        <v>10</v>
      </c>
      <c r="AM1304" s="300">
        <v>2019</v>
      </c>
      <c r="AN1304" s="302">
        <v>43741</v>
      </c>
      <c r="AO1304" s="300">
        <v>1.4419999999999999</v>
      </c>
    </row>
    <row r="1305" spans="38:41">
      <c r="AL1305" s="300">
        <v>10</v>
      </c>
      <c r="AM1305" s="300">
        <v>2019</v>
      </c>
      <c r="AN1305" s="302">
        <v>43740</v>
      </c>
      <c r="AO1305" s="300">
        <v>1.488</v>
      </c>
    </row>
    <row r="1306" spans="38:41">
      <c r="AL1306" s="300">
        <v>10</v>
      </c>
      <c r="AM1306" s="300">
        <v>2019</v>
      </c>
      <c r="AN1306" s="302">
        <v>43739</v>
      </c>
      <c r="AO1306" s="300">
        <v>1.51</v>
      </c>
    </row>
    <row r="1307" spans="38:41">
      <c r="AL1307" s="300">
        <v>9</v>
      </c>
      <c r="AM1307" s="300">
        <v>2019</v>
      </c>
      <c r="AN1307" s="302">
        <v>43738</v>
      </c>
      <c r="AO1307" s="300">
        <v>1.5289999999999999</v>
      </c>
    </row>
    <row r="1308" spans="38:41">
      <c r="AL1308" s="300">
        <v>9</v>
      </c>
      <c r="AM1308" s="300">
        <v>2019</v>
      </c>
      <c r="AN1308" s="302">
        <v>43735</v>
      </c>
      <c r="AO1308" s="300">
        <v>1.5449999999999999</v>
      </c>
    </row>
    <row r="1309" spans="38:41">
      <c r="AL1309" s="300">
        <v>9</v>
      </c>
      <c r="AM1309" s="300">
        <v>2019</v>
      </c>
      <c r="AN1309" s="302">
        <v>43734</v>
      </c>
      <c r="AO1309" s="300">
        <v>1.544</v>
      </c>
    </row>
    <row r="1310" spans="38:41">
      <c r="AL1310" s="300">
        <v>9</v>
      </c>
      <c r="AM1310" s="300">
        <v>2019</v>
      </c>
      <c r="AN1310" s="302">
        <v>43733</v>
      </c>
      <c r="AO1310" s="300">
        <v>1.57</v>
      </c>
    </row>
    <row r="1311" spans="38:41">
      <c r="AL1311" s="300">
        <v>9</v>
      </c>
      <c r="AM1311" s="300">
        <v>2019</v>
      </c>
      <c r="AN1311" s="302">
        <v>43732</v>
      </c>
      <c r="AO1311" s="300">
        <v>1.4790000000000001</v>
      </c>
    </row>
    <row r="1312" spans="38:41">
      <c r="AL1312" s="300">
        <v>9</v>
      </c>
      <c r="AM1312" s="300">
        <v>2019</v>
      </c>
      <c r="AN1312" s="302">
        <v>43731</v>
      </c>
      <c r="AO1312" s="300">
        <v>1.528</v>
      </c>
    </row>
    <row r="1313" spans="38:41">
      <c r="AL1313" s="300">
        <v>9</v>
      </c>
      <c r="AM1313" s="300">
        <v>2019</v>
      </c>
      <c r="AN1313" s="302">
        <v>43728</v>
      </c>
      <c r="AO1313" s="300">
        <v>1.5369999999999999</v>
      </c>
    </row>
    <row r="1314" spans="38:41">
      <c r="AL1314" s="300">
        <v>9</v>
      </c>
      <c r="AM1314" s="300">
        <v>2019</v>
      </c>
      <c r="AN1314" s="302">
        <v>43727</v>
      </c>
      <c r="AO1314" s="300">
        <v>1.579</v>
      </c>
    </row>
    <row r="1315" spans="38:41">
      <c r="AL1315" s="300">
        <v>9</v>
      </c>
      <c r="AM1315" s="300">
        <v>2019</v>
      </c>
      <c r="AN1315" s="302">
        <v>43726</v>
      </c>
      <c r="AO1315" s="300">
        <v>1.589</v>
      </c>
    </row>
    <row r="1316" spans="38:41">
      <c r="AL1316" s="300">
        <v>9</v>
      </c>
      <c r="AM1316" s="300">
        <v>2019</v>
      </c>
      <c r="AN1316" s="302">
        <v>43725</v>
      </c>
      <c r="AO1316" s="300">
        <v>1.623</v>
      </c>
    </row>
    <row r="1317" spans="38:41">
      <c r="AL1317" s="300">
        <v>9</v>
      </c>
      <c r="AM1317" s="300">
        <v>2019</v>
      </c>
      <c r="AN1317" s="302">
        <v>43724</v>
      </c>
      <c r="AO1317" s="300">
        <v>1.67</v>
      </c>
    </row>
    <row r="1318" spans="38:41">
      <c r="AL1318" s="300">
        <v>9</v>
      </c>
      <c r="AM1318" s="300">
        <v>2019</v>
      </c>
      <c r="AN1318" s="302">
        <v>43721</v>
      </c>
      <c r="AO1318" s="300">
        <v>1.7130000000000001</v>
      </c>
    </row>
    <row r="1319" spans="38:41">
      <c r="AL1319" s="300">
        <v>9</v>
      </c>
      <c r="AM1319" s="300">
        <v>2019</v>
      </c>
      <c r="AN1319" s="302">
        <v>43720</v>
      </c>
      <c r="AO1319" s="300">
        <v>1.671</v>
      </c>
    </row>
    <row r="1320" spans="38:41">
      <c r="AL1320" s="300">
        <v>9</v>
      </c>
      <c r="AM1320" s="300">
        <v>2019</v>
      </c>
      <c r="AN1320" s="302">
        <v>43719</v>
      </c>
      <c r="AO1320" s="300">
        <v>1.635</v>
      </c>
    </row>
    <row r="1321" spans="38:41">
      <c r="AL1321" s="300">
        <v>9</v>
      </c>
      <c r="AM1321" s="300">
        <v>2019</v>
      </c>
      <c r="AN1321" s="302">
        <v>43718</v>
      </c>
      <c r="AO1321" s="300">
        <v>1.6180000000000001</v>
      </c>
    </row>
    <row r="1322" spans="38:41">
      <c r="AL1322" s="300">
        <v>9</v>
      </c>
      <c r="AM1322" s="300">
        <v>2019</v>
      </c>
      <c r="AN1322" s="302">
        <v>43717</v>
      </c>
      <c r="AO1322" s="300">
        <v>1.5549999999999999</v>
      </c>
    </row>
    <row r="1323" spans="38:41">
      <c r="AL1323" s="300">
        <v>9</v>
      </c>
      <c r="AM1323" s="300">
        <v>2019</v>
      </c>
      <c r="AN1323" s="302">
        <v>43714</v>
      </c>
      <c r="AO1323" s="300">
        <v>1.4990000000000001</v>
      </c>
    </row>
    <row r="1324" spans="38:41">
      <c r="AL1324" s="300">
        <v>9</v>
      </c>
      <c r="AM1324" s="300">
        <v>2019</v>
      </c>
      <c r="AN1324" s="302">
        <v>43713</v>
      </c>
      <c r="AO1324" s="300">
        <v>1.5069999999999999</v>
      </c>
    </row>
    <row r="1325" spans="38:41">
      <c r="AL1325" s="300">
        <v>9</v>
      </c>
      <c r="AM1325" s="300">
        <v>2019</v>
      </c>
      <c r="AN1325" s="302">
        <v>43712</v>
      </c>
      <c r="AO1325" s="300">
        <v>1.41</v>
      </c>
    </row>
    <row r="1326" spans="38:41">
      <c r="AL1326" s="300">
        <v>9</v>
      </c>
      <c r="AM1326" s="300">
        <v>2019</v>
      </c>
      <c r="AN1326" s="302">
        <v>43711</v>
      </c>
      <c r="AO1326" s="300">
        <v>1.39</v>
      </c>
    </row>
    <row r="1327" spans="38:41">
      <c r="AL1327" s="300">
        <v>9</v>
      </c>
      <c r="AM1327" s="300">
        <v>2019</v>
      </c>
      <c r="AN1327" s="302">
        <v>43710</v>
      </c>
      <c r="AO1327" s="300">
        <v>1.4279999999999999</v>
      </c>
    </row>
    <row r="1328" spans="38:41">
      <c r="AL1328" s="300">
        <v>8</v>
      </c>
      <c r="AM1328" s="300">
        <v>2019</v>
      </c>
      <c r="AN1328" s="302">
        <v>43707</v>
      </c>
      <c r="AO1328" s="300">
        <v>1.4279999999999999</v>
      </c>
    </row>
    <row r="1329" spans="38:41">
      <c r="AL1329" s="300">
        <v>8</v>
      </c>
      <c r="AM1329" s="300">
        <v>2019</v>
      </c>
      <c r="AN1329" s="302">
        <v>43706</v>
      </c>
      <c r="AO1329" s="300">
        <v>1.399</v>
      </c>
    </row>
    <row r="1330" spans="38:41">
      <c r="AL1330" s="300">
        <v>8</v>
      </c>
      <c r="AM1330" s="300">
        <v>2019</v>
      </c>
      <c r="AN1330" s="302">
        <v>43705</v>
      </c>
      <c r="AO1330" s="300">
        <v>1.3720000000000001</v>
      </c>
    </row>
    <row r="1331" spans="38:41">
      <c r="AL1331" s="300">
        <v>8</v>
      </c>
      <c r="AM1331" s="300">
        <v>2019</v>
      </c>
      <c r="AN1331" s="302">
        <v>43704</v>
      </c>
      <c r="AO1331" s="300">
        <v>1.3859999999999999</v>
      </c>
    </row>
    <row r="1332" spans="38:41">
      <c r="AL1332" s="300">
        <v>8</v>
      </c>
      <c r="AM1332" s="300">
        <v>2019</v>
      </c>
      <c r="AN1332" s="302">
        <v>43703</v>
      </c>
      <c r="AO1332" s="300">
        <v>1.4670000000000001</v>
      </c>
    </row>
    <row r="1333" spans="38:41">
      <c r="AL1333" s="300">
        <v>8</v>
      </c>
      <c r="AM1333" s="300">
        <v>2019</v>
      </c>
      <c r="AN1333" s="302">
        <v>43700</v>
      </c>
      <c r="AO1333" s="300">
        <v>1.4319999999999999</v>
      </c>
    </row>
    <row r="1334" spans="38:41">
      <c r="AL1334" s="300">
        <v>8</v>
      </c>
      <c r="AM1334" s="300">
        <v>2019</v>
      </c>
      <c r="AN1334" s="302">
        <v>43699</v>
      </c>
      <c r="AO1334" s="300">
        <v>1.5189999999999999</v>
      </c>
    </row>
    <row r="1335" spans="38:41">
      <c r="AL1335" s="300">
        <v>8</v>
      </c>
      <c r="AM1335" s="300">
        <v>2019</v>
      </c>
      <c r="AN1335" s="302">
        <v>43698</v>
      </c>
      <c r="AO1335" s="300">
        <v>1.458</v>
      </c>
    </row>
    <row r="1336" spans="38:41">
      <c r="AL1336" s="300">
        <v>8</v>
      </c>
      <c r="AM1336" s="300">
        <v>2019</v>
      </c>
      <c r="AN1336" s="302">
        <v>43697</v>
      </c>
      <c r="AO1336" s="300">
        <v>1.3939999999999999</v>
      </c>
    </row>
    <row r="1337" spans="38:41">
      <c r="AL1337" s="300">
        <v>8</v>
      </c>
      <c r="AM1337" s="300">
        <v>2019</v>
      </c>
      <c r="AN1337" s="302">
        <v>43696</v>
      </c>
      <c r="AO1337" s="300">
        <v>1.4119999999999999</v>
      </c>
    </row>
    <row r="1338" spans="38:41">
      <c r="AL1338" s="300">
        <v>8</v>
      </c>
      <c r="AM1338" s="300">
        <v>2019</v>
      </c>
      <c r="AN1338" s="302">
        <v>43693</v>
      </c>
      <c r="AO1338" s="300">
        <v>1.377</v>
      </c>
    </row>
    <row r="1339" spans="38:41">
      <c r="AL1339" s="300">
        <v>8</v>
      </c>
      <c r="AM1339" s="300">
        <v>2019</v>
      </c>
      <c r="AN1339" s="302">
        <v>43692</v>
      </c>
      <c r="AO1339" s="300">
        <v>1.2989999999999999</v>
      </c>
    </row>
    <row r="1340" spans="38:41">
      <c r="AL1340" s="300">
        <v>8</v>
      </c>
      <c r="AM1340" s="300">
        <v>2019</v>
      </c>
      <c r="AN1340" s="302">
        <v>43691</v>
      </c>
      <c r="AO1340" s="300">
        <v>1.353</v>
      </c>
    </row>
    <row r="1341" spans="38:41">
      <c r="AL1341" s="300">
        <v>8</v>
      </c>
      <c r="AM1341" s="300">
        <v>2019</v>
      </c>
      <c r="AN1341" s="302">
        <v>43690</v>
      </c>
      <c r="AO1341" s="300">
        <v>1.4650000000000001</v>
      </c>
    </row>
    <row r="1342" spans="38:41">
      <c r="AL1342" s="300">
        <v>8</v>
      </c>
      <c r="AM1342" s="300">
        <v>2019</v>
      </c>
      <c r="AN1342" s="302">
        <v>43689</v>
      </c>
      <c r="AO1342" s="300">
        <v>1.448</v>
      </c>
    </row>
    <row r="1343" spans="38:41">
      <c r="AL1343" s="300">
        <v>8</v>
      </c>
      <c r="AM1343" s="300">
        <v>2019</v>
      </c>
      <c r="AN1343" s="302">
        <v>43686</v>
      </c>
      <c r="AO1343" s="300">
        <v>1.5209999999999999</v>
      </c>
    </row>
    <row r="1344" spans="38:41">
      <c r="AL1344" s="300">
        <v>8</v>
      </c>
      <c r="AM1344" s="300">
        <v>2019</v>
      </c>
      <c r="AN1344" s="302">
        <v>43685</v>
      </c>
      <c r="AO1344" s="300">
        <v>1.492</v>
      </c>
    </row>
    <row r="1345" spans="38:41">
      <c r="AL1345" s="300">
        <v>8</v>
      </c>
      <c r="AM1345" s="300">
        <v>2019</v>
      </c>
      <c r="AN1345" s="302">
        <v>43684</v>
      </c>
      <c r="AO1345" s="300">
        <v>1.4850000000000001</v>
      </c>
    </row>
    <row r="1346" spans="38:41">
      <c r="AL1346" s="300">
        <v>8</v>
      </c>
      <c r="AM1346" s="300">
        <v>2019</v>
      </c>
      <c r="AN1346" s="302">
        <v>43683</v>
      </c>
      <c r="AO1346" s="300">
        <v>1.5009999999999999</v>
      </c>
    </row>
    <row r="1347" spans="38:41">
      <c r="AL1347" s="300">
        <v>8</v>
      </c>
      <c r="AM1347" s="300">
        <v>2019</v>
      </c>
      <c r="AN1347" s="302">
        <v>43682</v>
      </c>
      <c r="AO1347" s="300">
        <v>1.6140000000000001</v>
      </c>
    </row>
    <row r="1348" spans="38:41">
      <c r="AL1348" s="300">
        <v>8</v>
      </c>
      <c r="AM1348" s="300">
        <v>2019</v>
      </c>
      <c r="AN1348" s="302">
        <v>43679</v>
      </c>
      <c r="AO1348" s="300">
        <v>1.6140000000000001</v>
      </c>
    </row>
    <row r="1349" spans="38:41">
      <c r="AL1349" s="300">
        <v>8</v>
      </c>
      <c r="AM1349" s="300">
        <v>2019</v>
      </c>
      <c r="AN1349" s="302">
        <v>43678</v>
      </c>
      <c r="AO1349" s="300">
        <v>1.631</v>
      </c>
    </row>
    <row r="1350" spans="38:41">
      <c r="AL1350" s="300">
        <v>7</v>
      </c>
      <c r="AM1350" s="300">
        <v>2019</v>
      </c>
      <c r="AN1350" s="302">
        <v>43677</v>
      </c>
      <c r="AO1350" s="300">
        <v>1.696</v>
      </c>
    </row>
    <row r="1351" spans="38:41">
      <c r="AL1351" s="300">
        <v>7</v>
      </c>
      <c r="AM1351" s="300">
        <v>2019</v>
      </c>
      <c r="AN1351" s="302">
        <v>43676</v>
      </c>
      <c r="AO1351" s="300">
        <v>1.742</v>
      </c>
    </row>
    <row r="1352" spans="38:41">
      <c r="AL1352" s="300">
        <v>7</v>
      </c>
      <c r="AM1352" s="300">
        <v>2019</v>
      </c>
      <c r="AN1352" s="302">
        <v>43675</v>
      </c>
      <c r="AO1352" s="300">
        <v>1.7390000000000001</v>
      </c>
    </row>
    <row r="1353" spans="38:41">
      <c r="AL1353" s="300">
        <v>7</v>
      </c>
      <c r="AM1353" s="300">
        <v>2019</v>
      </c>
      <c r="AN1353" s="302">
        <v>43672</v>
      </c>
      <c r="AO1353" s="300">
        <v>1.7270000000000001</v>
      </c>
    </row>
    <row r="1354" spans="38:41">
      <c r="AL1354" s="300">
        <v>7</v>
      </c>
      <c r="AM1354" s="300">
        <v>2019</v>
      </c>
      <c r="AN1354" s="302">
        <v>43671</v>
      </c>
      <c r="AO1354" s="300">
        <v>1.7310000000000001</v>
      </c>
    </row>
    <row r="1355" spans="38:41">
      <c r="AL1355" s="300">
        <v>7</v>
      </c>
      <c r="AM1355" s="300">
        <v>2019</v>
      </c>
      <c r="AN1355" s="302">
        <v>43670</v>
      </c>
      <c r="AO1355" s="300">
        <v>1.704</v>
      </c>
    </row>
    <row r="1356" spans="38:41">
      <c r="AL1356" s="300">
        <v>7</v>
      </c>
      <c r="AM1356" s="300">
        <v>2019</v>
      </c>
      <c r="AN1356" s="302">
        <v>43669</v>
      </c>
      <c r="AO1356" s="300">
        <v>1.7410000000000001</v>
      </c>
    </row>
    <row r="1357" spans="38:41">
      <c r="AL1357" s="300">
        <v>7</v>
      </c>
      <c r="AM1357" s="300">
        <v>2019</v>
      </c>
      <c r="AN1357" s="302">
        <v>43668</v>
      </c>
      <c r="AO1357" s="300">
        <v>1.7210000000000001</v>
      </c>
    </row>
    <row r="1358" spans="38:41">
      <c r="AL1358" s="300">
        <v>7</v>
      </c>
      <c r="AM1358" s="300">
        <v>2019</v>
      </c>
      <c r="AN1358" s="302">
        <v>43665</v>
      </c>
      <c r="AO1358" s="300">
        <v>1.7310000000000001</v>
      </c>
    </row>
    <row r="1359" spans="38:41">
      <c r="AL1359" s="300">
        <v>7</v>
      </c>
      <c r="AM1359" s="300">
        <v>2019</v>
      </c>
      <c r="AN1359" s="302">
        <v>43664</v>
      </c>
      <c r="AO1359" s="300">
        <v>1.7370000000000001</v>
      </c>
    </row>
    <row r="1360" spans="38:41">
      <c r="AL1360" s="300">
        <v>7</v>
      </c>
      <c r="AM1360" s="300">
        <v>2019</v>
      </c>
      <c r="AN1360" s="302">
        <v>43663</v>
      </c>
      <c r="AO1360" s="300">
        <v>1.7330000000000001</v>
      </c>
    </row>
    <row r="1361" spans="38:41">
      <c r="AL1361" s="300">
        <v>7</v>
      </c>
      <c r="AM1361" s="300">
        <v>2019</v>
      </c>
      <c r="AN1361" s="302">
        <v>43662</v>
      </c>
      <c r="AO1361" s="300">
        <v>1.7829999999999999</v>
      </c>
    </row>
    <row r="1362" spans="38:41">
      <c r="AL1362" s="300">
        <v>7</v>
      </c>
      <c r="AM1362" s="300">
        <v>2019</v>
      </c>
      <c r="AN1362" s="302">
        <v>43661</v>
      </c>
      <c r="AO1362" s="300">
        <v>1.7889999999999999</v>
      </c>
    </row>
    <row r="1363" spans="38:41">
      <c r="AL1363" s="300">
        <v>7</v>
      </c>
      <c r="AM1363" s="300">
        <v>2019</v>
      </c>
      <c r="AN1363" s="302">
        <v>43658</v>
      </c>
      <c r="AO1363" s="300">
        <v>1.7929999999999999</v>
      </c>
    </row>
    <row r="1364" spans="38:41">
      <c r="AL1364" s="300">
        <v>7</v>
      </c>
      <c r="AM1364" s="300">
        <v>2019</v>
      </c>
      <c r="AN1364" s="302">
        <v>43657</v>
      </c>
      <c r="AO1364" s="300">
        <v>1.8029999999999999</v>
      </c>
    </row>
    <row r="1365" spans="38:41">
      <c r="AL1365" s="300">
        <v>7</v>
      </c>
      <c r="AM1365" s="300">
        <v>2019</v>
      </c>
      <c r="AN1365" s="302">
        <v>43656</v>
      </c>
      <c r="AO1365" s="300">
        <v>1.7549999999999999</v>
      </c>
    </row>
    <row r="1366" spans="38:41">
      <c r="AL1366" s="300">
        <v>7</v>
      </c>
      <c r="AM1366" s="300">
        <v>2019</v>
      </c>
      <c r="AN1366" s="302">
        <v>43655</v>
      </c>
      <c r="AO1366" s="300">
        <v>1.728</v>
      </c>
    </row>
    <row r="1367" spans="38:41">
      <c r="AL1367" s="300">
        <v>7</v>
      </c>
      <c r="AM1367" s="300">
        <v>2019</v>
      </c>
      <c r="AN1367" s="302">
        <v>43654</v>
      </c>
      <c r="AO1367" s="300">
        <v>1.728</v>
      </c>
    </row>
    <row r="1368" spans="38:41">
      <c r="AL1368" s="300">
        <v>7</v>
      </c>
      <c r="AM1368" s="300">
        <v>2019</v>
      </c>
      <c r="AN1368" s="302">
        <v>43651</v>
      </c>
      <c r="AO1368" s="300">
        <v>1.7410000000000001</v>
      </c>
    </row>
    <row r="1369" spans="38:41">
      <c r="AL1369" s="300">
        <v>7</v>
      </c>
      <c r="AM1369" s="300">
        <v>2019</v>
      </c>
      <c r="AN1369" s="302">
        <v>43650</v>
      </c>
      <c r="AO1369" s="300">
        <v>1.6619999999999999</v>
      </c>
    </row>
    <row r="1370" spans="38:41">
      <c r="AL1370" s="300">
        <v>7</v>
      </c>
      <c r="AM1370" s="300">
        <v>2019</v>
      </c>
      <c r="AN1370" s="302">
        <v>43649</v>
      </c>
      <c r="AO1370" s="300">
        <v>1.6579999999999999</v>
      </c>
    </row>
    <row r="1371" spans="38:41">
      <c r="AL1371" s="300">
        <v>7</v>
      </c>
      <c r="AM1371" s="300">
        <v>2019</v>
      </c>
      <c r="AN1371" s="302">
        <v>43648</v>
      </c>
      <c r="AO1371" s="300">
        <v>1.6779999999999999</v>
      </c>
    </row>
    <row r="1372" spans="38:41">
      <c r="AL1372" s="300">
        <v>7</v>
      </c>
      <c r="AM1372" s="300">
        <v>2019</v>
      </c>
      <c r="AN1372" s="302">
        <v>43647</v>
      </c>
      <c r="AO1372" s="300">
        <v>1.6850000000000001</v>
      </c>
    </row>
    <row r="1373" spans="38:41">
      <c r="AL1373" s="300">
        <v>6</v>
      </c>
      <c r="AM1373" s="300">
        <v>2019</v>
      </c>
      <c r="AN1373" s="302">
        <v>43644</v>
      </c>
      <c r="AO1373" s="300">
        <v>1.6850000000000001</v>
      </c>
    </row>
    <row r="1374" spans="38:41">
      <c r="AL1374" s="300">
        <v>6</v>
      </c>
      <c r="AM1374" s="300">
        <v>2019</v>
      </c>
      <c r="AN1374" s="302">
        <v>43643</v>
      </c>
      <c r="AO1374" s="300">
        <v>1.712</v>
      </c>
    </row>
    <row r="1375" spans="38:41">
      <c r="AL1375" s="300">
        <v>6</v>
      </c>
      <c r="AM1375" s="300">
        <v>2019</v>
      </c>
      <c r="AN1375" s="302">
        <v>43642</v>
      </c>
      <c r="AO1375" s="300">
        <v>1.7350000000000001</v>
      </c>
    </row>
    <row r="1376" spans="38:41">
      <c r="AL1376" s="300">
        <v>6</v>
      </c>
      <c r="AM1376" s="300">
        <v>2019</v>
      </c>
      <c r="AN1376" s="302">
        <v>43641</v>
      </c>
      <c r="AO1376" s="300">
        <v>1.6879999999999999</v>
      </c>
    </row>
    <row r="1377" spans="38:41">
      <c r="AL1377" s="300">
        <v>6</v>
      </c>
      <c r="AM1377" s="300">
        <v>2019</v>
      </c>
      <c r="AN1377" s="302">
        <v>43640</v>
      </c>
      <c r="AO1377" s="300">
        <v>1.71</v>
      </c>
    </row>
    <row r="1378" spans="38:41">
      <c r="AL1378" s="300">
        <v>6</v>
      </c>
      <c r="AM1378" s="300">
        <v>2019</v>
      </c>
      <c r="AN1378" s="302">
        <v>43637</v>
      </c>
      <c r="AO1378" s="300">
        <v>1.7250000000000001</v>
      </c>
    </row>
    <row r="1379" spans="38:41">
      <c r="AL1379" s="300">
        <v>6</v>
      </c>
      <c r="AM1379" s="300">
        <v>2019</v>
      </c>
      <c r="AN1379" s="302">
        <v>43636</v>
      </c>
      <c r="AO1379" s="300">
        <v>1.7050000000000001</v>
      </c>
    </row>
    <row r="1380" spans="38:41">
      <c r="AL1380" s="300">
        <v>6</v>
      </c>
      <c r="AM1380" s="300">
        <v>2019</v>
      </c>
      <c r="AN1380" s="302">
        <v>43635</v>
      </c>
      <c r="AO1380" s="300">
        <v>1.673</v>
      </c>
    </row>
    <row r="1381" spans="38:41">
      <c r="AL1381" s="300">
        <v>6</v>
      </c>
      <c r="AM1381" s="300">
        <v>2019</v>
      </c>
      <c r="AN1381" s="302">
        <v>43634</v>
      </c>
      <c r="AO1381" s="300">
        <v>1.6679999999999999</v>
      </c>
    </row>
    <row r="1382" spans="38:41">
      <c r="AL1382" s="300">
        <v>6</v>
      </c>
      <c r="AM1382" s="300">
        <v>2019</v>
      </c>
      <c r="AN1382" s="302">
        <v>43633</v>
      </c>
      <c r="AO1382" s="300">
        <v>1.7030000000000001</v>
      </c>
    </row>
    <row r="1383" spans="38:41">
      <c r="AL1383" s="300">
        <v>6</v>
      </c>
      <c r="AM1383" s="300">
        <v>2019</v>
      </c>
      <c r="AN1383" s="302">
        <v>43630</v>
      </c>
      <c r="AO1383" s="300">
        <v>1.6970000000000001</v>
      </c>
    </row>
    <row r="1384" spans="38:41">
      <c r="AL1384" s="300">
        <v>6</v>
      </c>
      <c r="AM1384" s="300">
        <v>2019</v>
      </c>
      <c r="AN1384" s="302">
        <v>43629</v>
      </c>
      <c r="AO1384" s="300">
        <v>1.7150000000000001</v>
      </c>
    </row>
    <row r="1385" spans="38:41">
      <c r="AL1385" s="300">
        <v>6</v>
      </c>
      <c r="AM1385" s="300">
        <v>2019</v>
      </c>
      <c r="AN1385" s="302">
        <v>43628</v>
      </c>
      <c r="AO1385" s="300">
        <v>1.7509999999999999</v>
      </c>
    </row>
    <row r="1386" spans="38:41">
      <c r="AL1386" s="300">
        <v>6</v>
      </c>
      <c r="AM1386" s="300">
        <v>2019</v>
      </c>
      <c r="AN1386" s="302">
        <v>43627</v>
      </c>
      <c r="AO1386" s="300">
        <v>1.7749999999999999</v>
      </c>
    </row>
    <row r="1387" spans="38:41">
      <c r="AL1387" s="300">
        <v>6</v>
      </c>
      <c r="AM1387" s="300">
        <v>2019</v>
      </c>
      <c r="AN1387" s="302">
        <v>43626</v>
      </c>
      <c r="AO1387" s="300">
        <v>1.7669999999999999</v>
      </c>
    </row>
    <row r="1388" spans="38:41">
      <c r="AL1388" s="300">
        <v>6</v>
      </c>
      <c r="AM1388" s="300">
        <v>2019</v>
      </c>
      <c r="AN1388" s="302">
        <v>43623</v>
      </c>
      <c r="AO1388" s="300">
        <v>1.7230000000000001</v>
      </c>
    </row>
    <row r="1389" spans="38:41">
      <c r="AL1389" s="300">
        <v>6</v>
      </c>
      <c r="AM1389" s="300">
        <v>2019</v>
      </c>
      <c r="AN1389" s="302">
        <v>43622</v>
      </c>
      <c r="AO1389" s="300">
        <v>1.742</v>
      </c>
    </row>
    <row r="1390" spans="38:41">
      <c r="AL1390" s="300">
        <v>6</v>
      </c>
      <c r="AM1390" s="300">
        <v>2019</v>
      </c>
      <c r="AN1390" s="302">
        <v>43621</v>
      </c>
      <c r="AO1390" s="300">
        <v>1.746</v>
      </c>
    </row>
    <row r="1391" spans="38:41">
      <c r="AL1391" s="300">
        <v>6</v>
      </c>
      <c r="AM1391" s="300">
        <v>2019</v>
      </c>
      <c r="AN1391" s="302">
        <v>43620</v>
      </c>
      <c r="AO1391" s="300">
        <v>1.744</v>
      </c>
    </row>
    <row r="1392" spans="38:41">
      <c r="AL1392" s="300">
        <v>6</v>
      </c>
      <c r="AM1392" s="300">
        <v>2019</v>
      </c>
      <c r="AN1392" s="302">
        <v>43619</v>
      </c>
      <c r="AO1392" s="300">
        <v>1.7010000000000001</v>
      </c>
    </row>
    <row r="1393" spans="38:41">
      <c r="AL1393" s="300">
        <v>5</v>
      </c>
      <c r="AM1393" s="300">
        <v>2019</v>
      </c>
      <c r="AN1393" s="302">
        <v>43616</v>
      </c>
      <c r="AO1393" s="300">
        <v>1.7669999999999999</v>
      </c>
    </row>
    <row r="1394" spans="38:41">
      <c r="AL1394" s="300">
        <v>5</v>
      </c>
      <c r="AM1394" s="300">
        <v>2019</v>
      </c>
      <c r="AN1394" s="302">
        <v>43615</v>
      </c>
      <c r="AO1394" s="300">
        <v>1.8069999999999999</v>
      </c>
    </row>
    <row r="1395" spans="38:41">
      <c r="AL1395" s="300">
        <v>5</v>
      </c>
      <c r="AM1395" s="300">
        <v>2019</v>
      </c>
      <c r="AN1395" s="302">
        <v>43614</v>
      </c>
      <c r="AO1395" s="300">
        <v>1.827</v>
      </c>
    </row>
    <row r="1396" spans="38:41">
      <c r="AL1396" s="300">
        <v>5</v>
      </c>
      <c r="AM1396" s="300">
        <v>2019</v>
      </c>
      <c r="AN1396" s="302">
        <v>43613</v>
      </c>
      <c r="AO1396" s="300">
        <v>1.831</v>
      </c>
    </row>
    <row r="1397" spans="38:41">
      <c r="AL1397" s="300">
        <v>5</v>
      </c>
      <c r="AM1397" s="300">
        <v>2019</v>
      </c>
      <c r="AN1397" s="302">
        <v>43612</v>
      </c>
      <c r="AO1397" s="300">
        <v>1.851</v>
      </c>
    </row>
    <row r="1398" spans="38:41">
      <c r="AL1398" s="300">
        <v>5</v>
      </c>
      <c r="AM1398" s="300">
        <v>2019</v>
      </c>
      <c r="AN1398" s="302">
        <v>43609</v>
      </c>
      <c r="AO1398" s="300">
        <v>1.8660000000000001</v>
      </c>
    </row>
    <row r="1399" spans="38:41">
      <c r="AL1399" s="300">
        <v>5</v>
      </c>
      <c r="AM1399" s="300">
        <v>2019</v>
      </c>
      <c r="AN1399" s="302">
        <v>43608</v>
      </c>
      <c r="AO1399" s="300">
        <v>1.8859999999999999</v>
      </c>
    </row>
    <row r="1400" spans="38:41">
      <c r="AL1400" s="300">
        <v>5</v>
      </c>
      <c r="AM1400" s="300">
        <v>2019</v>
      </c>
      <c r="AN1400" s="302">
        <v>43607</v>
      </c>
      <c r="AO1400" s="300">
        <v>1.952</v>
      </c>
    </row>
    <row r="1401" spans="38:41">
      <c r="AL1401" s="300">
        <v>5</v>
      </c>
      <c r="AM1401" s="300">
        <v>2019</v>
      </c>
      <c r="AN1401" s="302">
        <v>43606</v>
      </c>
      <c r="AO1401" s="300">
        <v>1.974</v>
      </c>
    </row>
    <row r="1402" spans="38:41">
      <c r="AL1402" s="300">
        <v>5</v>
      </c>
      <c r="AM1402" s="300">
        <v>2019</v>
      </c>
      <c r="AN1402" s="302">
        <v>43605</v>
      </c>
      <c r="AO1402" s="300">
        <v>1.9159999999999999</v>
      </c>
    </row>
    <row r="1403" spans="38:41">
      <c r="AL1403" s="300">
        <v>5</v>
      </c>
      <c r="AM1403" s="300">
        <v>2019</v>
      </c>
      <c r="AN1403" s="302">
        <v>43602</v>
      </c>
      <c r="AO1403" s="300">
        <v>1.9159999999999999</v>
      </c>
    </row>
    <row r="1404" spans="38:41">
      <c r="AL1404" s="300">
        <v>5</v>
      </c>
      <c r="AM1404" s="300">
        <v>2019</v>
      </c>
      <c r="AN1404" s="302">
        <v>43601</v>
      </c>
      <c r="AO1404" s="300">
        <v>1.913</v>
      </c>
    </row>
    <row r="1405" spans="38:41">
      <c r="AL1405" s="300">
        <v>5</v>
      </c>
      <c r="AM1405" s="300">
        <v>2019</v>
      </c>
      <c r="AN1405" s="302">
        <v>43600</v>
      </c>
      <c r="AO1405" s="300">
        <v>1.9039999999999999</v>
      </c>
    </row>
    <row r="1406" spans="38:41">
      <c r="AL1406" s="300">
        <v>5</v>
      </c>
      <c r="AM1406" s="300">
        <v>2019</v>
      </c>
      <c r="AN1406" s="302">
        <v>43599</v>
      </c>
      <c r="AO1406" s="300">
        <v>1.9179999999999999</v>
      </c>
    </row>
    <row r="1407" spans="38:41">
      <c r="AL1407" s="300">
        <v>5</v>
      </c>
      <c r="AM1407" s="300">
        <v>2019</v>
      </c>
      <c r="AN1407" s="302">
        <v>43598</v>
      </c>
      <c r="AO1407" s="300">
        <v>1.9019999999999999</v>
      </c>
    </row>
    <row r="1408" spans="38:41">
      <c r="AL1408" s="300">
        <v>5</v>
      </c>
      <c r="AM1408" s="300">
        <v>2019</v>
      </c>
      <c r="AN1408" s="302">
        <v>43595</v>
      </c>
      <c r="AO1408" s="300">
        <v>1.958</v>
      </c>
    </row>
    <row r="1409" spans="38:41">
      <c r="AL1409" s="300">
        <v>5</v>
      </c>
      <c r="AM1409" s="300">
        <v>2019</v>
      </c>
      <c r="AN1409" s="302">
        <v>43594</v>
      </c>
      <c r="AO1409" s="300">
        <v>1.927</v>
      </c>
    </row>
    <row r="1410" spans="38:41">
      <c r="AL1410" s="300">
        <v>5</v>
      </c>
      <c r="AM1410" s="300">
        <v>2019</v>
      </c>
      <c r="AN1410" s="302">
        <v>43593</v>
      </c>
      <c r="AO1410" s="300">
        <v>1.9570000000000001</v>
      </c>
    </row>
    <row r="1411" spans="38:41">
      <c r="AL1411" s="300">
        <v>5</v>
      </c>
      <c r="AM1411" s="300">
        <v>2019</v>
      </c>
      <c r="AN1411" s="302">
        <v>43592</v>
      </c>
      <c r="AO1411" s="300">
        <v>1.9419999999999999</v>
      </c>
    </row>
    <row r="1412" spans="38:41">
      <c r="AL1412" s="300">
        <v>5</v>
      </c>
      <c r="AM1412" s="300">
        <v>2019</v>
      </c>
      <c r="AN1412" s="302">
        <v>43591</v>
      </c>
      <c r="AO1412" s="300">
        <v>1.982</v>
      </c>
    </row>
    <row r="1413" spans="38:41">
      <c r="AL1413" s="300">
        <v>5</v>
      </c>
      <c r="AM1413" s="300">
        <v>2019</v>
      </c>
      <c r="AN1413" s="302">
        <v>43588</v>
      </c>
      <c r="AO1413" s="300">
        <v>2.0030000000000001</v>
      </c>
    </row>
    <row r="1414" spans="38:41">
      <c r="AL1414" s="300">
        <v>5</v>
      </c>
      <c r="AM1414" s="300">
        <v>2019</v>
      </c>
      <c r="AN1414" s="302">
        <v>43587</v>
      </c>
      <c r="AO1414" s="300">
        <v>2.008</v>
      </c>
    </row>
    <row r="1415" spans="38:41">
      <c r="AL1415" s="300">
        <v>5</v>
      </c>
      <c r="AM1415" s="300">
        <v>2019</v>
      </c>
      <c r="AN1415" s="302">
        <v>43586</v>
      </c>
      <c r="AO1415" s="300">
        <v>1.9630000000000001</v>
      </c>
    </row>
    <row r="1416" spans="38:41">
      <c r="AL1416" s="300">
        <v>4</v>
      </c>
      <c r="AM1416" s="300">
        <v>2019</v>
      </c>
      <c r="AN1416" s="302">
        <v>43585</v>
      </c>
      <c r="AO1416" s="300">
        <v>1.99</v>
      </c>
    </row>
    <row r="1417" spans="38:41">
      <c r="AL1417" s="300">
        <v>4</v>
      </c>
      <c r="AM1417" s="300">
        <v>2019</v>
      </c>
      <c r="AN1417" s="302">
        <v>43584</v>
      </c>
      <c r="AO1417" s="300">
        <v>2.0049999999999999</v>
      </c>
    </row>
    <row r="1418" spans="38:41">
      <c r="AL1418" s="300">
        <v>4</v>
      </c>
      <c r="AM1418" s="300">
        <v>2019</v>
      </c>
      <c r="AN1418" s="302">
        <v>43581</v>
      </c>
      <c r="AO1418" s="300">
        <v>1.9790000000000001</v>
      </c>
    </row>
    <row r="1419" spans="38:41">
      <c r="AL1419" s="300">
        <v>4</v>
      </c>
      <c r="AM1419" s="300">
        <v>2019</v>
      </c>
      <c r="AN1419" s="302">
        <v>43580</v>
      </c>
      <c r="AO1419" s="300">
        <v>1.9950000000000001</v>
      </c>
    </row>
    <row r="1420" spans="38:41">
      <c r="AL1420" s="300">
        <v>4</v>
      </c>
      <c r="AM1420" s="300">
        <v>2019</v>
      </c>
      <c r="AN1420" s="302">
        <v>43579</v>
      </c>
      <c r="AO1420" s="300">
        <v>1.996</v>
      </c>
    </row>
    <row r="1421" spans="38:41">
      <c r="AL1421" s="300">
        <v>4</v>
      </c>
      <c r="AM1421" s="300">
        <v>2019</v>
      </c>
      <c r="AN1421" s="302">
        <v>43578</v>
      </c>
      <c r="AO1421" s="300">
        <v>2.0539999999999998</v>
      </c>
    </row>
    <row r="1422" spans="38:41">
      <c r="AL1422" s="300">
        <v>4</v>
      </c>
      <c r="AM1422" s="300">
        <v>2019</v>
      </c>
      <c r="AN1422" s="302">
        <v>43577</v>
      </c>
      <c r="AO1422" s="300">
        <v>2.081</v>
      </c>
    </row>
    <row r="1423" spans="38:41">
      <c r="AL1423" s="300">
        <v>4</v>
      </c>
      <c r="AM1423" s="300">
        <v>2019</v>
      </c>
      <c r="AN1423" s="302">
        <v>43574</v>
      </c>
      <c r="AO1423" s="300">
        <v>2.0510000000000002</v>
      </c>
    </row>
    <row r="1424" spans="38:41">
      <c r="AL1424" s="300">
        <v>4</v>
      </c>
      <c r="AM1424" s="300">
        <v>2019</v>
      </c>
      <c r="AN1424" s="302">
        <v>43573</v>
      </c>
      <c r="AO1424" s="300">
        <v>2.0510000000000002</v>
      </c>
    </row>
    <row r="1425" spans="38:41">
      <c r="AL1425" s="300">
        <v>4</v>
      </c>
      <c r="AM1425" s="300">
        <v>2019</v>
      </c>
      <c r="AN1425" s="302">
        <v>43572</v>
      </c>
      <c r="AO1425" s="300">
        <v>2.0910000000000002</v>
      </c>
    </row>
    <row r="1426" spans="38:41">
      <c r="AL1426" s="300">
        <v>4</v>
      </c>
      <c r="AM1426" s="300">
        <v>2019</v>
      </c>
      <c r="AN1426" s="302">
        <v>43571</v>
      </c>
      <c r="AO1426" s="300">
        <v>2.0840000000000001</v>
      </c>
    </row>
    <row r="1427" spans="38:41">
      <c r="AL1427" s="300">
        <v>4</v>
      </c>
      <c r="AM1427" s="300">
        <v>2019</v>
      </c>
      <c r="AN1427" s="302">
        <v>43570</v>
      </c>
      <c r="AO1427" s="300">
        <v>2.0579999999999998</v>
      </c>
    </row>
    <row r="1428" spans="38:41">
      <c r="AL1428" s="300">
        <v>4</v>
      </c>
      <c r="AM1428" s="300">
        <v>2019</v>
      </c>
      <c r="AN1428" s="302">
        <v>43567</v>
      </c>
      <c r="AO1428" s="300">
        <v>2.0640000000000001</v>
      </c>
    </row>
    <row r="1429" spans="38:41">
      <c r="AL1429" s="300">
        <v>4</v>
      </c>
      <c r="AM1429" s="300">
        <v>2019</v>
      </c>
      <c r="AN1429" s="302">
        <v>43566</v>
      </c>
      <c r="AO1429" s="300">
        <v>2.0169999999999999</v>
      </c>
    </row>
    <row r="1430" spans="38:41">
      <c r="AL1430" s="300">
        <v>4</v>
      </c>
      <c r="AM1430" s="300">
        <v>2019</v>
      </c>
      <c r="AN1430" s="302">
        <v>43565</v>
      </c>
      <c r="AO1430" s="300">
        <v>1.978</v>
      </c>
    </row>
    <row r="1431" spans="38:41">
      <c r="AL1431" s="300">
        <v>4</v>
      </c>
      <c r="AM1431" s="300">
        <v>2019</v>
      </c>
      <c r="AN1431" s="302">
        <v>43564</v>
      </c>
      <c r="AO1431" s="300">
        <v>2.0099999999999998</v>
      </c>
    </row>
    <row r="1432" spans="38:41">
      <c r="AL1432" s="300">
        <v>4</v>
      </c>
      <c r="AM1432" s="300">
        <v>2019</v>
      </c>
      <c r="AN1432" s="302">
        <v>43563</v>
      </c>
      <c r="AO1432" s="300">
        <v>2.004</v>
      </c>
    </row>
    <row r="1433" spans="38:41">
      <c r="AL1433" s="300">
        <v>4</v>
      </c>
      <c r="AM1433" s="300">
        <v>2019</v>
      </c>
      <c r="AN1433" s="302">
        <v>43560</v>
      </c>
      <c r="AO1433" s="300">
        <v>1.9710000000000001</v>
      </c>
    </row>
    <row r="1434" spans="38:41">
      <c r="AL1434" s="300">
        <v>4</v>
      </c>
      <c r="AM1434" s="300">
        <v>2019</v>
      </c>
      <c r="AN1434" s="302">
        <v>43559</v>
      </c>
      <c r="AO1434" s="300">
        <v>1.9790000000000001</v>
      </c>
    </row>
    <row r="1435" spans="38:41">
      <c r="AL1435" s="300">
        <v>4</v>
      </c>
      <c r="AM1435" s="300">
        <v>2019</v>
      </c>
      <c r="AN1435" s="302">
        <v>43558</v>
      </c>
      <c r="AO1435" s="300">
        <v>1.9930000000000001</v>
      </c>
    </row>
    <row r="1436" spans="38:41">
      <c r="AL1436" s="300">
        <v>4</v>
      </c>
      <c r="AM1436" s="300">
        <v>2019</v>
      </c>
      <c r="AN1436" s="302">
        <v>43557</v>
      </c>
      <c r="AO1436" s="300">
        <v>1.9530000000000001</v>
      </c>
    </row>
    <row r="1437" spans="38:41">
      <c r="AL1437" s="300">
        <v>4</v>
      </c>
      <c r="AM1437" s="300">
        <v>2019</v>
      </c>
      <c r="AN1437" s="302">
        <v>43556</v>
      </c>
      <c r="AO1437" s="300">
        <v>1.976</v>
      </c>
    </row>
    <row r="1438" spans="38:41">
      <c r="AL1438" s="300">
        <v>3</v>
      </c>
      <c r="AM1438" s="300">
        <v>2019</v>
      </c>
      <c r="AN1438" s="302">
        <v>43553</v>
      </c>
      <c r="AO1438" s="300">
        <v>1.8919999999999999</v>
      </c>
    </row>
    <row r="1439" spans="38:41">
      <c r="AL1439" s="300">
        <v>3</v>
      </c>
      <c r="AM1439" s="300">
        <v>2019</v>
      </c>
      <c r="AN1439" s="302">
        <v>43552</v>
      </c>
      <c r="AO1439" s="300">
        <v>1.8580000000000001</v>
      </c>
    </row>
    <row r="1440" spans="38:41">
      <c r="AL1440" s="300">
        <v>3</v>
      </c>
      <c r="AM1440" s="300">
        <v>2019</v>
      </c>
      <c r="AN1440" s="302">
        <v>43551</v>
      </c>
      <c r="AO1440" s="300">
        <v>1.8360000000000001</v>
      </c>
    </row>
    <row r="1441" spans="38:41">
      <c r="AL1441" s="300">
        <v>3</v>
      </c>
      <c r="AM1441" s="300">
        <v>2019</v>
      </c>
      <c r="AN1441" s="302">
        <v>43550</v>
      </c>
      <c r="AO1441" s="300">
        <v>1.861</v>
      </c>
    </row>
    <row r="1442" spans="38:41">
      <c r="AL1442" s="300">
        <v>3</v>
      </c>
      <c r="AM1442" s="300">
        <v>2019</v>
      </c>
      <c r="AN1442" s="302">
        <v>43549</v>
      </c>
      <c r="AO1442" s="300">
        <v>1.847</v>
      </c>
    </row>
    <row r="1443" spans="38:41">
      <c r="AL1443" s="300">
        <v>3</v>
      </c>
      <c r="AM1443" s="300">
        <v>2019</v>
      </c>
      <c r="AN1443" s="302">
        <v>43546</v>
      </c>
      <c r="AO1443" s="300">
        <v>1.8919999999999999</v>
      </c>
    </row>
    <row r="1444" spans="38:41">
      <c r="AL1444" s="300">
        <v>3</v>
      </c>
      <c r="AM1444" s="300">
        <v>2019</v>
      </c>
      <c r="AN1444" s="302">
        <v>43545</v>
      </c>
      <c r="AO1444" s="300">
        <v>1.9690000000000001</v>
      </c>
    </row>
    <row r="1445" spans="38:41">
      <c r="AL1445" s="300">
        <v>3</v>
      </c>
      <c r="AM1445" s="300">
        <v>2019</v>
      </c>
      <c r="AN1445" s="302">
        <v>43544</v>
      </c>
      <c r="AO1445" s="300">
        <v>1.9850000000000001</v>
      </c>
    </row>
    <row r="1446" spans="38:41">
      <c r="AL1446" s="300">
        <v>3</v>
      </c>
      <c r="AM1446" s="300">
        <v>2019</v>
      </c>
      <c r="AN1446" s="302">
        <v>43543</v>
      </c>
      <c r="AO1446" s="300">
        <v>2.0129999999999999</v>
      </c>
    </row>
    <row r="1447" spans="38:41">
      <c r="AL1447" s="300">
        <v>3</v>
      </c>
      <c r="AM1447" s="300">
        <v>2019</v>
      </c>
      <c r="AN1447" s="302">
        <v>43542</v>
      </c>
      <c r="AO1447" s="300">
        <v>2.016</v>
      </c>
    </row>
    <row r="1448" spans="38:41">
      <c r="AL1448" s="300">
        <v>3</v>
      </c>
      <c r="AM1448" s="300">
        <v>2019</v>
      </c>
      <c r="AN1448" s="302">
        <v>43539</v>
      </c>
      <c r="AO1448" s="300">
        <v>2.0209999999999999</v>
      </c>
    </row>
    <row r="1449" spans="38:41">
      <c r="AL1449" s="300">
        <v>3</v>
      </c>
      <c r="AM1449" s="300">
        <v>2019</v>
      </c>
      <c r="AN1449" s="302">
        <v>43538</v>
      </c>
      <c r="AO1449" s="300">
        <v>2.0489999999999999</v>
      </c>
    </row>
    <row r="1450" spans="38:41">
      <c r="AL1450" s="300">
        <v>3</v>
      </c>
      <c r="AM1450" s="300">
        <v>2019</v>
      </c>
      <c r="AN1450" s="302">
        <v>43537</v>
      </c>
      <c r="AO1450" s="300">
        <v>2.044</v>
      </c>
    </row>
    <row r="1451" spans="38:41">
      <c r="AL1451" s="300">
        <v>3</v>
      </c>
      <c r="AM1451" s="300">
        <v>2019</v>
      </c>
      <c r="AN1451" s="302">
        <v>43536</v>
      </c>
      <c r="AO1451" s="300">
        <v>2.0270000000000001</v>
      </c>
    </row>
    <row r="1452" spans="38:41">
      <c r="AL1452" s="300">
        <v>3</v>
      </c>
      <c r="AM1452" s="300">
        <v>2019</v>
      </c>
      <c r="AN1452" s="302">
        <v>43535</v>
      </c>
      <c r="AO1452" s="300">
        <v>2.0489999999999999</v>
      </c>
    </row>
    <row r="1453" spans="38:41">
      <c r="AL1453" s="300">
        <v>3</v>
      </c>
      <c r="AM1453" s="300">
        <v>2019</v>
      </c>
      <c r="AN1453" s="302">
        <v>43532</v>
      </c>
      <c r="AO1453" s="300">
        <v>2.056</v>
      </c>
    </row>
    <row r="1454" spans="38:41">
      <c r="AL1454" s="300">
        <v>3</v>
      </c>
      <c r="AM1454" s="300">
        <v>2019</v>
      </c>
      <c r="AN1454" s="302">
        <v>43531</v>
      </c>
      <c r="AO1454" s="300">
        <v>2.0680000000000001</v>
      </c>
    </row>
    <row r="1455" spans="38:41">
      <c r="AL1455" s="300">
        <v>3</v>
      </c>
      <c r="AM1455" s="300">
        <v>2019</v>
      </c>
      <c r="AN1455" s="302">
        <v>43530</v>
      </c>
      <c r="AO1455" s="300">
        <v>2.1190000000000002</v>
      </c>
    </row>
    <row r="1456" spans="38:41">
      <c r="AL1456" s="300">
        <v>3</v>
      </c>
      <c r="AM1456" s="300">
        <v>2019</v>
      </c>
      <c r="AN1456" s="302">
        <v>43529</v>
      </c>
      <c r="AO1456" s="300">
        <v>2.1579999999999999</v>
      </c>
    </row>
    <row r="1457" spans="38:41">
      <c r="AL1457" s="300">
        <v>3</v>
      </c>
      <c r="AM1457" s="300">
        <v>2019</v>
      </c>
      <c r="AN1457" s="302">
        <v>43528</v>
      </c>
      <c r="AO1457" s="300">
        <v>2.1680000000000001</v>
      </c>
    </row>
    <row r="1458" spans="38:41">
      <c r="AL1458" s="300">
        <v>3</v>
      </c>
      <c r="AM1458" s="300">
        <v>2019</v>
      </c>
      <c r="AN1458" s="302">
        <v>43525</v>
      </c>
      <c r="AO1458" s="300">
        <v>2.2040000000000002</v>
      </c>
    </row>
    <row r="1459" spans="38:41">
      <c r="AL1459" s="300">
        <v>2</v>
      </c>
      <c r="AM1459" s="300">
        <v>2019</v>
      </c>
      <c r="AN1459" s="302">
        <v>43524</v>
      </c>
      <c r="AO1459" s="300">
        <v>2.19</v>
      </c>
    </row>
    <row r="1460" spans="38:41">
      <c r="AL1460" s="300">
        <v>2</v>
      </c>
      <c r="AM1460" s="300">
        <v>2019</v>
      </c>
      <c r="AN1460" s="302">
        <v>43523</v>
      </c>
      <c r="AO1460" s="300">
        <v>2.1619999999999999</v>
      </c>
    </row>
    <row r="1461" spans="38:41">
      <c r="AL1461" s="300">
        <v>2</v>
      </c>
      <c r="AM1461" s="300">
        <v>2019</v>
      </c>
      <c r="AN1461" s="302">
        <v>43522</v>
      </c>
      <c r="AO1461" s="300">
        <v>2.121</v>
      </c>
    </row>
    <row r="1462" spans="38:41">
      <c r="AL1462" s="300">
        <v>2</v>
      </c>
      <c r="AM1462" s="300">
        <v>2019</v>
      </c>
      <c r="AN1462" s="302">
        <v>43521</v>
      </c>
      <c r="AO1462" s="300">
        <v>2.141</v>
      </c>
    </row>
    <row r="1463" spans="38:41">
      <c r="AL1463" s="300">
        <v>2</v>
      </c>
      <c r="AM1463" s="300">
        <v>2019</v>
      </c>
      <c r="AN1463" s="302">
        <v>43518</v>
      </c>
      <c r="AO1463" s="300">
        <v>2.141</v>
      </c>
    </row>
    <row r="1464" spans="38:41">
      <c r="AL1464" s="300">
        <v>2</v>
      </c>
      <c r="AM1464" s="300">
        <v>2019</v>
      </c>
      <c r="AN1464" s="302">
        <v>43517</v>
      </c>
      <c r="AO1464" s="300">
        <v>2.1739999999999999</v>
      </c>
    </row>
    <row r="1465" spans="38:41">
      <c r="AL1465" s="300">
        <v>2</v>
      </c>
      <c r="AM1465" s="300">
        <v>2019</v>
      </c>
      <c r="AN1465" s="302">
        <v>43516</v>
      </c>
      <c r="AO1465" s="300">
        <v>2.1459999999999999</v>
      </c>
    </row>
    <row r="1466" spans="38:41">
      <c r="AL1466" s="300">
        <v>2</v>
      </c>
      <c r="AM1466" s="300">
        <v>2019</v>
      </c>
      <c r="AN1466" s="302">
        <v>43515</v>
      </c>
      <c r="AO1466" s="300">
        <v>2.1419999999999999</v>
      </c>
    </row>
    <row r="1467" spans="38:41">
      <c r="AL1467" s="300">
        <v>2</v>
      </c>
      <c r="AM1467" s="300">
        <v>2019</v>
      </c>
      <c r="AN1467" s="302">
        <v>43514</v>
      </c>
      <c r="AO1467" s="300">
        <v>2.1520000000000001</v>
      </c>
    </row>
    <row r="1468" spans="38:41">
      <c r="AL1468" s="300">
        <v>2</v>
      </c>
      <c r="AM1468" s="300">
        <v>2019</v>
      </c>
      <c r="AN1468" s="302">
        <v>43511</v>
      </c>
      <c r="AO1468" s="300">
        <v>2.1520000000000001</v>
      </c>
    </row>
    <row r="1469" spans="38:41">
      <c r="AL1469" s="300">
        <v>2</v>
      </c>
      <c r="AM1469" s="300">
        <v>2019</v>
      </c>
      <c r="AN1469" s="302">
        <v>43510</v>
      </c>
      <c r="AO1469" s="300">
        <v>2.14</v>
      </c>
    </row>
    <row r="1470" spans="38:41">
      <c r="AL1470" s="300">
        <v>2</v>
      </c>
      <c r="AM1470" s="300">
        <v>2019</v>
      </c>
      <c r="AN1470" s="302">
        <v>43509</v>
      </c>
      <c r="AO1470" s="300">
        <v>2.177</v>
      </c>
    </row>
    <row r="1471" spans="38:41">
      <c r="AL1471" s="300">
        <v>2</v>
      </c>
      <c r="AM1471" s="300">
        <v>2019</v>
      </c>
      <c r="AN1471" s="302">
        <v>43508</v>
      </c>
      <c r="AO1471" s="300">
        <v>2.165</v>
      </c>
    </row>
    <row r="1472" spans="38:41">
      <c r="AL1472" s="300">
        <v>2</v>
      </c>
      <c r="AM1472" s="300">
        <v>2019</v>
      </c>
      <c r="AN1472" s="302">
        <v>43507</v>
      </c>
      <c r="AO1472" s="300">
        <v>2.1509999999999998</v>
      </c>
    </row>
    <row r="1473" spans="38:41">
      <c r="AL1473" s="300">
        <v>2</v>
      </c>
      <c r="AM1473" s="300">
        <v>2019</v>
      </c>
      <c r="AN1473" s="302">
        <v>43504</v>
      </c>
      <c r="AO1473" s="300">
        <v>2.1379999999999999</v>
      </c>
    </row>
    <row r="1474" spans="38:41">
      <c r="AL1474" s="300">
        <v>2</v>
      </c>
      <c r="AM1474" s="300">
        <v>2019</v>
      </c>
      <c r="AN1474" s="302">
        <v>43503</v>
      </c>
      <c r="AO1474" s="300">
        <v>2.1419999999999999</v>
      </c>
    </row>
    <row r="1475" spans="38:41">
      <c r="AL1475" s="300">
        <v>2</v>
      </c>
      <c r="AM1475" s="300">
        <v>2019</v>
      </c>
      <c r="AN1475" s="302">
        <v>43502</v>
      </c>
      <c r="AO1475" s="300">
        <v>2.1760000000000002</v>
      </c>
    </row>
    <row r="1476" spans="38:41">
      <c r="AL1476" s="300">
        <v>2</v>
      </c>
      <c r="AM1476" s="300">
        <v>2019</v>
      </c>
      <c r="AN1476" s="302">
        <v>43501</v>
      </c>
      <c r="AO1476" s="300">
        <v>2.1800000000000002</v>
      </c>
    </row>
    <row r="1477" spans="38:41">
      <c r="AL1477" s="300">
        <v>2</v>
      </c>
      <c r="AM1477" s="300">
        <v>2019</v>
      </c>
      <c r="AN1477" s="302">
        <v>43500</v>
      </c>
      <c r="AO1477" s="300">
        <v>2.198</v>
      </c>
    </row>
    <row r="1478" spans="38:41">
      <c r="AL1478" s="300">
        <v>2</v>
      </c>
      <c r="AM1478" s="300">
        <v>2019</v>
      </c>
      <c r="AN1478" s="302">
        <v>43497</v>
      </c>
      <c r="AO1478" s="300">
        <v>2.1840000000000002</v>
      </c>
    </row>
    <row r="1479" spans="38:41">
      <c r="AL1479" s="300">
        <v>1</v>
      </c>
      <c r="AM1479" s="300">
        <v>2019</v>
      </c>
      <c r="AN1479" s="302">
        <v>43496</v>
      </c>
      <c r="AO1479" s="300">
        <v>2.1379999999999999</v>
      </c>
    </row>
    <row r="1480" spans="38:41">
      <c r="AL1480" s="300">
        <v>1</v>
      </c>
      <c r="AM1480" s="300">
        <v>2019</v>
      </c>
      <c r="AN1480" s="302">
        <v>43495</v>
      </c>
      <c r="AO1480" s="300">
        <v>2.1619999999999999</v>
      </c>
    </row>
    <row r="1481" spans="38:41">
      <c r="AL1481" s="300">
        <v>1</v>
      </c>
      <c r="AM1481" s="300">
        <v>2019</v>
      </c>
      <c r="AN1481" s="302">
        <v>43494</v>
      </c>
      <c r="AO1481" s="300">
        <v>2.17</v>
      </c>
    </row>
    <row r="1482" spans="38:41">
      <c r="AL1482" s="300">
        <v>1</v>
      </c>
      <c r="AM1482" s="300">
        <v>2019</v>
      </c>
      <c r="AN1482" s="302">
        <v>43493</v>
      </c>
      <c r="AO1482" s="300">
        <v>2.181</v>
      </c>
    </row>
    <row r="1483" spans="38:41">
      <c r="AL1483" s="300">
        <v>1</v>
      </c>
      <c r="AM1483" s="300">
        <v>2019</v>
      </c>
      <c r="AN1483" s="302">
        <v>43490</v>
      </c>
      <c r="AO1483" s="300">
        <v>2.1970000000000001</v>
      </c>
    </row>
    <row r="1484" spans="38:41">
      <c r="AL1484" s="300">
        <v>1</v>
      </c>
      <c r="AM1484" s="300">
        <v>2019</v>
      </c>
      <c r="AN1484" s="302">
        <v>43489</v>
      </c>
      <c r="AO1484" s="300">
        <v>2.1589999999999998</v>
      </c>
    </row>
    <row r="1485" spans="38:41">
      <c r="AL1485" s="300">
        <v>1</v>
      </c>
      <c r="AM1485" s="300">
        <v>2019</v>
      </c>
      <c r="AN1485" s="302">
        <v>43488</v>
      </c>
      <c r="AO1485" s="300">
        <v>2.1880000000000002</v>
      </c>
    </row>
    <row r="1486" spans="38:41">
      <c r="AL1486" s="300">
        <v>1</v>
      </c>
      <c r="AM1486" s="300">
        <v>2019</v>
      </c>
      <c r="AN1486" s="302">
        <v>43487</v>
      </c>
      <c r="AO1486" s="300">
        <v>2.1869999999999998</v>
      </c>
    </row>
    <row r="1487" spans="38:41">
      <c r="AL1487" s="300">
        <v>1</v>
      </c>
      <c r="AM1487" s="300">
        <v>2019</v>
      </c>
      <c r="AN1487" s="302">
        <v>43486</v>
      </c>
      <c r="AO1487" s="300">
        <v>2.2370000000000001</v>
      </c>
    </row>
    <row r="1488" spans="38:41">
      <c r="AL1488" s="300">
        <v>1</v>
      </c>
      <c r="AM1488" s="300">
        <v>2019</v>
      </c>
      <c r="AN1488" s="302">
        <v>43483</v>
      </c>
      <c r="AO1488" s="300">
        <v>2.2570000000000001</v>
      </c>
    </row>
    <row r="1489" spans="38:41">
      <c r="AL1489" s="300">
        <v>1</v>
      </c>
      <c r="AM1489" s="300">
        <v>2019</v>
      </c>
      <c r="AN1489" s="302">
        <v>43482</v>
      </c>
      <c r="AO1489" s="300">
        <v>2.226</v>
      </c>
    </row>
    <row r="1490" spans="38:41">
      <c r="AL1490" s="300">
        <v>1</v>
      </c>
      <c r="AM1490" s="300">
        <v>2019</v>
      </c>
      <c r="AN1490" s="302">
        <v>43481</v>
      </c>
      <c r="AO1490" s="300">
        <v>2.222</v>
      </c>
    </row>
    <row r="1491" spans="38:41">
      <c r="AL1491" s="300">
        <v>1</v>
      </c>
      <c r="AM1491" s="300">
        <v>2019</v>
      </c>
      <c r="AN1491" s="302">
        <v>43480</v>
      </c>
      <c r="AO1491" s="300">
        <v>2.194</v>
      </c>
    </row>
    <row r="1492" spans="38:41">
      <c r="AL1492" s="300">
        <v>1</v>
      </c>
      <c r="AM1492" s="300">
        <v>2019</v>
      </c>
      <c r="AN1492" s="302">
        <v>43479</v>
      </c>
      <c r="AO1492" s="300">
        <v>2.1720000000000002</v>
      </c>
    </row>
    <row r="1493" spans="38:41">
      <c r="AL1493" s="300">
        <v>1</v>
      </c>
      <c r="AM1493" s="300">
        <v>2019</v>
      </c>
      <c r="AN1493" s="302">
        <v>43476</v>
      </c>
      <c r="AO1493" s="300">
        <v>2.1619999999999999</v>
      </c>
    </row>
    <row r="1494" spans="38:41">
      <c r="AL1494" s="300">
        <v>1</v>
      </c>
      <c r="AM1494" s="300">
        <v>2019</v>
      </c>
      <c r="AN1494" s="302">
        <v>43475</v>
      </c>
      <c r="AO1494" s="300">
        <v>2.1909999999999998</v>
      </c>
    </row>
    <row r="1495" spans="38:41">
      <c r="AL1495" s="300">
        <v>1</v>
      </c>
      <c r="AM1495" s="300">
        <v>2019</v>
      </c>
      <c r="AN1495" s="302">
        <v>43474</v>
      </c>
      <c r="AO1495" s="300">
        <v>2.177</v>
      </c>
    </row>
    <row r="1496" spans="38:41">
      <c r="AL1496" s="300">
        <v>1</v>
      </c>
      <c r="AM1496" s="300">
        <v>2019</v>
      </c>
      <c r="AN1496" s="302">
        <v>43473</v>
      </c>
      <c r="AO1496" s="300">
        <v>2.1749999999999998</v>
      </c>
    </row>
    <row r="1497" spans="38:41">
      <c r="AL1497" s="300">
        <v>1</v>
      </c>
      <c r="AM1497" s="300">
        <v>2019</v>
      </c>
      <c r="AN1497" s="302">
        <v>43472</v>
      </c>
      <c r="AO1497" s="300">
        <v>2.1589999999999998</v>
      </c>
    </row>
    <row r="1498" spans="38:41">
      <c r="AL1498" s="300">
        <v>1</v>
      </c>
      <c r="AM1498" s="300">
        <v>2019</v>
      </c>
      <c r="AN1498" s="302">
        <v>43469</v>
      </c>
      <c r="AO1498" s="300">
        <v>2.1360000000000001</v>
      </c>
    </row>
    <row r="1499" spans="38:41">
      <c r="AL1499" s="300">
        <v>1</v>
      </c>
      <c r="AM1499" s="300">
        <v>2019</v>
      </c>
      <c r="AN1499" s="302">
        <v>43468</v>
      </c>
      <c r="AO1499" s="300">
        <v>2.0630000000000002</v>
      </c>
    </row>
    <row r="1500" spans="38:41">
      <c r="AL1500" s="300">
        <v>1</v>
      </c>
      <c r="AM1500" s="300">
        <v>2019</v>
      </c>
      <c r="AN1500" s="302">
        <v>43467</v>
      </c>
      <c r="AO1500" s="300">
        <v>2.12</v>
      </c>
    </row>
    <row r="1501" spans="38:41">
      <c r="AL1501" s="300">
        <v>1</v>
      </c>
      <c r="AM1501" s="300">
        <v>2019</v>
      </c>
      <c r="AN1501" s="302">
        <v>43466</v>
      </c>
      <c r="AO1501" s="300">
        <v>2.1840000000000002</v>
      </c>
    </row>
    <row r="1502" spans="38:41">
      <c r="AL1502" s="300">
        <v>12</v>
      </c>
      <c r="AM1502" s="300">
        <v>2018</v>
      </c>
      <c r="AN1502" s="302">
        <v>43465</v>
      </c>
      <c r="AO1502" s="300">
        <v>2.1840000000000002</v>
      </c>
    </row>
    <row r="1503" spans="38:41">
      <c r="AL1503" s="300">
        <v>12</v>
      </c>
      <c r="AM1503" s="300">
        <v>2018</v>
      </c>
      <c r="AN1503" s="302">
        <v>43462</v>
      </c>
      <c r="AO1503" s="300">
        <v>2.1459999999999999</v>
      </c>
    </row>
    <row r="1504" spans="38:41">
      <c r="AL1504" s="300">
        <v>12</v>
      </c>
      <c r="AM1504" s="300">
        <v>2018</v>
      </c>
      <c r="AN1504" s="302">
        <v>43461</v>
      </c>
      <c r="AO1504" s="300">
        <v>2.169</v>
      </c>
    </row>
    <row r="1505" spans="38:41">
      <c r="AL1505" s="300">
        <v>12</v>
      </c>
      <c r="AM1505" s="300">
        <v>2018</v>
      </c>
      <c r="AN1505" s="302">
        <v>43460</v>
      </c>
      <c r="AO1505" s="300">
        <v>2.1520000000000001</v>
      </c>
    </row>
    <row r="1506" spans="38:41">
      <c r="AL1506" s="300">
        <v>12</v>
      </c>
      <c r="AM1506" s="300">
        <v>2018</v>
      </c>
      <c r="AN1506" s="302">
        <v>43459</v>
      </c>
      <c r="AO1506" s="300">
        <v>2.1520000000000001</v>
      </c>
    </row>
    <row r="1507" spans="38:41">
      <c r="AL1507" s="300">
        <v>12</v>
      </c>
      <c r="AM1507" s="300">
        <v>2018</v>
      </c>
      <c r="AN1507" s="302">
        <v>43458</v>
      </c>
      <c r="AO1507" s="300">
        <v>2.1520000000000001</v>
      </c>
    </row>
    <row r="1508" spans="38:41">
      <c r="AL1508" s="300">
        <v>12</v>
      </c>
      <c r="AM1508" s="300">
        <v>2018</v>
      </c>
      <c r="AN1508" s="302">
        <v>43455</v>
      </c>
      <c r="AO1508" s="300">
        <v>2.181</v>
      </c>
    </row>
    <row r="1509" spans="38:41">
      <c r="AL1509" s="300">
        <v>12</v>
      </c>
      <c r="AM1509" s="300">
        <v>2018</v>
      </c>
      <c r="AN1509" s="302">
        <v>43454</v>
      </c>
      <c r="AO1509" s="300">
        <v>2.165</v>
      </c>
    </row>
    <row r="1510" spans="38:41">
      <c r="AL1510" s="300">
        <v>12</v>
      </c>
      <c r="AM1510" s="300">
        <v>2018</v>
      </c>
      <c r="AN1510" s="302">
        <v>43453</v>
      </c>
      <c r="AO1510" s="300">
        <v>2.1230000000000002</v>
      </c>
    </row>
    <row r="1511" spans="38:41">
      <c r="AL1511" s="300">
        <v>12</v>
      </c>
      <c r="AM1511" s="300">
        <v>2018</v>
      </c>
      <c r="AN1511" s="302">
        <v>43452</v>
      </c>
      <c r="AO1511" s="300">
        <v>2.1829999999999998</v>
      </c>
    </row>
    <row r="1512" spans="38:41">
      <c r="AL1512" s="300">
        <v>12</v>
      </c>
      <c r="AM1512" s="300">
        <v>2018</v>
      </c>
      <c r="AN1512" s="302">
        <v>43451</v>
      </c>
      <c r="AO1512" s="300">
        <v>2.2189999999999999</v>
      </c>
    </row>
    <row r="1513" spans="38:41">
      <c r="AL1513" s="300">
        <v>12</v>
      </c>
      <c r="AM1513" s="300">
        <v>2018</v>
      </c>
      <c r="AN1513" s="302">
        <v>43448</v>
      </c>
      <c r="AO1513" s="300">
        <v>2.2759999999999998</v>
      </c>
    </row>
    <row r="1514" spans="38:41">
      <c r="AL1514" s="300">
        <v>12</v>
      </c>
      <c r="AM1514" s="300">
        <v>2018</v>
      </c>
      <c r="AN1514" s="302">
        <v>43447</v>
      </c>
      <c r="AO1514" s="300">
        <v>2.327</v>
      </c>
    </row>
    <row r="1515" spans="38:41">
      <c r="AL1515" s="300">
        <v>12</v>
      </c>
      <c r="AM1515" s="300">
        <v>2018</v>
      </c>
      <c r="AN1515" s="302">
        <v>43446</v>
      </c>
      <c r="AO1515" s="300">
        <v>2.2799999999999998</v>
      </c>
    </row>
    <row r="1516" spans="38:41">
      <c r="AL1516" s="300">
        <v>12</v>
      </c>
      <c r="AM1516" s="300">
        <v>2018</v>
      </c>
      <c r="AN1516" s="302">
        <v>43445</v>
      </c>
      <c r="AO1516" s="300">
        <v>2.2280000000000002</v>
      </c>
    </row>
    <row r="1517" spans="38:41">
      <c r="AL1517" s="300">
        <v>12</v>
      </c>
      <c r="AM1517" s="300">
        <v>2018</v>
      </c>
      <c r="AN1517" s="302">
        <v>43444</v>
      </c>
      <c r="AO1517" s="300">
        <v>2.214</v>
      </c>
    </row>
    <row r="1518" spans="38:41">
      <c r="AL1518" s="300">
        <v>12</v>
      </c>
      <c r="AM1518" s="300">
        <v>2018</v>
      </c>
      <c r="AN1518" s="302">
        <v>43441</v>
      </c>
      <c r="AO1518" s="300">
        <v>2.234</v>
      </c>
    </row>
    <row r="1519" spans="38:41">
      <c r="AL1519" s="300">
        <v>12</v>
      </c>
      <c r="AM1519" s="300">
        <v>2018</v>
      </c>
      <c r="AN1519" s="302">
        <v>43440</v>
      </c>
      <c r="AO1519" s="300">
        <v>2.2349999999999999</v>
      </c>
    </row>
    <row r="1520" spans="38:41">
      <c r="AL1520" s="300">
        <v>12</v>
      </c>
      <c r="AM1520" s="300">
        <v>2018</v>
      </c>
      <c r="AN1520" s="302">
        <v>43439</v>
      </c>
      <c r="AO1520" s="300">
        <v>2.2559999999999998</v>
      </c>
    </row>
    <row r="1521" spans="38:41">
      <c r="AL1521" s="300">
        <v>12</v>
      </c>
      <c r="AM1521" s="300">
        <v>2018</v>
      </c>
      <c r="AN1521" s="302">
        <v>43438</v>
      </c>
      <c r="AO1521" s="300">
        <v>2.262</v>
      </c>
    </row>
    <row r="1522" spans="38:41">
      <c r="AL1522" s="300">
        <v>12</v>
      </c>
      <c r="AM1522" s="300">
        <v>2018</v>
      </c>
      <c r="AN1522" s="302">
        <v>43437</v>
      </c>
      <c r="AO1522" s="300">
        <v>2.351</v>
      </c>
    </row>
    <row r="1523" spans="38:41">
      <c r="AL1523" s="300">
        <v>11</v>
      </c>
      <c r="AM1523" s="300">
        <v>2018</v>
      </c>
      <c r="AN1523" s="302">
        <v>43434</v>
      </c>
      <c r="AO1523" s="300">
        <v>2.39</v>
      </c>
    </row>
    <row r="1524" spans="38:41">
      <c r="AL1524" s="300">
        <v>11</v>
      </c>
      <c r="AM1524" s="300">
        <v>2018</v>
      </c>
      <c r="AN1524" s="302">
        <v>43433</v>
      </c>
      <c r="AO1524" s="300">
        <v>2.4119999999999999</v>
      </c>
    </row>
    <row r="1525" spans="38:41">
      <c r="AL1525" s="300">
        <v>11</v>
      </c>
      <c r="AM1525" s="300">
        <v>2018</v>
      </c>
      <c r="AN1525" s="302">
        <v>43432</v>
      </c>
      <c r="AO1525" s="300">
        <v>2.415</v>
      </c>
    </row>
    <row r="1526" spans="38:41">
      <c r="AL1526" s="300">
        <v>11</v>
      </c>
      <c r="AM1526" s="300">
        <v>2018</v>
      </c>
      <c r="AN1526" s="302">
        <v>43431</v>
      </c>
      <c r="AO1526" s="300">
        <v>2.395</v>
      </c>
    </row>
    <row r="1527" spans="38:41">
      <c r="AL1527" s="300">
        <v>11</v>
      </c>
      <c r="AM1527" s="300">
        <v>2018</v>
      </c>
      <c r="AN1527" s="302">
        <v>43430</v>
      </c>
      <c r="AO1527" s="300">
        <v>2.4039999999999999</v>
      </c>
    </row>
    <row r="1528" spans="38:41">
      <c r="AL1528" s="300">
        <v>11</v>
      </c>
      <c r="AM1528" s="300">
        <v>2018</v>
      </c>
      <c r="AN1528" s="302">
        <v>43427</v>
      </c>
      <c r="AO1528" s="300">
        <v>2.3879999999999999</v>
      </c>
    </row>
    <row r="1529" spans="38:41">
      <c r="AL1529" s="300">
        <v>11</v>
      </c>
      <c r="AM1529" s="300">
        <v>2018</v>
      </c>
      <c r="AN1529" s="302">
        <v>43426</v>
      </c>
      <c r="AO1529" s="300">
        <v>2.419</v>
      </c>
    </row>
    <row r="1530" spans="38:41">
      <c r="AL1530" s="300">
        <v>11</v>
      </c>
      <c r="AM1530" s="300">
        <v>2018</v>
      </c>
      <c r="AN1530" s="302">
        <v>43425</v>
      </c>
      <c r="AO1530" s="300">
        <v>2.419</v>
      </c>
    </row>
    <row r="1531" spans="38:41">
      <c r="AL1531" s="300">
        <v>11</v>
      </c>
      <c r="AM1531" s="300">
        <v>2018</v>
      </c>
      <c r="AN1531" s="302">
        <v>43424</v>
      </c>
      <c r="AO1531" s="300">
        <v>2.4089999999999998</v>
      </c>
    </row>
    <row r="1532" spans="38:41">
      <c r="AL1532" s="300">
        <v>11</v>
      </c>
      <c r="AM1532" s="300">
        <v>2018</v>
      </c>
      <c r="AN1532" s="302">
        <v>43423</v>
      </c>
      <c r="AO1532" s="300">
        <v>2.4220000000000002</v>
      </c>
    </row>
    <row r="1533" spans="38:41">
      <c r="AL1533" s="300">
        <v>11</v>
      </c>
      <c r="AM1533" s="300">
        <v>2018</v>
      </c>
      <c r="AN1533" s="302">
        <v>43420</v>
      </c>
      <c r="AO1533" s="300">
        <v>2.42</v>
      </c>
    </row>
    <row r="1534" spans="38:41">
      <c r="AL1534" s="300">
        <v>11</v>
      </c>
      <c r="AM1534" s="300">
        <v>2018</v>
      </c>
      <c r="AN1534" s="302">
        <v>43419</v>
      </c>
      <c r="AO1534" s="300">
        <v>2.4390000000000001</v>
      </c>
    </row>
    <row r="1535" spans="38:41">
      <c r="AL1535" s="300">
        <v>11</v>
      </c>
      <c r="AM1535" s="300">
        <v>2018</v>
      </c>
      <c r="AN1535" s="302">
        <v>43418</v>
      </c>
      <c r="AO1535" s="300">
        <v>2.4689999999999999</v>
      </c>
    </row>
    <row r="1536" spans="38:41">
      <c r="AL1536" s="300">
        <v>11</v>
      </c>
      <c r="AM1536" s="300">
        <v>2018</v>
      </c>
      <c r="AN1536" s="302">
        <v>43417</v>
      </c>
      <c r="AO1536" s="300">
        <v>2.4910000000000001</v>
      </c>
    </row>
    <row r="1537" spans="38:41">
      <c r="AL1537" s="300">
        <v>11</v>
      </c>
      <c r="AM1537" s="300">
        <v>2018</v>
      </c>
      <c r="AN1537" s="302">
        <v>43416</v>
      </c>
      <c r="AO1537" s="300">
        <v>2.5270000000000001</v>
      </c>
    </row>
    <row r="1538" spans="38:41">
      <c r="AL1538" s="300">
        <v>11</v>
      </c>
      <c r="AM1538" s="300">
        <v>2018</v>
      </c>
      <c r="AN1538" s="302">
        <v>43413</v>
      </c>
      <c r="AO1538" s="300">
        <v>2.5270000000000001</v>
      </c>
    </row>
    <row r="1539" spans="38:41">
      <c r="AL1539" s="300">
        <v>11</v>
      </c>
      <c r="AM1539" s="300">
        <v>2018</v>
      </c>
      <c r="AN1539" s="302">
        <v>43412</v>
      </c>
      <c r="AO1539" s="300">
        <v>2.5619999999999998</v>
      </c>
    </row>
    <row r="1540" spans="38:41">
      <c r="AL1540" s="300">
        <v>11</v>
      </c>
      <c r="AM1540" s="300">
        <v>2018</v>
      </c>
      <c r="AN1540" s="302">
        <v>43411</v>
      </c>
      <c r="AO1540" s="300">
        <v>2.5590000000000002</v>
      </c>
    </row>
    <row r="1541" spans="38:41">
      <c r="AL1541" s="300">
        <v>11</v>
      </c>
      <c r="AM1541" s="300">
        <v>2018</v>
      </c>
      <c r="AN1541" s="302">
        <v>43410</v>
      </c>
      <c r="AO1541" s="300">
        <v>2.5590000000000002</v>
      </c>
    </row>
    <row r="1542" spans="38:41">
      <c r="AL1542" s="300">
        <v>11</v>
      </c>
      <c r="AM1542" s="300">
        <v>2018</v>
      </c>
      <c r="AN1542" s="302">
        <v>43409</v>
      </c>
      <c r="AO1542" s="300">
        <v>2.5489999999999999</v>
      </c>
    </row>
    <row r="1543" spans="38:41">
      <c r="AL1543" s="300">
        <v>11</v>
      </c>
      <c r="AM1543" s="300">
        <v>2018</v>
      </c>
      <c r="AN1543" s="302">
        <v>43406</v>
      </c>
      <c r="AO1543" s="300">
        <v>2.5710000000000002</v>
      </c>
    </row>
    <row r="1544" spans="38:41">
      <c r="AL1544" s="300">
        <v>11</v>
      </c>
      <c r="AM1544" s="300">
        <v>2018</v>
      </c>
      <c r="AN1544" s="302">
        <v>43405</v>
      </c>
      <c r="AO1544" s="300">
        <v>2.5209999999999999</v>
      </c>
    </row>
    <row r="1545" spans="38:41">
      <c r="AL1545" s="300">
        <v>10</v>
      </c>
      <c r="AM1545" s="300">
        <v>2018</v>
      </c>
      <c r="AN1545" s="302">
        <v>43404</v>
      </c>
      <c r="AO1545" s="300">
        <v>2.5329999999999999</v>
      </c>
    </row>
    <row r="1546" spans="38:41">
      <c r="AL1546" s="300">
        <v>10</v>
      </c>
      <c r="AM1546" s="300">
        <v>2018</v>
      </c>
      <c r="AN1546" s="302">
        <v>43403</v>
      </c>
      <c r="AO1546" s="300">
        <v>2.4940000000000002</v>
      </c>
    </row>
    <row r="1547" spans="38:41">
      <c r="AL1547" s="300">
        <v>10</v>
      </c>
      <c r="AM1547" s="300">
        <v>2018</v>
      </c>
      <c r="AN1547" s="302">
        <v>43402</v>
      </c>
      <c r="AO1547" s="300">
        <v>2.4380000000000002</v>
      </c>
    </row>
    <row r="1548" spans="38:41">
      <c r="AL1548" s="300">
        <v>10</v>
      </c>
      <c r="AM1548" s="300">
        <v>2018</v>
      </c>
      <c r="AN1548" s="302">
        <v>43399</v>
      </c>
      <c r="AO1548" s="300">
        <v>2.4289999999999998</v>
      </c>
    </row>
    <row r="1549" spans="38:41">
      <c r="AL1549" s="300">
        <v>10</v>
      </c>
      <c r="AM1549" s="300">
        <v>2018</v>
      </c>
      <c r="AN1549" s="302">
        <v>43398</v>
      </c>
      <c r="AO1549" s="300">
        <v>2.4740000000000002</v>
      </c>
    </row>
    <row r="1550" spans="38:41">
      <c r="AL1550" s="300">
        <v>10</v>
      </c>
      <c r="AM1550" s="300">
        <v>2018</v>
      </c>
      <c r="AN1550" s="302">
        <v>43397</v>
      </c>
      <c r="AO1550" s="300">
        <v>2.4710000000000001</v>
      </c>
    </row>
    <row r="1551" spans="38:41">
      <c r="AL1551" s="300">
        <v>10</v>
      </c>
      <c r="AM1551" s="300">
        <v>2018</v>
      </c>
      <c r="AN1551" s="302">
        <v>43396</v>
      </c>
      <c r="AO1551" s="300">
        <v>2.488</v>
      </c>
    </row>
    <row r="1552" spans="38:41">
      <c r="AL1552" s="300">
        <v>10</v>
      </c>
      <c r="AM1552" s="300">
        <v>2018</v>
      </c>
      <c r="AN1552" s="302">
        <v>43395</v>
      </c>
      <c r="AO1552" s="300">
        <v>2.5190000000000001</v>
      </c>
    </row>
    <row r="1553" spans="38:41">
      <c r="AL1553" s="300">
        <v>10</v>
      </c>
      <c r="AM1553" s="300">
        <v>2018</v>
      </c>
      <c r="AN1553" s="302">
        <v>43392</v>
      </c>
      <c r="AO1553" s="300">
        <v>2.5289999999999999</v>
      </c>
    </row>
    <row r="1554" spans="38:41">
      <c r="AL1554" s="300">
        <v>10</v>
      </c>
      <c r="AM1554" s="300">
        <v>2018</v>
      </c>
      <c r="AN1554" s="302">
        <v>43391</v>
      </c>
      <c r="AO1554" s="300">
        <v>2.5249999999999999</v>
      </c>
    </row>
    <row r="1555" spans="38:41">
      <c r="AL1555" s="300">
        <v>10</v>
      </c>
      <c r="AM1555" s="300">
        <v>2018</v>
      </c>
      <c r="AN1555" s="302">
        <v>43390</v>
      </c>
      <c r="AO1555" s="300">
        <v>2.5409999999999999</v>
      </c>
    </row>
    <row r="1556" spans="38:41">
      <c r="AL1556" s="300">
        <v>10</v>
      </c>
      <c r="AM1556" s="300">
        <v>2018</v>
      </c>
      <c r="AN1556" s="302">
        <v>43389</v>
      </c>
      <c r="AO1556" s="300">
        <v>2.5209999999999999</v>
      </c>
    </row>
    <row r="1557" spans="38:41">
      <c r="AL1557" s="300">
        <v>10</v>
      </c>
      <c r="AM1557" s="300">
        <v>2018</v>
      </c>
      <c r="AN1557" s="302">
        <v>43388</v>
      </c>
      <c r="AO1557" s="300">
        <v>2.524</v>
      </c>
    </row>
    <row r="1558" spans="38:41">
      <c r="AL1558" s="300">
        <v>10</v>
      </c>
      <c r="AM1558" s="300">
        <v>2018</v>
      </c>
      <c r="AN1558" s="302">
        <v>43385</v>
      </c>
      <c r="AO1558" s="300">
        <v>2.5129999999999999</v>
      </c>
    </row>
    <row r="1559" spans="38:41">
      <c r="AL1559" s="300">
        <v>10</v>
      </c>
      <c r="AM1559" s="300">
        <v>2018</v>
      </c>
      <c r="AN1559" s="302">
        <v>43384</v>
      </c>
      <c r="AO1559" s="300">
        <v>2.5089999999999999</v>
      </c>
    </row>
    <row r="1560" spans="38:41">
      <c r="AL1560" s="300">
        <v>10</v>
      </c>
      <c r="AM1560" s="300">
        <v>2018</v>
      </c>
      <c r="AN1560" s="302">
        <v>43383</v>
      </c>
      <c r="AO1560" s="300">
        <v>2.532</v>
      </c>
    </row>
    <row r="1561" spans="38:41">
      <c r="AL1561" s="300">
        <v>10</v>
      </c>
      <c r="AM1561" s="300">
        <v>2018</v>
      </c>
      <c r="AN1561" s="302">
        <v>43382</v>
      </c>
      <c r="AO1561" s="300">
        <v>2.5590000000000002</v>
      </c>
    </row>
    <row r="1562" spans="38:41">
      <c r="AL1562" s="300">
        <v>10</v>
      </c>
      <c r="AM1562" s="300">
        <v>2018</v>
      </c>
      <c r="AN1562" s="302">
        <v>43381</v>
      </c>
      <c r="AO1562" s="300">
        <v>2.585</v>
      </c>
    </row>
    <row r="1563" spans="38:41">
      <c r="AL1563" s="300">
        <v>10</v>
      </c>
      <c r="AM1563" s="300">
        <v>2018</v>
      </c>
      <c r="AN1563" s="302">
        <v>43378</v>
      </c>
      <c r="AO1563" s="300">
        <v>2.585</v>
      </c>
    </row>
    <row r="1564" spans="38:41">
      <c r="AL1564" s="300">
        <v>10</v>
      </c>
      <c r="AM1564" s="300">
        <v>2018</v>
      </c>
      <c r="AN1564" s="302">
        <v>43377</v>
      </c>
      <c r="AO1564" s="300">
        <v>2.5419999999999998</v>
      </c>
    </row>
    <row r="1565" spans="38:41">
      <c r="AL1565" s="300">
        <v>10</v>
      </c>
      <c r="AM1565" s="300">
        <v>2018</v>
      </c>
      <c r="AN1565" s="302">
        <v>43376</v>
      </c>
      <c r="AO1565" s="300">
        <v>2.536</v>
      </c>
    </row>
    <row r="1566" spans="38:41">
      <c r="AL1566" s="300">
        <v>10</v>
      </c>
      <c r="AM1566" s="300">
        <v>2018</v>
      </c>
      <c r="AN1566" s="302">
        <v>43375</v>
      </c>
      <c r="AO1566" s="300">
        <v>2.452</v>
      </c>
    </row>
    <row r="1567" spans="38:41">
      <c r="AL1567" s="300">
        <v>10</v>
      </c>
      <c r="AM1567" s="300">
        <v>2018</v>
      </c>
      <c r="AN1567" s="302">
        <v>43374</v>
      </c>
      <c r="AO1567" s="300">
        <v>2.484</v>
      </c>
    </row>
    <row r="1568" spans="38:41">
      <c r="AL1568" s="300">
        <v>9</v>
      </c>
      <c r="AM1568" s="300">
        <v>2018</v>
      </c>
      <c r="AN1568" s="302">
        <v>43371</v>
      </c>
      <c r="AO1568" s="300">
        <v>2.4220000000000002</v>
      </c>
    </row>
    <row r="1569" spans="38:41">
      <c r="AL1569" s="300">
        <v>9</v>
      </c>
      <c r="AM1569" s="300">
        <v>2018</v>
      </c>
      <c r="AN1569" s="302">
        <v>43370</v>
      </c>
      <c r="AO1569" s="300">
        <v>2.4209999999999998</v>
      </c>
    </row>
    <row r="1570" spans="38:41">
      <c r="AL1570" s="300">
        <v>9</v>
      </c>
      <c r="AM1570" s="300">
        <v>2018</v>
      </c>
      <c r="AN1570" s="302">
        <v>43369</v>
      </c>
      <c r="AO1570" s="300">
        <v>2.4180000000000001</v>
      </c>
    </row>
    <row r="1571" spans="38:41">
      <c r="AL1571" s="300">
        <v>9</v>
      </c>
      <c r="AM1571" s="300">
        <v>2018</v>
      </c>
      <c r="AN1571" s="302">
        <v>43368</v>
      </c>
      <c r="AO1571" s="300">
        <v>2.4670000000000001</v>
      </c>
    </row>
    <row r="1572" spans="38:41">
      <c r="AL1572" s="300">
        <v>9</v>
      </c>
      <c r="AM1572" s="300">
        <v>2018</v>
      </c>
      <c r="AN1572" s="302">
        <v>43367</v>
      </c>
      <c r="AO1572" s="300">
        <v>2.4569999999999999</v>
      </c>
    </row>
    <row r="1573" spans="38:41">
      <c r="AL1573" s="300">
        <v>9</v>
      </c>
      <c r="AM1573" s="300">
        <v>2018</v>
      </c>
      <c r="AN1573" s="302">
        <v>43364</v>
      </c>
      <c r="AO1573" s="300">
        <v>2.44</v>
      </c>
    </row>
    <row r="1574" spans="38:41">
      <c r="AL1574" s="300">
        <v>9</v>
      </c>
      <c r="AM1574" s="300">
        <v>2018</v>
      </c>
      <c r="AN1574" s="302">
        <v>43363</v>
      </c>
      <c r="AO1574" s="300">
        <v>2.427</v>
      </c>
    </row>
    <row r="1575" spans="38:41">
      <c r="AL1575" s="300">
        <v>9</v>
      </c>
      <c r="AM1575" s="300">
        <v>2018</v>
      </c>
      <c r="AN1575" s="302">
        <v>43362</v>
      </c>
      <c r="AO1575" s="300">
        <v>2.4300000000000002</v>
      </c>
    </row>
    <row r="1576" spans="38:41">
      <c r="AL1576" s="300">
        <v>9</v>
      </c>
      <c r="AM1576" s="300">
        <v>2018</v>
      </c>
      <c r="AN1576" s="302">
        <v>43361</v>
      </c>
      <c r="AO1576" s="300">
        <v>2.4060000000000001</v>
      </c>
    </row>
    <row r="1577" spans="38:41">
      <c r="AL1577" s="300">
        <v>9</v>
      </c>
      <c r="AM1577" s="300">
        <v>2018</v>
      </c>
      <c r="AN1577" s="302">
        <v>43360</v>
      </c>
      <c r="AO1577" s="300">
        <v>2.3559999999999999</v>
      </c>
    </row>
    <row r="1578" spans="38:41">
      <c r="AL1578" s="300">
        <v>9</v>
      </c>
      <c r="AM1578" s="300">
        <v>2018</v>
      </c>
      <c r="AN1578" s="302">
        <v>43357</v>
      </c>
      <c r="AO1578" s="300">
        <v>2.3610000000000002</v>
      </c>
    </row>
    <row r="1579" spans="38:41">
      <c r="AL1579" s="300">
        <v>9</v>
      </c>
      <c r="AM1579" s="300">
        <v>2018</v>
      </c>
      <c r="AN1579" s="302">
        <v>43356</v>
      </c>
      <c r="AO1579" s="300">
        <v>2.347</v>
      </c>
    </row>
    <row r="1580" spans="38:41">
      <c r="AL1580" s="300">
        <v>9</v>
      </c>
      <c r="AM1580" s="300">
        <v>2018</v>
      </c>
      <c r="AN1580" s="302">
        <v>43355</v>
      </c>
      <c r="AO1580" s="300">
        <v>2.3519999999999999</v>
      </c>
    </row>
    <row r="1581" spans="38:41">
      <c r="AL1581" s="300">
        <v>9</v>
      </c>
      <c r="AM1581" s="300">
        <v>2018</v>
      </c>
      <c r="AN1581" s="302">
        <v>43354</v>
      </c>
      <c r="AO1581" s="300">
        <v>2.351</v>
      </c>
    </row>
    <row r="1582" spans="38:41">
      <c r="AL1582" s="300">
        <v>9</v>
      </c>
      <c r="AM1582" s="300">
        <v>2018</v>
      </c>
      <c r="AN1582" s="302">
        <v>43353</v>
      </c>
      <c r="AO1582" s="300">
        <v>2.2999999999999998</v>
      </c>
    </row>
    <row r="1583" spans="38:41">
      <c r="AL1583" s="300">
        <v>9</v>
      </c>
      <c r="AM1583" s="300">
        <v>2018</v>
      </c>
      <c r="AN1583" s="302">
        <v>43350</v>
      </c>
      <c r="AO1583" s="300">
        <v>2.2989999999999999</v>
      </c>
    </row>
    <row r="1584" spans="38:41">
      <c r="AL1584" s="300">
        <v>9</v>
      </c>
      <c r="AM1584" s="300">
        <v>2018</v>
      </c>
      <c r="AN1584" s="302">
        <v>43349</v>
      </c>
      <c r="AO1584" s="300">
        <v>2.25</v>
      </c>
    </row>
    <row r="1585" spans="38:41">
      <c r="AL1585" s="300">
        <v>9</v>
      </c>
      <c r="AM1585" s="300">
        <v>2018</v>
      </c>
      <c r="AN1585" s="302">
        <v>43348</v>
      </c>
      <c r="AO1585" s="300">
        <v>2.2589999999999999</v>
      </c>
    </row>
    <row r="1586" spans="38:41">
      <c r="AL1586" s="300">
        <v>9</v>
      </c>
      <c r="AM1586" s="300">
        <v>2018</v>
      </c>
      <c r="AN1586" s="302">
        <v>43347</v>
      </c>
      <c r="AO1586" s="300">
        <v>2.2559999999999998</v>
      </c>
    </row>
    <row r="1587" spans="38:41">
      <c r="AL1587" s="300">
        <v>9</v>
      </c>
      <c r="AM1587" s="300">
        <v>2018</v>
      </c>
      <c r="AN1587" s="302">
        <v>43346</v>
      </c>
      <c r="AO1587" s="300">
        <v>2.2519999999999998</v>
      </c>
    </row>
    <row r="1588" spans="38:41">
      <c r="AL1588" s="300">
        <v>8</v>
      </c>
      <c r="AM1588" s="300">
        <v>2018</v>
      </c>
      <c r="AN1588" s="302">
        <v>43343</v>
      </c>
      <c r="AO1588" s="300">
        <v>2.2519999999999998</v>
      </c>
    </row>
    <row r="1589" spans="38:41">
      <c r="AL1589" s="300">
        <v>8</v>
      </c>
      <c r="AM1589" s="300">
        <v>2018</v>
      </c>
      <c r="AN1589" s="302">
        <v>43342</v>
      </c>
      <c r="AO1589" s="300">
        <v>2.2930000000000001</v>
      </c>
    </row>
    <row r="1590" spans="38:41">
      <c r="AL1590" s="300">
        <v>8</v>
      </c>
      <c r="AM1590" s="300">
        <v>2018</v>
      </c>
      <c r="AN1590" s="302">
        <v>43341</v>
      </c>
      <c r="AO1590" s="300">
        <v>2.323</v>
      </c>
    </row>
    <row r="1591" spans="38:41">
      <c r="AL1591" s="300">
        <v>8</v>
      </c>
      <c r="AM1591" s="300">
        <v>2018</v>
      </c>
      <c r="AN1591" s="302">
        <v>43340</v>
      </c>
      <c r="AO1591" s="300">
        <v>2.3199999999999998</v>
      </c>
    </row>
    <row r="1592" spans="38:41">
      <c r="AL1592" s="300">
        <v>8</v>
      </c>
      <c r="AM1592" s="300">
        <v>2018</v>
      </c>
      <c r="AN1592" s="302">
        <v>43339</v>
      </c>
      <c r="AO1592" s="300">
        <v>2.2949999999999999</v>
      </c>
    </row>
    <row r="1593" spans="38:41">
      <c r="AL1593" s="300">
        <v>8</v>
      </c>
      <c r="AM1593" s="300">
        <v>2018</v>
      </c>
      <c r="AN1593" s="302">
        <v>43336</v>
      </c>
      <c r="AO1593" s="300">
        <v>2.258</v>
      </c>
    </row>
    <row r="1594" spans="38:41">
      <c r="AL1594" s="300">
        <v>8</v>
      </c>
      <c r="AM1594" s="300">
        <v>2018</v>
      </c>
      <c r="AN1594" s="302">
        <v>43335</v>
      </c>
      <c r="AO1594" s="300">
        <v>2.2639999999999998</v>
      </c>
    </row>
    <row r="1595" spans="38:41">
      <c r="AL1595" s="300">
        <v>8</v>
      </c>
      <c r="AM1595" s="300">
        <v>2018</v>
      </c>
      <c r="AN1595" s="302">
        <v>43334</v>
      </c>
      <c r="AO1595" s="300">
        <v>2.2610000000000001</v>
      </c>
    </row>
    <row r="1596" spans="38:41">
      <c r="AL1596" s="300">
        <v>8</v>
      </c>
      <c r="AM1596" s="300">
        <v>2018</v>
      </c>
      <c r="AN1596" s="302">
        <v>43333</v>
      </c>
      <c r="AO1596" s="300">
        <v>2.266</v>
      </c>
    </row>
    <row r="1597" spans="38:41">
      <c r="AL1597" s="300">
        <v>8</v>
      </c>
      <c r="AM1597" s="300">
        <v>2018</v>
      </c>
      <c r="AN1597" s="302">
        <v>43332</v>
      </c>
      <c r="AO1597" s="300">
        <v>2.258</v>
      </c>
    </row>
    <row r="1598" spans="38:41">
      <c r="AL1598" s="300">
        <v>8</v>
      </c>
      <c r="AM1598" s="300">
        <v>2018</v>
      </c>
      <c r="AN1598" s="302">
        <v>43329</v>
      </c>
      <c r="AO1598" s="300">
        <v>2.2770000000000001</v>
      </c>
    </row>
    <row r="1599" spans="38:41">
      <c r="AL1599" s="300">
        <v>8</v>
      </c>
      <c r="AM1599" s="300">
        <v>2018</v>
      </c>
      <c r="AN1599" s="302">
        <v>43328</v>
      </c>
      <c r="AO1599" s="300">
        <v>2.2709999999999999</v>
      </c>
    </row>
    <row r="1600" spans="38:41">
      <c r="AL1600" s="300">
        <v>8</v>
      </c>
      <c r="AM1600" s="300">
        <v>2018</v>
      </c>
      <c r="AN1600" s="302">
        <v>43327</v>
      </c>
      <c r="AO1600" s="300">
        <v>2.286</v>
      </c>
    </row>
    <row r="1601" spans="38:41">
      <c r="AL1601" s="300">
        <v>8</v>
      </c>
      <c r="AM1601" s="300">
        <v>2018</v>
      </c>
      <c r="AN1601" s="302">
        <v>43326</v>
      </c>
      <c r="AO1601" s="300">
        <v>2.3439999999999999</v>
      </c>
    </row>
    <row r="1602" spans="38:41">
      <c r="AL1602" s="300">
        <v>8</v>
      </c>
      <c r="AM1602" s="300">
        <v>2018</v>
      </c>
      <c r="AN1602" s="302">
        <v>43325</v>
      </c>
      <c r="AO1602" s="300">
        <v>2.3220000000000001</v>
      </c>
    </row>
    <row r="1603" spans="38:41">
      <c r="AL1603" s="300">
        <v>8</v>
      </c>
      <c r="AM1603" s="300">
        <v>2018</v>
      </c>
      <c r="AN1603" s="302">
        <v>43322</v>
      </c>
      <c r="AO1603" s="300">
        <v>2.3170000000000002</v>
      </c>
    </row>
    <row r="1604" spans="38:41">
      <c r="AL1604" s="300">
        <v>8</v>
      </c>
      <c r="AM1604" s="300">
        <v>2018</v>
      </c>
      <c r="AN1604" s="302">
        <v>43321</v>
      </c>
      <c r="AO1604" s="300">
        <v>2.3479999999999999</v>
      </c>
    </row>
    <row r="1605" spans="38:41">
      <c r="AL1605" s="300">
        <v>8</v>
      </c>
      <c r="AM1605" s="300">
        <v>2018</v>
      </c>
      <c r="AN1605" s="302">
        <v>43320</v>
      </c>
      <c r="AO1605" s="300">
        <v>2.371</v>
      </c>
    </row>
    <row r="1606" spans="38:41">
      <c r="AL1606" s="300">
        <v>8</v>
      </c>
      <c r="AM1606" s="300">
        <v>2018</v>
      </c>
      <c r="AN1606" s="302">
        <v>43319</v>
      </c>
      <c r="AO1606" s="300">
        <v>2.3839999999999999</v>
      </c>
    </row>
    <row r="1607" spans="38:41">
      <c r="AL1607" s="300">
        <v>8</v>
      </c>
      <c r="AM1607" s="300">
        <v>2018</v>
      </c>
      <c r="AN1607" s="302">
        <v>43318</v>
      </c>
      <c r="AO1607" s="300">
        <v>2.3650000000000002</v>
      </c>
    </row>
    <row r="1608" spans="38:41">
      <c r="AL1608" s="300">
        <v>8</v>
      </c>
      <c r="AM1608" s="300">
        <v>2018</v>
      </c>
      <c r="AN1608" s="302">
        <v>43315</v>
      </c>
      <c r="AO1608" s="300">
        <v>2.3650000000000002</v>
      </c>
    </row>
    <row r="1609" spans="38:41">
      <c r="AL1609" s="300">
        <v>8</v>
      </c>
      <c r="AM1609" s="300">
        <v>2018</v>
      </c>
      <c r="AN1609" s="302">
        <v>43314</v>
      </c>
      <c r="AO1609" s="300">
        <v>2.3820000000000001</v>
      </c>
    </row>
    <row r="1610" spans="38:41">
      <c r="AL1610" s="300">
        <v>8</v>
      </c>
      <c r="AM1610" s="300">
        <v>2018</v>
      </c>
      <c r="AN1610" s="302">
        <v>43313</v>
      </c>
      <c r="AO1610" s="300">
        <v>2.3780000000000001</v>
      </c>
    </row>
    <row r="1611" spans="38:41">
      <c r="AL1611" s="300">
        <v>7</v>
      </c>
      <c r="AM1611" s="300">
        <v>2018</v>
      </c>
      <c r="AN1611" s="302">
        <v>43312</v>
      </c>
      <c r="AO1611" s="300">
        <v>2.3290000000000002</v>
      </c>
    </row>
    <row r="1612" spans="38:41">
      <c r="AL1612" s="300">
        <v>7</v>
      </c>
      <c r="AM1612" s="300">
        <v>2018</v>
      </c>
      <c r="AN1612" s="302">
        <v>43311</v>
      </c>
      <c r="AO1612" s="300">
        <v>2.339</v>
      </c>
    </row>
    <row r="1613" spans="38:41">
      <c r="AL1613" s="300">
        <v>7</v>
      </c>
      <c r="AM1613" s="300">
        <v>2018</v>
      </c>
      <c r="AN1613" s="302">
        <v>43308</v>
      </c>
      <c r="AO1613" s="300">
        <v>2.3319999999999999</v>
      </c>
    </row>
    <row r="1614" spans="38:41">
      <c r="AL1614" s="300">
        <v>7</v>
      </c>
      <c r="AM1614" s="300">
        <v>2018</v>
      </c>
      <c r="AN1614" s="302">
        <v>43307</v>
      </c>
      <c r="AO1614" s="300">
        <v>2.327</v>
      </c>
    </row>
    <row r="1615" spans="38:41">
      <c r="AL1615" s="300">
        <v>7</v>
      </c>
      <c r="AM1615" s="300">
        <v>2018</v>
      </c>
      <c r="AN1615" s="302">
        <v>43306</v>
      </c>
      <c r="AO1615" s="300">
        <v>2.3199999999999998</v>
      </c>
    </row>
    <row r="1616" spans="38:41">
      <c r="AL1616" s="300">
        <v>7</v>
      </c>
      <c r="AM1616" s="300">
        <v>2018</v>
      </c>
      <c r="AN1616" s="302">
        <v>43305</v>
      </c>
      <c r="AO1616" s="300">
        <v>2.2650000000000001</v>
      </c>
    </row>
    <row r="1617" spans="38:41">
      <c r="AL1617" s="300">
        <v>7</v>
      </c>
      <c r="AM1617" s="300">
        <v>2018</v>
      </c>
      <c r="AN1617" s="302">
        <v>43304</v>
      </c>
      <c r="AO1617" s="300">
        <v>2.266</v>
      </c>
    </row>
    <row r="1618" spans="38:41">
      <c r="AL1618" s="300">
        <v>7</v>
      </c>
      <c r="AM1618" s="300">
        <v>2018</v>
      </c>
      <c r="AN1618" s="302">
        <v>43301</v>
      </c>
      <c r="AO1618" s="300">
        <v>2.2189999999999999</v>
      </c>
    </row>
    <row r="1619" spans="38:41">
      <c r="AL1619" s="300">
        <v>7</v>
      </c>
      <c r="AM1619" s="300">
        <v>2018</v>
      </c>
      <c r="AN1619" s="302">
        <v>43300</v>
      </c>
      <c r="AO1619" s="300">
        <v>2.1640000000000001</v>
      </c>
    </row>
    <row r="1620" spans="38:41">
      <c r="AL1620" s="300">
        <v>7</v>
      </c>
      <c r="AM1620" s="300">
        <v>2018</v>
      </c>
      <c r="AN1620" s="302">
        <v>43299</v>
      </c>
      <c r="AO1620" s="300">
        <v>2.198</v>
      </c>
    </row>
    <row r="1621" spans="38:41">
      <c r="AL1621" s="300">
        <v>7</v>
      </c>
      <c r="AM1621" s="300">
        <v>2018</v>
      </c>
      <c r="AN1621" s="302">
        <v>43298</v>
      </c>
      <c r="AO1621" s="300">
        <v>2.173</v>
      </c>
    </row>
    <row r="1622" spans="38:41">
      <c r="AL1622" s="300">
        <v>7</v>
      </c>
      <c r="AM1622" s="300">
        <v>2018</v>
      </c>
      <c r="AN1622" s="302">
        <v>43297</v>
      </c>
      <c r="AO1622" s="300">
        <v>2.1890000000000001</v>
      </c>
    </row>
    <row r="1623" spans="38:41">
      <c r="AL1623" s="300">
        <v>7</v>
      </c>
      <c r="AM1623" s="300">
        <v>2018</v>
      </c>
      <c r="AN1623" s="302">
        <v>43294</v>
      </c>
      <c r="AO1623" s="300">
        <v>2.19</v>
      </c>
    </row>
    <row r="1624" spans="38:41">
      <c r="AL1624" s="300">
        <v>7</v>
      </c>
      <c r="AM1624" s="300">
        <v>2018</v>
      </c>
      <c r="AN1624" s="302">
        <v>43293</v>
      </c>
      <c r="AO1624" s="300">
        <v>2.2010000000000001</v>
      </c>
    </row>
    <row r="1625" spans="38:41">
      <c r="AL1625" s="300">
        <v>7</v>
      </c>
      <c r="AM1625" s="300">
        <v>2018</v>
      </c>
      <c r="AN1625" s="302">
        <v>43292</v>
      </c>
      <c r="AO1625" s="300">
        <v>2.1909999999999998</v>
      </c>
    </row>
    <row r="1626" spans="38:41">
      <c r="AL1626" s="300">
        <v>7</v>
      </c>
      <c r="AM1626" s="300">
        <v>2018</v>
      </c>
      <c r="AN1626" s="302">
        <v>43291</v>
      </c>
      <c r="AO1626" s="300">
        <v>2.2029999999999998</v>
      </c>
    </row>
    <row r="1627" spans="38:41">
      <c r="AL1627" s="300">
        <v>7</v>
      </c>
      <c r="AM1627" s="300">
        <v>2018</v>
      </c>
      <c r="AN1627" s="302">
        <v>43290</v>
      </c>
      <c r="AO1627" s="300">
        <v>2.218</v>
      </c>
    </row>
    <row r="1628" spans="38:41">
      <c r="AL1628" s="300">
        <v>7</v>
      </c>
      <c r="AM1628" s="300">
        <v>2018</v>
      </c>
      <c r="AN1628" s="302">
        <v>43287</v>
      </c>
      <c r="AO1628" s="300">
        <v>2.1680000000000001</v>
      </c>
    </row>
    <row r="1629" spans="38:41">
      <c r="AL1629" s="300">
        <v>7</v>
      </c>
      <c r="AM1629" s="300">
        <v>2018</v>
      </c>
      <c r="AN1629" s="302">
        <v>43286</v>
      </c>
      <c r="AO1629" s="300">
        <v>2.1869999999999998</v>
      </c>
    </row>
    <row r="1630" spans="38:41">
      <c r="AL1630" s="300">
        <v>7</v>
      </c>
      <c r="AM1630" s="300">
        <v>2018</v>
      </c>
      <c r="AN1630" s="302">
        <v>43285</v>
      </c>
      <c r="AO1630" s="300">
        <v>2.2029999999999998</v>
      </c>
    </row>
    <row r="1631" spans="38:41">
      <c r="AL1631" s="300">
        <v>7</v>
      </c>
      <c r="AM1631" s="300">
        <v>2018</v>
      </c>
      <c r="AN1631" s="302">
        <v>43284</v>
      </c>
      <c r="AO1631" s="300">
        <v>2.1829999999999998</v>
      </c>
    </row>
    <row r="1632" spans="38:41">
      <c r="AL1632" s="300">
        <v>7</v>
      </c>
      <c r="AM1632" s="300">
        <v>2018</v>
      </c>
      <c r="AN1632" s="302">
        <v>43283</v>
      </c>
      <c r="AO1632" s="300">
        <v>2.2050000000000001</v>
      </c>
    </row>
    <row r="1633" spans="38:41">
      <c r="AL1633" s="300">
        <v>6</v>
      </c>
      <c r="AM1633" s="300">
        <v>2018</v>
      </c>
      <c r="AN1633" s="302">
        <v>43280</v>
      </c>
      <c r="AO1633" s="300">
        <v>2.2050000000000001</v>
      </c>
    </row>
    <row r="1634" spans="38:41">
      <c r="AL1634" s="300">
        <v>6</v>
      </c>
      <c r="AM1634" s="300">
        <v>2018</v>
      </c>
      <c r="AN1634" s="302">
        <v>43279</v>
      </c>
      <c r="AO1634" s="300">
        <v>2.2050000000000001</v>
      </c>
    </row>
    <row r="1635" spans="38:41">
      <c r="AL1635" s="300">
        <v>6</v>
      </c>
      <c r="AM1635" s="300">
        <v>2018</v>
      </c>
      <c r="AN1635" s="302">
        <v>43278</v>
      </c>
      <c r="AO1635" s="300">
        <v>2.1789999999999998</v>
      </c>
    </row>
    <row r="1636" spans="38:41">
      <c r="AL1636" s="300">
        <v>6</v>
      </c>
      <c r="AM1636" s="300">
        <v>2018</v>
      </c>
      <c r="AN1636" s="302">
        <v>43277</v>
      </c>
      <c r="AO1636" s="300">
        <v>2.1869999999999998</v>
      </c>
    </row>
    <row r="1637" spans="38:41">
      <c r="AL1637" s="300">
        <v>6</v>
      </c>
      <c r="AM1637" s="300">
        <v>2018</v>
      </c>
      <c r="AN1637" s="302">
        <v>43276</v>
      </c>
      <c r="AO1637" s="300">
        <v>2.1819999999999999</v>
      </c>
    </row>
    <row r="1638" spans="38:41">
      <c r="AL1638" s="300">
        <v>6</v>
      </c>
      <c r="AM1638" s="300">
        <v>2018</v>
      </c>
      <c r="AN1638" s="302">
        <v>43273</v>
      </c>
      <c r="AO1638" s="300">
        <v>2.206</v>
      </c>
    </row>
    <row r="1639" spans="38:41">
      <c r="AL1639" s="300">
        <v>6</v>
      </c>
      <c r="AM1639" s="300">
        <v>2018</v>
      </c>
      <c r="AN1639" s="302">
        <v>43272</v>
      </c>
      <c r="AO1639" s="300">
        <v>2.2029999999999998</v>
      </c>
    </row>
    <row r="1640" spans="38:41">
      <c r="AL1640" s="300">
        <v>6</v>
      </c>
      <c r="AM1640" s="300">
        <v>2018</v>
      </c>
      <c r="AN1640" s="302">
        <v>43271</v>
      </c>
      <c r="AO1640" s="300">
        <v>2.2280000000000002</v>
      </c>
    </row>
    <row r="1641" spans="38:41">
      <c r="AL1641" s="300">
        <v>6</v>
      </c>
      <c r="AM1641" s="300">
        <v>2018</v>
      </c>
      <c r="AN1641" s="302">
        <v>43270</v>
      </c>
      <c r="AO1641" s="300">
        <v>2.2010000000000001</v>
      </c>
    </row>
    <row r="1642" spans="38:41">
      <c r="AL1642" s="300">
        <v>6</v>
      </c>
      <c r="AM1642" s="300">
        <v>2018</v>
      </c>
      <c r="AN1642" s="302">
        <v>43269</v>
      </c>
      <c r="AO1642" s="300">
        <v>2.2400000000000002</v>
      </c>
    </row>
    <row r="1643" spans="38:41">
      <c r="AL1643" s="300">
        <v>6</v>
      </c>
      <c r="AM1643" s="300">
        <v>2018</v>
      </c>
      <c r="AN1643" s="302">
        <v>43266</v>
      </c>
      <c r="AO1643" s="300">
        <v>2.2450000000000001</v>
      </c>
    </row>
    <row r="1644" spans="38:41">
      <c r="AL1644" s="300">
        <v>6</v>
      </c>
      <c r="AM1644" s="300">
        <v>2018</v>
      </c>
      <c r="AN1644" s="302">
        <v>43265</v>
      </c>
      <c r="AO1644" s="300">
        <v>2.29</v>
      </c>
    </row>
    <row r="1645" spans="38:41">
      <c r="AL1645" s="300">
        <v>6</v>
      </c>
      <c r="AM1645" s="300">
        <v>2018</v>
      </c>
      <c r="AN1645" s="302">
        <v>43264</v>
      </c>
      <c r="AO1645" s="300">
        <v>2.3279999999999998</v>
      </c>
    </row>
    <row r="1646" spans="38:41">
      <c r="AL1646" s="300">
        <v>6</v>
      </c>
      <c r="AM1646" s="300">
        <v>2018</v>
      </c>
      <c r="AN1646" s="302">
        <v>43263</v>
      </c>
      <c r="AO1646" s="300">
        <v>2.335</v>
      </c>
    </row>
    <row r="1647" spans="38:41">
      <c r="AL1647" s="300">
        <v>6</v>
      </c>
      <c r="AM1647" s="300">
        <v>2018</v>
      </c>
      <c r="AN1647" s="302">
        <v>43262</v>
      </c>
      <c r="AO1647" s="300">
        <v>2.3540000000000001</v>
      </c>
    </row>
    <row r="1648" spans="38:41">
      <c r="AL1648" s="300">
        <v>6</v>
      </c>
      <c r="AM1648" s="300">
        <v>2018</v>
      </c>
      <c r="AN1648" s="302">
        <v>43259</v>
      </c>
      <c r="AO1648" s="300">
        <v>2.3639999999999999</v>
      </c>
    </row>
    <row r="1649" spans="38:41">
      <c r="AL1649" s="300">
        <v>6</v>
      </c>
      <c r="AM1649" s="300">
        <v>2018</v>
      </c>
      <c r="AN1649" s="302">
        <v>43258</v>
      </c>
      <c r="AO1649" s="300">
        <v>2.335</v>
      </c>
    </row>
    <row r="1650" spans="38:41">
      <c r="AL1650" s="300">
        <v>6</v>
      </c>
      <c r="AM1650" s="300">
        <v>2018</v>
      </c>
      <c r="AN1650" s="302">
        <v>43257</v>
      </c>
      <c r="AO1650" s="300">
        <v>2.3559999999999999</v>
      </c>
    </row>
    <row r="1651" spans="38:41">
      <c r="AL1651" s="300">
        <v>6</v>
      </c>
      <c r="AM1651" s="300">
        <v>2018</v>
      </c>
      <c r="AN1651" s="302">
        <v>43256</v>
      </c>
      <c r="AO1651" s="300">
        <v>2.3050000000000002</v>
      </c>
    </row>
    <row r="1652" spans="38:41">
      <c r="AL1652" s="300">
        <v>6</v>
      </c>
      <c r="AM1652" s="300">
        <v>2018</v>
      </c>
      <c r="AN1652" s="302">
        <v>43255</v>
      </c>
      <c r="AO1652" s="300">
        <v>2.3149999999999999</v>
      </c>
    </row>
    <row r="1653" spans="38:41">
      <c r="AL1653" s="300">
        <v>6</v>
      </c>
      <c r="AM1653" s="300">
        <v>2018</v>
      </c>
      <c r="AN1653" s="302">
        <v>43252</v>
      </c>
      <c r="AO1653" s="300">
        <v>2.2810000000000001</v>
      </c>
    </row>
    <row r="1654" spans="38:41">
      <c r="AL1654" s="300">
        <v>5</v>
      </c>
      <c r="AM1654" s="300">
        <v>2018</v>
      </c>
      <c r="AN1654" s="302">
        <v>43251</v>
      </c>
      <c r="AO1654" s="300">
        <v>2.2639999999999998</v>
      </c>
    </row>
    <row r="1655" spans="38:41">
      <c r="AL1655" s="300">
        <v>5</v>
      </c>
      <c r="AM1655" s="300">
        <v>2018</v>
      </c>
      <c r="AN1655" s="302">
        <v>43250</v>
      </c>
      <c r="AO1655" s="300">
        <v>2.2970000000000002</v>
      </c>
    </row>
    <row r="1656" spans="38:41">
      <c r="AL1656" s="300">
        <v>5</v>
      </c>
      <c r="AM1656" s="300">
        <v>2018</v>
      </c>
      <c r="AN1656" s="302">
        <v>43249</v>
      </c>
      <c r="AO1656" s="300">
        <v>2.2490000000000001</v>
      </c>
    </row>
    <row r="1657" spans="38:41">
      <c r="AL1657" s="300">
        <v>5</v>
      </c>
      <c r="AM1657" s="300">
        <v>2018</v>
      </c>
      <c r="AN1657" s="302">
        <v>43248</v>
      </c>
      <c r="AO1657" s="300">
        <v>2.3439999999999999</v>
      </c>
    </row>
    <row r="1658" spans="38:41">
      <c r="AL1658" s="300">
        <v>5</v>
      </c>
      <c r="AM1658" s="300">
        <v>2018</v>
      </c>
      <c r="AN1658" s="302">
        <v>43245</v>
      </c>
      <c r="AO1658" s="300">
        <v>2.383</v>
      </c>
    </row>
    <row r="1659" spans="38:41">
      <c r="AL1659" s="300">
        <v>5</v>
      </c>
      <c r="AM1659" s="300">
        <v>2018</v>
      </c>
      <c r="AN1659" s="302">
        <v>43244</v>
      </c>
      <c r="AO1659" s="300">
        <v>2.423</v>
      </c>
    </row>
    <row r="1660" spans="38:41">
      <c r="AL1660" s="300">
        <v>5</v>
      </c>
      <c r="AM1660" s="300">
        <v>2018</v>
      </c>
      <c r="AN1660" s="302">
        <v>43243</v>
      </c>
      <c r="AO1660" s="300">
        <v>2.4489999999999998</v>
      </c>
    </row>
    <row r="1661" spans="38:41">
      <c r="AL1661" s="300">
        <v>5</v>
      </c>
      <c r="AM1661" s="300">
        <v>2018</v>
      </c>
      <c r="AN1661" s="302">
        <v>43242</v>
      </c>
      <c r="AO1661" s="300">
        <v>2.4969999999999999</v>
      </c>
    </row>
    <row r="1662" spans="38:41">
      <c r="AL1662" s="300">
        <v>5</v>
      </c>
      <c r="AM1662" s="300">
        <v>2018</v>
      </c>
      <c r="AN1662" s="302">
        <v>43241</v>
      </c>
      <c r="AO1662" s="300">
        <v>2.496</v>
      </c>
    </row>
    <row r="1663" spans="38:41">
      <c r="AL1663" s="300">
        <v>5</v>
      </c>
      <c r="AM1663" s="300">
        <v>2018</v>
      </c>
      <c r="AN1663" s="302">
        <v>43238</v>
      </c>
      <c r="AO1663" s="300">
        <v>2.496</v>
      </c>
    </row>
    <row r="1664" spans="38:41">
      <c r="AL1664" s="300">
        <v>5</v>
      </c>
      <c r="AM1664" s="300">
        <v>2018</v>
      </c>
      <c r="AN1664" s="302">
        <v>43237</v>
      </c>
      <c r="AO1664" s="300">
        <v>2.5289999999999999</v>
      </c>
    </row>
    <row r="1665" spans="38:41">
      <c r="AL1665" s="300">
        <v>5</v>
      </c>
      <c r="AM1665" s="300">
        <v>2018</v>
      </c>
      <c r="AN1665" s="302">
        <v>43236</v>
      </c>
      <c r="AO1665" s="300">
        <v>2.5139999999999998</v>
      </c>
    </row>
    <row r="1666" spans="38:41">
      <c r="AL1666" s="300">
        <v>5</v>
      </c>
      <c r="AM1666" s="300">
        <v>2018</v>
      </c>
      <c r="AN1666" s="302">
        <v>43235</v>
      </c>
      <c r="AO1666" s="300">
        <v>2.5139999999999998</v>
      </c>
    </row>
    <row r="1667" spans="38:41">
      <c r="AL1667" s="300">
        <v>5</v>
      </c>
      <c r="AM1667" s="300">
        <v>2018</v>
      </c>
      <c r="AN1667" s="302">
        <v>43234</v>
      </c>
      <c r="AO1667" s="300">
        <v>2.46</v>
      </c>
    </row>
    <row r="1668" spans="38:41">
      <c r="AL1668" s="300">
        <v>5</v>
      </c>
      <c r="AM1668" s="300">
        <v>2018</v>
      </c>
      <c r="AN1668" s="302">
        <v>43231</v>
      </c>
      <c r="AO1668" s="300">
        <v>2.407</v>
      </c>
    </row>
    <row r="1669" spans="38:41">
      <c r="AL1669" s="300">
        <v>5</v>
      </c>
      <c r="AM1669" s="300">
        <v>2018</v>
      </c>
      <c r="AN1669" s="302">
        <v>43230</v>
      </c>
      <c r="AO1669" s="300">
        <v>2.431</v>
      </c>
    </row>
    <row r="1670" spans="38:41">
      <c r="AL1670" s="300">
        <v>5</v>
      </c>
      <c r="AM1670" s="300">
        <v>2018</v>
      </c>
      <c r="AN1670" s="302">
        <v>43229</v>
      </c>
      <c r="AO1670" s="300">
        <v>2.448</v>
      </c>
    </row>
    <row r="1671" spans="38:41">
      <c r="AL1671" s="300">
        <v>5</v>
      </c>
      <c r="AM1671" s="300">
        <v>2018</v>
      </c>
      <c r="AN1671" s="302">
        <v>43228</v>
      </c>
      <c r="AO1671" s="300">
        <v>2.4209999999999998</v>
      </c>
    </row>
    <row r="1672" spans="38:41">
      <c r="AL1672" s="300">
        <v>5</v>
      </c>
      <c r="AM1672" s="300">
        <v>2018</v>
      </c>
      <c r="AN1672" s="302">
        <v>43227</v>
      </c>
      <c r="AO1672" s="300">
        <v>2.411</v>
      </c>
    </row>
    <row r="1673" spans="38:41">
      <c r="AL1673" s="300">
        <v>5</v>
      </c>
      <c r="AM1673" s="300">
        <v>2018</v>
      </c>
      <c r="AN1673" s="302">
        <v>43224</v>
      </c>
      <c r="AO1673" s="300">
        <v>2.4079999999999999</v>
      </c>
    </row>
    <row r="1674" spans="38:41">
      <c r="AL1674" s="300">
        <v>5</v>
      </c>
      <c r="AM1674" s="300">
        <v>2018</v>
      </c>
      <c r="AN1674" s="302">
        <v>43223</v>
      </c>
      <c r="AO1674" s="300">
        <v>2.4060000000000001</v>
      </c>
    </row>
    <row r="1675" spans="38:41">
      <c r="AL1675" s="300">
        <v>5</v>
      </c>
      <c r="AM1675" s="300">
        <v>2018</v>
      </c>
      <c r="AN1675" s="302">
        <v>43222</v>
      </c>
      <c r="AO1675" s="300">
        <v>2.4329999999999998</v>
      </c>
    </row>
    <row r="1676" spans="38:41">
      <c r="AL1676" s="300">
        <v>5</v>
      </c>
      <c r="AM1676" s="300">
        <v>2018</v>
      </c>
      <c r="AN1676" s="302">
        <v>43221</v>
      </c>
      <c r="AO1676" s="300">
        <v>2.41</v>
      </c>
    </row>
    <row r="1677" spans="38:41">
      <c r="AL1677" s="300">
        <v>4</v>
      </c>
      <c r="AM1677" s="300">
        <v>2018</v>
      </c>
      <c r="AN1677" s="302">
        <v>43220</v>
      </c>
      <c r="AO1677" s="300">
        <v>2.4009999999999998</v>
      </c>
    </row>
    <row r="1678" spans="38:41">
      <c r="AL1678" s="300">
        <v>4</v>
      </c>
      <c r="AM1678" s="300">
        <v>2018</v>
      </c>
      <c r="AN1678" s="302">
        <v>43217</v>
      </c>
      <c r="AO1678" s="300">
        <v>2.4119999999999999</v>
      </c>
    </row>
    <row r="1679" spans="38:41">
      <c r="AL1679" s="300">
        <v>4</v>
      </c>
      <c r="AM1679" s="300">
        <v>2018</v>
      </c>
      <c r="AN1679" s="302">
        <v>43216</v>
      </c>
      <c r="AO1679" s="300">
        <v>2.4430000000000001</v>
      </c>
    </row>
    <row r="1680" spans="38:41">
      <c r="AL1680" s="300">
        <v>4</v>
      </c>
      <c r="AM1680" s="300">
        <v>2018</v>
      </c>
      <c r="AN1680" s="302">
        <v>43215</v>
      </c>
      <c r="AO1680" s="300">
        <v>2.4750000000000001</v>
      </c>
    </row>
    <row r="1681" spans="38:41">
      <c r="AL1681" s="300">
        <v>4</v>
      </c>
      <c r="AM1681" s="300">
        <v>2018</v>
      </c>
      <c r="AN1681" s="302">
        <v>43214</v>
      </c>
      <c r="AO1681" s="300">
        <v>2.4510000000000001</v>
      </c>
    </row>
    <row r="1682" spans="38:41">
      <c r="AL1682" s="300">
        <v>4</v>
      </c>
      <c r="AM1682" s="300">
        <v>2018</v>
      </c>
      <c r="AN1682" s="302">
        <v>43213</v>
      </c>
      <c r="AO1682" s="300">
        <v>2.444</v>
      </c>
    </row>
    <row r="1683" spans="38:41">
      <c r="AL1683" s="300">
        <v>4</v>
      </c>
      <c r="AM1683" s="300">
        <v>2018</v>
      </c>
      <c r="AN1683" s="302">
        <v>43210</v>
      </c>
      <c r="AO1683" s="300">
        <v>2.4449999999999998</v>
      </c>
    </row>
    <row r="1684" spans="38:41">
      <c r="AL1684" s="300">
        <v>4</v>
      </c>
      <c r="AM1684" s="300">
        <v>2018</v>
      </c>
      <c r="AN1684" s="302">
        <v>43209</v>
      </c>
      <c r="AO1684" s="300">
        <v>2.4260000000000002</v>
      </c>
    </row>
    <row r="1685" spans="38:41">
      <c r="AL1685" s="300">
        <v>4</v>
      </c>
      <c r="AM1685" s="300">
        <v>2018</v>
      </c>
      <c r="AN1685" s="302">
        <v>43208</v>
      </c>
      <c r="AO1685" s="300">
        <v>2.3879999999999999</v>
      </c>
    </row>
    <row r="1686" spans="38:41">
      <c r="AL1686" s="300">
        <v>4</v>
      </c>
      <c r="AM1686" s="300">
        <v>2018</v>
      </c>
      <c r="AN1686" s="302">
        <v>43207</v>
      </c>
      <c r="AO1686" s="300">
        <v>2.3450000000000002</v>
      </c>
    </row>
    <row r="1687" spans="38:41">
      <c r="AL1687" s="300">
        <v>4</v>
      </c>
      <c r="AM1687" s="300">
        <v>2018</v>
      </c>
      <c r="AN1687" s="302">
        <v>43206</v>
      </c>
      <c r="AO1687" s="300">
        <v>2.3740000000000001</v>
      </c>
    </row>
    <row r="1688" spans="38:41">
      <c r="AL1688" s="300">
        <v>4</v>
      </c>
      <c r="AM1688" s="300">
        <v>2018</v>
      </c>
      <c r="AN1688" s="302">
        <v>43203</v>
      </c>
      <c r="AO1688" s="300">
        <v>2.35</v>
      </c>
    </row>
    <row r="1689" spans="38:41">
      <c r="AL1689" s="300">
        <v>4</v>
      </c>
      <c r="AM1689" s="300">
        <v>2018</v>
      </c>
      <c r="AN1689" s="302">
        <v>43202</v>
      </c>
      <c r="AO1689" s="300">
        <v>2.3919999999999999</v>
      </c>
    </row>
    <row r="1690" spans="38:41">
      <c r="AL1690" s="300">
        <v>4</v>
      </c>
      <c r="AM1690" s="300">
        <v>2018</v>
      </c>
      <c r="AN1690" s="302">
        <v>43201</v>
      </c>
      <c r="AO1690" s="300">
        <v>2.3210000000000002</v>
      </c>
    </row>
    <row r="1691" spans="38:41">
      <c r="AL1691" s="300">
        <v>4</v>
      </c>
      <c r="AM1691" s="300">
        <v>2018</v>
      </c>
      <c r="AN1691" s="302">
        <v>43200</v>
      </c>
      <c r="AO1691" s="300">
        <v>2.3180000000000001</v>
      </c>
    </row>
    <row r="1692" spans="38:41">
      <c r="AL1692" s="300">
        <v>4</v>
      </c>
      <c r="AM1692" s="300">
        <v>2018</v>
      </c>
      <c r="AN1692" s="302">
        <v>43199</v>
      </c>
      <c r="AO1692" s="300">
        <v>2.2909999999999999</v>
      </c>
    </row>
    <row r="1693" spans="38:41">
      <c r="AL1693" s="300">
        <v>4</v>
      </c>
      <c r="AM1693" s="300">
        <v>2018</v>
      </c>
      <c r="AN1693" s="302">
        <v>43196</v>
      </c>
      <c r="AO1693" s="300">
        <v>2.3069999999999999</v>
      </c>
    </row>
    <row r="1694" spans="38:41">
      <c r="AL1694" s="300">
        <v>4</v>
      </c>
      <c r="AM1694" s="300">
        <v>2018</v>
      </c>
      <c r="AN1694" s="302">
        <v>43195</v>
      </c>
      <c r="AO1694" s="300">
        <v>2.3410000000000002</v>
      </c>
    </row>
    <row r="1695" spans="38:41">
      <c r="AL1695" s="300">
        <v>4</v>
      </c>
      <c r="AM1695" s="300">
        <v>2018</v>
      </c>
      <c r="AN1695" s="302">
        <v>43194</v>
      </c>
      <c r="AO1695" s="300">
        <v>2.3290000000000002</v>
      </c>
    </row>
    <row r="1696" spans="38:41">
      <c r="AL1696" s="300">
        <v>4</v>
      </c>
      <c r="AM1696" s="300">
        <v>2018</v>
      </c>
      <c r="AN1696" s="302">
        <v>43193</v>
      </c>
      <c r="AO1696" s="300">
        <v>2.2930000000000001</v>
      </c>
    </row>
    <row r="1697" spans="38:41">
      <c r="AL1697" s="300">
        <v>4</v>
      </c>
      <c r="AM1697" s="300">
        <v>2018</v>
      </c>
      <c r="AN1697" s="302">
        <v>43192</v>
      </c>
      <c r="AO1697" s="300">
        <v>2.25</v>
      </c>
    </row>
    <row r="1698" spans="38:41">
      <c r="AL1698" s="300">
        <v>3</v>
      </c>
      <c r="AM1698" s="300">
        <v>2018</v>
      </c>
      <c r="AN1698" s="302">
        <v>43189</v>
      </c>
      <c r="AO1698" s="300">
        <v>2.2280000000000002</v>
      </c>
    </row>
    <row r="1699" spans="38:41">
      <c r="AL1699" s="300">
        <v>3</v>
      </c>
      <c r="AM1699" s="300">
        <v>2018</v>
      </c>
      <c r="AN1699" s="302">
        <v>43188</v>
      </c>
      <c r="AO1699" s="300">
        <v>2.2280000000000002</v>
      </c>
    </row>
    <row r="1700" spans="38:41">
      <c r="AL1700" s="300">
        <v>3</v>
      </c>
      <c r="AM1700" s="300">
        <v>2018</v>
      </c>
      <c r="AN1700" s="302">
        <v>43187</v>
      </c>
      <c r="AO1700" s="300">
        <v>2.2570000000000001</v>
      </c>
    </row>
    <row r="1701" spans="38:41">
      <c r="AL1701" s="300">
        <v>3</v>
      </c>
      <c r="AM1701" s="300">
        <v>2018</v>
      </c>
      <c r="AN1701" s="302">
        <v>43186</v>
      </c>
      <c r="AO1701" s="300">
        <v>2.2850000000000001</v>
      </c>
    </row>
    <row r="1702" spans="38:41">
      <c r="AL1702" s="300">
        <v>3</v>
      </c>
      <c r="AM1702" s="300">
        <v>2018</v>
      </c>
      <c r="AN1702" s="302">
        <v>43185</v>
      </c>
      <c r="AO1702" s="300">
        <v>2.3490000000000002</v>
      </c>
    </row>
    <row r="1703" spans="38:41">
      <c r="AL1703" s="300">
        <v>3</v>
      </c>
      <c r="AM1703" s="300">
        <v>2018</v>
      </c>
      <c r="AN1703" s="302">
        <v>43182</v>
      </c>
      <c r="AO1703" s="300">
        <v>2.3130000000000002</v>
      </c>
    </row>
    <row r="1704" spans="38:41">
      <c r="AL1704" s="300">
        <v>3</v>
      </c>
      <c r="AM1704" s="300">
        <v>2018</v>
      </c>
      <c r="AN1704" s="302">
        <v>43181</v>
      </c>
      <c r="AO1704" s="300">
        <v>2.2989999999999999</v>
      </c>
    </row>
    <row r="1705" spans="38:41">
      <c r="AL1705" s="300">
        <v>3</v>
      </c>
      <c r="AM1705" s="300">
        <v>2018</v>
      </c>
      <c r="AN1705" s="302">
        <v>43180</v>
      </c>
      <c r="AO1705" s="300">
        <v>2.3719999999999999</v>
      </c>
    </row>
    <row r="1706" spans="38:41">
      <c r="AL1706" s="300">
        <v>3</v>
      </c>
      <c r="AM1706" s="300">
        <v>2018</v>
      </c>
      <c r="AN1706" s="302">
        <v>43179</v>
      </c>
      <c r="AO1706" s="300">
        <v>2.3410000000000002</v>
      </c>
    </row>
    <row r="1707" spans="38:41">
      <c r="AL1707" s="300">
        <v>3</v>
      </c>
      <c r="AM1707" s="300">
        <v>2018</v>
      </c>
      <c r="AN1707" s="302">
        <v>43178</v>
      </c>
      <c r="AO1707" s="300">
        <v>2.3050000000000002</v>
      </c>
    </row>
    <row r="1708" spans="38:41">
      <c r="AL1708" s="300">
        <v>3</v>
      </c>
      <c r="AM1708" s="300">
        <v>2018</v>
      </c>
      <c r="AN1708" s="302">
        <v>43175</v>
      </c>
      <c r="AO1708" s="300">
        <v>2.2869999999999999</v>
      </c>
    </row>
    <row r="1709" spans="38:41">
      <c r="AL1709" s="300">
        <v>3</v>
      </c>
      <c r="AM1709" s="300">
        <v>2018</v>
      </c>
      <c r="AN1709" s="302">
        <v>43174</v>
      </c>
      <c r="AO1709" s="300">
        <v>2.2949999999999999</v>
      </c>
    </row>
    <row r="1710" spans="38:41">
      <c r="AL1710" s="300">
        <v>3</v>
      </c>
      <c r="AM1710" s="300">
        <v>2018</v>
      </c>
      <c r="AN1710" s="302">
        <v>43173</v>
      </c>
      <c r="AO1710" s="300">
        <v>2.3239999999999998</v>
      </c>
    </row>
    <row r="1711" spans="38:41">
      <c r="AL1711" s="300">
        <v>3</v>
      </c>
      <c r="AM1711" s="300">
        <v>2018</v>
      </c>
      <c r="AN1711" s="302">
        <v>43172</v>
      </c>
      <c r="AO1711" s="300">
        <v>2.3839999999999999</v>
      </c>
    </row>
    <row r="1712" spans="38:41">
      <c r="AL1712" s="300">
        <v>3</v>
      </c>
      <c r="AM1712" s="300">
        <v>2018</v>
      </c>
      <c r="AN1712" s="302">
        <v>43171</v>
      </c>
      <c r="AO1712" s="300">
        <v>2.4129999999999998</v>
      </c>
    </row>
    <row r="1713" spans="38:41">
      <c r="AL1713" s="300">
        <v>3</v>
      </c>
      <c r="AM1713" s="300">
        <v>2018</v>
      </c>
      <c r="AN1713" s="302">
        <v>43168</v>
      </c>
      <c r="AO1713" s="300">
        <v>2.4430000000000001</v>
      </c>
    </row>
    <row r="1714" spans="38:41">
      <c r="AL1714" s="300">
        <v>3</v>
      </c>
      <c r="AM1714" s="300">
        <v>2018</v>
      </c>
      <c r="AN1714" s="302">
        <v>43167</v>
      </c>
      <c r="AO1714" s="300">
        <v>2.4009999999999998</v>
      </c>
    </row>
    <row r="1715" spans="38:41">
      <c r="AL1715" s="300">
        <v>3</v>
      </c>
      <c r="AM1715" s="300">
        <v>2018</v>
      </c>
      <c r="AN1715" s="302">
        <v>43166</v>
      </c>
      <c r="AO1715" s="300">
        <v>2.4129999999999998</v>
      </c>
    </row>
    <row r="1716" spans="38:41">
      <c r="AL1716" s="300">
        <v>3</v>
      </c>
      <c r="AM1716" s="300">
        <v>2018</v>
      </c>
      <c r="AN1716" s="302">
        <v>43165</v>
      </c>
      <c r="AO1716" s="300">
        <v>2.3959999999999999</v>
      </c>
    </row>
    <row r="1717" spans="38:41">
      <c r="AL1717" s="300">
        <v>3</v>
      </c>
      <c r="AM1717" s="300">
        <v>2018</v>
      </c>
      <c r="AN1717" s="302">
        <v>43164</v>
      </c>
      <c r="AO1717" s="300">
        <v>2.3730000000000002</v>
      </c>
    </row>
    <row r="1718" spans="38:41">
      <c r="AL1718" s="300">
        <v>3</v>
      </c>
      <c r="AM1718" s="300">
        <v>2018</v>
      </c>
      <c r="AN1718" s="302">
        <v>43161</v>
      </c>
      <c r="AO1718" s="300">
        <v>2.3620000000000001</v>
      </c>
    </row>
    <row r="1719" spans="38:41">
      <c r="AL1719" s="300">
        <v>3</v>
      </c>
      <c r="AM1719" s="300">
        <v>2018</v>
      </c>
      <c r="AN1719" s="302">
        <v>43160</v>
      </c>
      <c r="AO1719" s="300">
        <v>2.33</v>
      </c>
    </row>
    <row r="1720" spans="38:41">
      <c r="AL1720" s="300">
        <v>2</v>
      </c>
      <c r="AM1720" s="300">
        <v>2018</v>
      </c>
      <c r="AN1720" s="302">
        <v>43159</v>
      </c>
      <c r="AO1720" s="300">
        <v>2.375</v>
      </c>
    </row>
    <row r="1721" spans="38:41">
      <c r="AL1721" s="300">
        <v>2</v>
      </c>
      <c r="AM1721" s="300">
        <v>2018</v>
      </c>
      <c r="AN1721" s="302">
        <v>43158</v>
      </c>
      <c r="AO1721" s="300">
        <v>2.4340000000000002</v>
      </c>
    </row>
    <row r="1722" spans="38:41">
      <c r="AL1722" s="300">
        <v>2</v>
      </c>
      <c r="AM1722" s="300">
        <v>2018</v>
      </c>
      <c r="AN1722" s="302">
        <v>43157</v>
      </c>
      <c r="AO1722" s="300">
        <v>2.41</v>
      </c>
    </row>
    <row r="1723" spans="38:41">
      <c r="AL1723" s="300">
        <v>2</v>
      </c>
      <c r="AM1723" s="300">
        <v>2018</v>
      </c>
      <c r="AN1723" s="302">
        <v>43154</v>
      </c>
      <c r="AO1723" s="300">
        <v>2.399</v>
      </c>
    </row>
    <row r="1724" spans="38:41">
      <c r="AL1724" s="300">
        <v>2</v>
      </c>
      <c r="AM1724" s="300">
        <v>2018</v>
      </c>
      <c r="AN1724" s="302">
        <v>43153</v>
      </c>
      <c r="AO1724" s="300">
        <v>2.4529999999999998</v>
      </c>
    </row>
    <row r="1725" spans="38:41">
      <c r="AL1725" s="300">
        <v>2</v>
      </c>
      <c r="AM1725" s="300">
        <v>2018</v>
      </c>
      <c r="AN1725" s="302">
        <v>43152</v>
      </c>
      <c r="AO1725" s="300">
        <v>2.4910000000000001</v>
      </c>
    </row>
    <row r="1726" spans="38:41">
      <c r="AL1726" s="300">
        <v>2</v>
      </c>
      <c r="AM1726" s="300">
        <v>2018</v>
      </c>
      <c r="AN1726" s="302">
        <v>43151</v>
      </c>
      <c r="AO1726" s="300">
        <v>2.4630000000000001</v>
      </c>
    </row>
    <row r="1727" spans="38:41">
      <c r="AL1727" s="300">
        <v>2</v>
      </c>
      <c r="AM1727" s="300">
        <v>2018</v>
      </c>
      <c r="AN1727" s="302">
        <v>43150</v>
      </c>
      <c r="AO1727" s="300">
        <v>2.464</v>
      </c>
    </row>
    <row r="1728" spans="38:41">
      <c r="AL1728" s="300">
        <v>2</v>
      </c>
      <c r="AM1728" s="300">
        <v>2018</v>
      </c>
      <c r="AN1728" s="302">
        <v>43147</v>
      </c>
      <c r="AO1728" s="300">
        <v>2.464</v>
      </c>
    </row>
    <row r="1729" spans="38:41">
      <c r="AL1729" s="300">
        <v>2</v>
      </c>
      <c r="AM1729" s="300">
        <v>2018</v>
      </c>
      <c r="AN1729" s="302">
        <v>43146</v>
      </c>
      <c r="AO1729" s="300">
        <v>2.5070000000000001</v>
      </c>
    </row>
    <row r="1730" spans="38:41">
      <c r="AL1730" s="300">
        <v>2</v>
      </c>
      <c r="AM1730" s="300">
        <v>2018</v>
      </c>
      <c r="AN1730" s="302">
        <v>43145</v>
      </c>
      <c r="AO1730" s="300">
        <v>2.5070000000000001</v>
      </c>
    </row>
    <row r="1731" spans="38:41">
      <c r="AL1731" s="300">
        <v>2</v>
      </c>
      <c r="AM1731" s="300">
        <v>2018</v>
      </c>
      <c r="AN1731" s="302">
        <v>43144</v>
      </c>
      <c r="AO1731" s="300">
        <v>2.476</v>
      </c>
    </row>
    <row r="1732" spans="38:41">
      <c r="AL1732" s="300">
        <v>2</v>
      </c>
      <c r="AM1732" s="300">
        <v>2018</v>
      </c>
      <c r="AN1732" s="302">
        <v>43143</v>
      </c>
      <c r="AO1732" s="300">
        <v>2.4889999999999999</v>
      </c>
    </row>
    <row r="1733" spans="38:41">
      <c r="AL1733" s="300">
        <v>2</v>
      </c>
      <c r="AM1733" s="300">
        <v>2018</v>
      </c>
      <c r="AN1733" s="302">
        <v>43140</v>
      </c>
      <c r="AO1733" s="300">
        <v>2.4990000000000001</v>
      </c>
    </row>
    <row r="1734" spans="38:41">
      <c r="AL1734" s="300">
        <v>2</v>
      </c>
      <c r="AM1734" s="300">
        <v>2018</v>
      </c>
      <c r="AN1734" s="302">
        <v>43139</v>
      </c>
      <c r="AO1734" s="300">
        <v>2.4969999999999999</v>
      </c>
    </row>
    <row r="1735" spans="38:41">
      <c r="AL1735" s="300">
        <v>2</v>
      </c>
      <c r="AM1735" s="300">
        <v>2018</v>
      </c>
      <c r="AN1735" s="302">
        <v>43138</v>
      </c>
      <c r="AO1735" s="300">
        <v>2.4750000000000001</v>
      </c>
    </row>
    <row r="1736" spans="38:41">
      <c r="AL1736" s="300">
        <v>2</v>
      </c>
      <c r="AM1736" s="300">
        <v>2018</v>
      </c>
      <c r="AN1736" s="302">
        <v>43137</v>
      </c>
      <c r="AO1736" s="300">
        <v>2.46</v>
      </c>
    </row>
    <row r="1737" spans="38:41">
      <c r="AL1737" s="300">
        <v>2</v>
      </c>
      <c r="AM1737" s="300">
        <v>2018</v>
      </c>
      <c r="AN1737" s="302">
        <v>43136</v>
      </c>
      <c r="AO1737" s="300">
        <v>2.4169999999999998</v>
      </c>
    </row>
    <row r="1738" spans="38:41">
      <c r="AL1738" s="300">
        <v>2</v>
      </c>
      <c r="AM1738" s="300">
        <v>2018</v>
      </c>
      <c r="AN1738" s="302">
        <v>43133</v>
      </c>
      <c r="AO1738" s="300">
        <v>2.4380000000000002</v>
      </c>
    </row>
    <row r="1739" spans="38:41">
      <c r="AL1739" s="300">
        <v>2</v>
      </c>
      <c r="AM1739" s="300">
        <v>2018</v>
      </c>
      <c r="AN1739" s="302">
        <v>43132</v>
      </c>
      <c r="AO1739" s="300">
        <v>2.4159999999999999</v>
      </c>
    </row>
    <row r="1740" spans="38:41">
      <c r="AL1740" s="300">
        <v>1</v>
      </c>
      <c r="AM1740" s="300">
        <v>2018</v>
      </c>
      <c r="AN1740" s="302">
        <v>43131</v>
      </c>
      <c r="AO1740" s="300">
        <v>2.36</v>
      </c>
    </row>
    <row r="1741" spans="38:41">
      <c r="AL1741" s="300">
        <v>1</v>
      </c>
      <c r="AM1741" s="300">
        <v>2018</v>
      </c>
      <c r="AN1741" s="302">
        <v>43130</v>
      </c>
      <c r="AO1741" s="300">
        <v>2.3759999999999999</v>
      </c>
    </row>
    <row r="1742" spans="38:41">
      <c r="AL1742" s="300">
        <v>1</v>
      </c>
      <c r="AM1742" s="300">
        <v>2018</v>
      </c>
      <c r="AN1742" s="302">
        <v>43129</v>
      </c>
      <c r="AO1742" s="300">
        <v>2.343</v>
      </c>
    </row>
    <row r="1743" spans="38:41">
      <c r="AL1743" s="300">
        <v>1</v>
      </c>
      <c r="AM1743" s="300">
        <v>2018</v>
      </c>
      <c r="AN1743" s="302">
        <v>43126</v>
      </c>
      <c r="AO1743" s="300">
        <v>2.33</v>
      </c>
    </row>
    <row r="1744" spans="38:41">
      <c r="AL1744" s="300">
        <v>1</v>
      </c>
      <c r="AM1744" s="300">
        <v>2018</v>
      </c>
      <c r="AN1744" s="302">
        <v>43125</v>
      </c>
      <c r="AO1744" s="300">
        <v>2.3420000000000001</v>
      </c>
    </row>
    <row r="1745" spans="38:41">
      <c r="AL1745" s="300">
        <v>1</v>
      </c>
      <c r="AM1745" s="300">
        <v>2018</v>
      </c>
      <c r="AN1745" s="302">
        <v>43124</v>
      </c>
      <c r="AO1745" s="300">
        <v>2.3719999999999999</v>
      </c>
    </row>
    <row r="1746" spans="38:41">
      <c r="AL1746" s="300">
        <v>1</v>
      </c>
      <c r="AM1746" s="300">
        <v>2018</v>
      </c>
      <c r="AN1746" s="302">
        <v>43123</v>
      </c>
      <c r="AO1746" s="300">
        <v>2.3530000000000002</v>
      </c>
    </row>
    <row r="1747" spans="38:41">
      <c r="AL1747" s="300">
        <v>1</v>
      </c>
      <c r="AM1747" s="300">
        <v>2018</v>
      </c>
      <c r="AN1747" s="302">
        <v>43122</v>
      </c>
      <c r="AO1747" s="300">
        <v>2.3660000000000001</v>
      </c>
    </row>
    <row r="1748" spans="38:41">
      <c r="AL1748" s="300">
        <v>1</v>
      </c>
      <c r="AM1748" s="300">
        <v>2018</v>
      </c>
      <c r="AN1748" s="302">
        <v>43119</v>
      </c>
      <c r="AO1748" s="300">
        <v>2.375</v>
      </c>
    </row>
    <row r="1749" spans="38:41">
      <c r="AL1749" s="300">
        <v>1</v>
      </c>
      <c r="AM1749" s="300">
        <v>2018</v>
      </c>
      <c r="AN1749" s="302">
        <v>43118</v>
      </c>
      <c r="AO1749" s="300">
        <v>2.35</v>
      </c>
    </row>
    <row r="1750" spans="38:41">
      <c r="AL1750" s="300">
        <v>1</v>
      </c>
      <c r="AM1750" s="300">
        <v>2018</v>
      </c>
      <c r="AN1750" s="302">
        <v>43117</v>
      </c>
      <c r="AO1750" s="300">
        <v>2.347</v>
      </c>
    </row>
    <row r="1751" spans="38:41">
      <c r="AL1751" s="300">
        <v>1</v>
      </c>
      <c r="AM1751" s="300">
        <v>2018</v>
      </c>
      <c r="AN1751" s="302">
        <v>43116</v>
      </c>
      <c r="AO1751" s="300">
        <v>2.3439999999999999</v>
      </c>
    </row>
    <row r="1752" spans="38:41">
      <c r="AL1752" s="300">
        <v>1</v>
      </c>
      <c r="AM1752" s="300">
        <v>2018</v>
      </c>
      <c r="AN1752" s="302">
        <v>43115</v>
      </c>
      <c r="AO1752" s="300">
        <v>2.371</v>
      </c>
    </row>
    <row r="1753" spans="38:41">
      <c r="AL1753" s="300">
        <v>1</v>
      </c>
      <c r="AM1753" s="300">
        <v>2018</v>
      </c>
      <c r="AN1753" s="302">
        <v>43112</v>
      </c>
      <c r="AO1753" s="300">
        <v>2.37</v>
      </c>
    </row>
    <row r="1754" spans="38:41">
      <c r="AL1754" s="300">
        <v>1</v>
      </c>
      <c r="AM1754" s="300">
        <v>2018</v>
      </c>
      <c r="AN1754" s="302">
        <v>43111</v>
      </c>
      <c r="AO1754" s="300">
        <v>2.3769999999999998</v>
      </c>
    </row>
    <row r="1755" spans="38:41">
      <c r="AL1755" s="300">
        <v>1</v>
      </c>
      <c r="AM1755" s="300">
        <v>2018</v>
      </c>
      <c r="AN1755" s="302">
        <v>43110</v>
      </c>
      <c r="AO1755" s="300">
        <v>2.39</v>
      </c>
    </row>
    <row r="1756" spans="38:41">
      <c r="AL1756" s="300">
        <v>1</v>
      </c>
      <c r="AM1756" s="300">
        <v>2018</v>
      </c>
      <c r="AN1756" s="302">
        <v>43109</v>
      </c>
      <c r="AO1756" s="300">
        <v>2.41</v>
      </c>
    </row>
    <row r="1757" spans="38:41">
      <c r="AL1757" s="300">
        <v>1</v>
      </c>
      <c r="AM1757" s="300">
        <v>2018</v>
      </c>
      <c r="AN1757" s="302">
        <v>43108</v>
      </c>
      <c r="AO1757" s="300">
        <v>2.3540000000000001</v>
      </c>
    </row>
    <row r="1758" spans="38:41">
      <c r="AL1758" s="300">
        <v>1</v>
      </c>
      <c r="AM1758" s="300">
        <v>2018</v>
      </c>
      <c r="AN1758" s="302">
        <v>43105</v>
      </c>
      <c r="AO1758" s="300">
        <v>2.359</v>
      </c>
    </row>
    <row r="1759" spans="38:41">
      <c r="AL1759" s="300">
        <v>1</v>
      </c>
      <c r="AM1759" s="300">
        <v>2018</v>
      </c>
      <c r="AN1759" s="302">
        <v>43104</v>
      </c>
      <c r="AO1759" s="300">
        <v>2.3199999999999998</v>
      </c>
    </row>
    <row r="1760" spans="38:41">
      <c r="AL1760" s="300">
        <v>1</v>
      </c>
      <c r="AM1760" s="300">
        <v>2018</v>
      </c>
      <c r="AN1760" s="302">
        <v>43103</v>
      </c>
      <c r="AO1760" s="300">
        <v>2.294</v>
      </c>
    </row>
    <row r="1761" spans="38:41">
      <c r="AL1761" s="300">
        <v>1</v>
      </c>
      <c r="AM1761" s="300">
        <v>2018</v>
      </c>
      <c r="AN1761" s="302">
        <v>43102</v>
      </c>
      <c r="AO1761" s="300">
        <v>2.3180000000000001</v>
      </c>
    </row>
    <row r="1762" spans="38:41">
      <c r="AL1762" s="300">
        <v>1</v>
      </c>
      <c r="AM1762" s="300">
        <v>2018</v>
      </c>
      <c r="AN1762" s="302">
        <v>43101</v>
      </c>
      <c r="AO1762" s="300">
        <v>2.266</v>
      </c>
    </row>
    <row r="1763" spans="38:41">
      <c r="AL1763" s="300">
        <v>12</v>
      </c>
      <c r="AM1763" s="300">
        <v>2017</v>
      </c>
      <c r="AN1763" s="302">
        <v>43098</v>
      </c>
      <c r="AO1763" s="300">
        <v>2.266</v>
      </c>
    </row>
    <row r="1764" spans="38:41">
      <c r="AL1764" s="300">
        <v>12</v>
      </c>
      <c r="AM1764" s="300">
        <v>2017</v>
      </c>
      <c r="AN1764" s="302">
        <v>43097</v>
      </c>
      <c r="AO1764" s="300">
        <v>2.2389999999999999</v>
      </c>
    </row>
    <row r="1765" spans="38:41">
      <c r="AL1765" s="300">
        <v>12</v>
      </c>
      <c r="AM1765" s="300">
        <v>2017</v>
      </c>
      <c r="AN1765" s="302">
        <v>43096</v>
      </c>
      <c r="AO1765" s="300">
        <v>2.1960000000000002</v>
      </c>
    </row>
    <row r="1766" spans="38:41">
      <c r="AL1766" s="300">
        <v>12</v>
      </c>
      <c r="AM1766" s="300">
        <v>2017</v>
      </c>
      <c r="AN1766" s="302">
        <v>43095</v>
      </c>
      <c r="AO1766" s="300">
        <v>2.2480000000000002</v>
      </c>
    </row>
    <row r="1767" spans="38:41">
      <c r="AL1767" s="300">
        <v>12</v>
      </c>
      <c r="AM1767" s="300">
        <v>2017</v>
      </c>
      <c r="AN1767" s="302">
        <v>43094</v>
      </c>
      <c r="AO1767" s="300">
        <v>2.2480000000000002</v>
      </c>
    </row>
    <row r="1768" spans="38:41">
      <c r="AL1768" s="300">
        <v>12</v>
      </c>
      <c r="AM1768" s="300">
        <v>2017</v>
      </c>
      <c r="AN1768" s="302">
        <v>43091</v>
      </c>
      <c r="AO1768" s="300">
        <v>2.2480000000000002</v>
      </c>
    </row>
    <row r="1769" spans="38:41">
      <c r="AL1769" s="300">
        <v>12</v>
      </c>
      <c r="AM1769" s="300">
        <v>2017</v>
      </c>
      <c r="AN1769" s="302">
        <v>43090</v>
      </c>
      <c r="AO1769" s="300">
        <v>2.25</v>
      </c>
    </row>
    <row r="1770" spans="38:41">
      <c r="AL1770" s="300">
        <v>12</v>
      </c>
      <c r="AM1770" s="300">
        <v>2017</v>
      </c>
      <c r="AN1770" s="302">
        <v>43089</v>
      </c>
      <c r="AO1770" s="300">
        <v>2.2480000000000002</v>
      </c>
    </row>
    <row r="1771" spans="38:41">
      <c r="AL1771" s="300">
        <v>12</v>
      </c>
      <c r="AM1771" s="300">
        <v>2017</v>
      </c>
      <c r="AN1771" s="302">
        <v>43088</v>
      </c>
      <c r="AO1771" s="300">
        <v>2.198</v>
      </c>
    </row>
    <row r="1772" spans="38:41">
      <c r="AL1772" s="300">
        <v>12</v>
      </c>
      <c r="AM1772" s="300">
        <v>2017</v>
      </c>
      <c r="AN1772" s="302">
        <v>43087</v>
      </c>
      <c r="AO1772" s="300">
        <v>2.1349999999999998</v>
      </c>
    </row>
    <row r="1773" spans="38:41">
      <c r="AL1773" s="300">
        <v>12</v>
      </c>
      <c r="AM1773" s="300">
        <v>2017</v>
      </c>
      <c r="AN1773" s="302">
        <v>43084</v>
      </c>
      <c r="AO1773" s="300">
        <v>2.1139999999999999</v>
      </c>
    </row>
    <row r="1774" spans="38:41">
      <c r="AL1774" s="300">
        <v>12</v>
      </c>
      <c r="AM1774" s="300">
        <v>2017</v>
      </c>
      <c r="AN1774" s="302">
        <v>43083</v>
      </c>
      <c r="AO1774" s="300">
        <v>2.1480000000000001</v>
      </c>
    </row>
    <row r="1775" spans="38:41">
      <c r="AL1775" s="300">
        <v>12</v>
      </c>
      <c r="AM1775" s="300">
        <v>2017</v>
      </c>
      <c r="AN1775" s="302">
        <v>43082</v>
      </c>
      <c r="AO1775" s="300">
        <v>2.1549999999999998</v>
      </c>
    </row>
    <row r="1776" spans="38:41">
      <c r="AL1776" s="300">
        <v>12</v>
      </c>
      <c r="AM1776" s="300">
        <v>2017</v>
      </c>
      <c r="AN1776" s="302">
        <v>43081</v>
      </c>
      <c r="AO1776" s="300">
        <v>2.1669999999999998</v>
      </c>
    </row>
    <row r="1777" spans="38:41">
      <c r="AL1777" s="300">
        <v>12</v>
      </c>
      <c r="AM1777" s="300">
        <v>2017</v>
      </c>
      <c r="AN1777" s="302">
        <v>43080</v>
      </c>
      <c r="AO1777" s="300">
        <v>2.1619999999999999</v>
      </c>
    </row>
    <row r="1778" spans="38:41">
      <c r="AL1778" s="300">
        <v>12</v>
      </c>
      <c r="AM1778" s="300">
        <v>2017</v>
      </c>
      <c r="AN1778" s="302">
        <v>43077</v>
      </c>
      <c r="AO1778" s="300">
        <v>2.1669999999999998</v>
      </c>
    </row>
    <row r="1779" spans="38:41">
      <c r="AL1779" s="300">
        <v>12</v>
      </c>
      <c r="AM1779" s="300">
        <v>2017</v>
      </c>
      <c r="AN1779" s="302">
        <v>43076</v>
      </c>
      <c r="AO1779" s="300">
        <v>2.1680000000000001</v>
      </c>
    </row>
    <row r="1780" spans="38:41">
      <c r="AL1780" s="300">
        <v>12</v>
      </c>
      <c r="AM1780" s="300">
        <v>2017</v>
      </c>
      <c r="AN1780" s="302">
        <v>43075</v>
      </c>
      <c r="AO1780" s="300">
        <v>2.1659999999999999</v>
      </c>
    </row>
    <row r="1781" spans="38:41">
      <c r="AL1781" s="300">
        <v>12</v>
      </c>
      <c r="AM1781" s="300">
        <v>2017</v>
      </c>
      <c r="AN1781" s="302">
        <v>43074</v>
      </c>
      <c r="AO1781" s="300">
        <v>2.19</v>
      </c>
    </row>
    <row r="1782" spans="38:41">
      <c r="AL1782" s="300">
        <v>12</v>
      </c>
      <c r="AM1782" s="300">
        <v>2017</v>
      </c>
      <c r="AN1782" s="302">
        <v>43073</v>
      </c>
      <c r="AO1782" s="300">
        <v>2.2160000000000002</v>
      </c>
    </row>
    <row r="1783" spans="38:41">
      <c r="AL1783" s="300">
        <v>12</v>
      </c>
      <c r="AM1783" s="300">
        <v>2017</v>
      </c>
      <c r="AN1783" s="302">
        <v>43070</v>
      </c>
      <c r="AO1783" s="300">
        <v>2.2050000000000001</v>
      </c>
    </row>
    <row r="1784" spans="38:41">
      <c r="AL1784" s="300">
        <v>11</v>
      </c>
      <c r="AM1784" s="300">
        <v>2017</v>
      </c>
      <c r="AN1784" s="302">
        <v>43069</v>
      </c>
      <c r="AO1784" s="300">
        <v>2.23</v>
      </c>
    </row>
    <row r="1785" spans="38:41">
      <c r="AL1785" s="300">
        <v>11</v>
      </c>
      <c r="AM1785" s="300">
        <v>2017</v>
      </c>
      <c r="AN1785" s="302">
        <v>43068</v>
      </c>
      <c r="AO1785" s="300">
        <v>2.2349999999999999</v>
      </c>
    </row>
    <row r="1786" spans="38:41">
      <c r="AL1786" s="300">
        <v>11</v>
      </c>
      <c r="AM1786" s="300">
        <v>2017</v>
      </c>
      <c r="AN1786" s="302">
        <v>43067</v>
      </c>
      <c r="AO1786" s="300">
        <v>2.2029999999999998</v>
      </c>
    </row>
    <row r="1787" spans="38:41">
      <c r="AL1787" s="300">
        <v>11</v>
      </c>
      <c r="AM1787" s="300">
        <v>2017</v>
      </c>
      <c r="AN1787" s="302">
        <v>43066</v>
      </c>
      <c r="AO1787" s="300">
        <v>2.2240000000000002</v>
      </c>
    </row>
    <row r="1788" spans="38:41">
      <c r="AL1788" s="300">
        <v>11</v>
      </c>
      <c r="AM1788" s="300">
        <v>2017</v>
      </c>
      <c r="AN1788" s="302">
        <v>43063</v>
      </c>
      <c r="AO1788" s="300">
        <v>2.2330000000000001</v>
      </c>
    </row>
    <row r="1789" spans="38:41">
      <c r="AL1789" s="300">
        <v>11</v>
      </c>
      <c r="AM1789" s="300">
        <v>2017</v>
      </c>
      <c r="AN1789" s="302">
        <v>43062</v>
      </c>
      <c r="AO1789" s="300">
        <v>2.2389999999999999</v>
      </c>
    </row>
    <row r="1790" spans="38:41">
      <c r="AL1790" s="300">
        <v>11</v>
      </c>
      <c r="AM1790" s="300">
        <v>2017</v>
      </c>
      <c r="AN1790" s="302">
        <v>43061</v>
      </c>
      <c r="AO1790" s="300">
        <v>2.25</v>
      </c>
    </row>
    <row r="1791" spans="38:41">
      <c r="AL1791" s="300">
        <v>11</v>
      </c>
      <c r="AM1791" s="300">
        <v>2017</v>
      </c>
      <c r="AN1791" s="302">
        <v>43060</v>
      </c>
      <c r="AO1791" s="300">
        <v>2.262</v>
      </c>
    </row>
    <row r="1792" spans="38:41">
      <c r="AL1792" s="300">
        <v>11</v>
      </c>
      <c r="AM1792" s="300">
        <v>2017</v>
      </c>
      <c r="AN1792" s="302">
        <v>43059</v>
      </c>
      <c r="AO1792" s="300">
        <v>2.294</v>
      </c>
    </row>
    <row r="1793" spans="38:41">
      <c r="AL1793" s="300">
        <v>11</v>
      </c>
      <c r="AM1793" s="300">
        <v>2017</v>
      </c>
      <c r="AN1793" s="302">
        <v>43056</v>
      </c>
      <c r="AO1793" s="300">
        <v>2.2759999999999998</v>
      </c>
    </row>
    <row r="1794" spans="38:41">
      <c r="AL1794" s="300">
        <v>11</v>
      </c>
      <c r="AM1794" s="300">
        <v>2017</v>
      </c>
      <c r="AN1794" s="302">
        <v>43055</v>
      </c>
      <c r="AO1794" s="300">
        <v>2.2959999999999998</v>
      </c>
    </row>
    <row r="1795" spans="38:41">
      <c r="AL1795" s="300">
        <v>11</v>
      </c>
      <c r="AM1795" s="300">
        <v>2017</v>
      </c>
      <c r="AN1795" s="302">
        <v>43054</v>
      </c>
      <c r="AO1795" s="300">
        <v>2.246</v>
      </c>
    </row>
    <row r="1796" spans="38:41">
      <c r="AL1796" s="300">
        <v>11</v>
      </c>
      <c r="AM1796" s="300">
        <v>2017</v>
      </c>
      <c r="AN1796" s="302">
        <v>43053</v>
      </c>
      <c r="AO1796" s="300">
        <v>2.278</v>
      </c>
    </row>
    <row r="1797" spans="38:41">
      <c r="AL1797" s="300">
        <v>11</v>
      </c>
      <c r="AM1797" s="300">
        <v>2017</v>
      </c>
      <c r="AN1797" s="302">
        <v>43052</v>
      </c>
      <c r="AO1797" s="300">
        <v>2.3069999999999999</v>
      </c>
    </row>
    <row r="1798" spans="38:41">
      <c r="AL1798" s="300">
        <v>11</v>
      </c>
      <c r="AM1798" s="300">
        <v>2017</v>
      </c>
      <c r="AN1798" s="302">
        <v>43049</v>
      </c>
      <c r="AO1798" s="300">
        <v>2.3069999999999999</v>
      </c>
    </row>
    <row r="1799" spans="38:41">
      <c r="AL1799" s="300">
        <v>11</v>
      </c>
      <c r="AM1799" s="300">
        <v>2017</v>
      </c>
      <c r="AN1799" s="302">
        <v>43048</v>
      </c>
      <c r="AO1799" s="300">
        <v>2.2709999999999999</v>
      </c>
    </row>
    <row r="1800" spans="38:41">
      <c r="AL1800" s="300">
        <v>11</v>
      </c>
      <c r="AM1800" s="300">
        <v>2017</v>
      </c>
      <c r="AN1800" s="302">
        <v>43047</v>
      </c>
      <c r="AO1800" s="300">
        <v>2.254</v>
      </c>
    </row>
    <row r="1801" spans="38:41">
      <c r="AL1801" s="300">
        <v>11</v>
      </c>
      <c r="AM1801" s="300">
        <v>2017</v>
      </c>
      <c r="AN1801" s="302">
        <v>43046</v>
      </c>
      <c r="AO1801" s="300">
        <v>2.2240000000000002</v>
      </c>
    </row>
    <row r="1802" spans="38:41">
      <c r="AL1802" s="300">
        <v>11</v>
      </c>
      <c r="AM1802" s="300">
        <v>2017</v>
      </c>
      <c r="AN1802" s="302">
        <v>43045</v>
      </c>
      <c r="AO1802" s="300">
        <v>2.246</v>
      </c>
    </row>
    <row r="1803" spans="38:41">
      <c r="AL1803" s="300">
        <v>11</v>
      </c>
      <c r="AM1803" s="300">
        <v>2017</v>
      </c>
      <c r="AN1803" s="302">
        <v>43042</v>
      </c>
      <c r="AO1803" s="300">
        <v>2.2690000000000001</v>
      </c>
    </row>
    <row r="1804" spans="38:41">
      <c r="AL1804" s="300">
        <v>11</v>
      </c>
      <c r="AM1804" s="300">
        <v>2017</v>
      </c>
      <c r="AN1804" s="302">
        <v>43041</v>
      </c>
      <c r="AO1804" s="300">
        <v>2.286</v>
      </c>
    </row>
    <row r="1805" spans="38:41">
      <c r="AL1805" s="300">
        <v>11</v>
      </c>
      <c r="AM1805" s="300">
        <v>2017</v>
      </c>
      <c r="AN1805" s="302">
        <v>43040</v>
      </c>
      <c r="AO1805" s="300">
        <v>2.302</v>
      </c>
    </row>
    <row r="1806" spans="38:41">
      <c r="AL1806" s="300">
        <v>10</v>
      </c>
      <c r="AM1806" s="300">
        <v>2017</v>
      </c>
      <c r="AN1806" s="302">
        <v>43039</v>
      </c>
      <c r="AO1806" s="300">
        <v>2.302</v>
      </c>
    </row>
    <row r="1807" spans="38:41">
      <c r="AL1807" s="300">
        <v>10</v>
      </c>
      <c r="AM1807" s="300">
        <v>2017</v>
      </c>
      <c r="AN1807" s="302">
        <v>43038</v>
      </c>
      <c r="AO1807" s="300">
        <v>2.3140000000000001</v>
      </c>
    </row>
    <row r="1808" spans="38:41">
      <c r="AL1808" s="300">
        <v>10</v>
      </c>
      <c r="AM1808" s="300">
        <v>2017</v>
      </c>
      <c r="AN1808" s="302">
        <v>43035</v>
      </c>
      <c r="AO1808" s="300">
        <v>2.339</v>
      </c>
    </row>
    <row r="1809" spans="38:41">
      <c r="AL1809" s="300">
        <v>10</v>
      </c>
      <c r="AM1809" s="300">
        <v>2017</v>
      </c>
      <c r="AN1809" s="302">
        <v>43034</v>
      </c>
      <c r="AO1809" s="300">
        <v>2.379</v>
      </c>
    </row>
    <row r="1810" spans="38:41">
      <c r="AL1810" s="300">
        <v>10</v>
      </c>
      <c r="AM1810" s="300">
        <v>2017</v>
      </c>
      <c r="AN1810" s="302">
        <v>43033</v>
      </c>
      <c r="AO1810" s="300">
        <v>2.39</v>
      </c>
    </row>
    <row r="1811" spans="38:41">
      <c r="AL1811" s="300">
        <v>10</v>
      </c>
      <c r="AM1811" s="300">
        <v>2017</v>
      </c>
      <c r="AN1811" s="302">
        <v>43032</v>
      </c>
      <c r="AO1811" s="300">
        <v>2.3959999999999999</v>
      </c>
    </row>
    <row r="1812" spans="38:41">
      <c r="AL1812" s="300">
        <v>10</v>
      </c>
      <c r="AM1812" s="300">
        <v>2017</v>
      </c>
      <c r="AN1812" s="302">
        <v>43031</v>
      </c>
      <c r="AO1812" s="300">
        <v>2.37</v>
      </c>
    </row>
    <row r="1813" spans="38:41">
      <c r="AL1813" s="300">
        <v>10</v>
      </c>
      <c r="AM1813" s="300">
        <v>2017</v>
      </c>
      <c r="AN1813" s="302">
        <v>43028</v>
      </c>
      <c r="AO1813" s="300">
        <v>2.3730000000000002</v>
      </c>
    </row>
    <row r="1814" spans="38:41">
      <c r="AL1814" s="300">
        <v>10</v>
      </c>
      <c r="AM1814" s="300">
        <v>2017</v>
      </c>
      <c r="AN1814" s="302">
        <v>43027</v>
      </c>
      <c r="AO1814" s="300">
        <v>2.3519999999999999</v>
      </c>
    </row>
    <row r="1815" spans="38:41">
      <c r="AL1815" s="300">
        <v>10</v>
      </c>
      <c r="AM1815" s="300">
        <v>2017</v>
      </c>
      <c r="AN1815" s="302">
        <v>43026</v>
      </c>
      <c r="AO1815" s="300">
        <v>2.3719999999999999</v>
      </c>
    </row>
    <row r="1816" spans="38:41">
      <c r="AL1816" s="300">
        <v>10</v>
      </c>
      <c r="AM1816" s="300">
        <v>2017</v>
      </c>
      <c r="AN1816" s="302">
        <v>43025</v>
      </c>
      <c r="AO1816" s="300">
        <v>2.3580000000000001</v>
      </c>
    </row>
    <row r="1817" spans="38:41">
      <c r="AL1817" s="300">
        <v>10</v>
      </c>
      <c r="AM1817" s="300">
        <v>2017</v>
      </c>
      <c r="AN1817" s="302">
        <v>43024</v>
      </c>
      <c r="AO1817" s="300">
        <v>2.383</v>
      </c>
    </row>
    <row r="1818" spans="38:41">
      <c r="AL1818" s="300">
        <v>10</v>
      </c>
      <c r="AM1818" s="300">
        <v>2017</v>
      </c>
      <c r="AN1818" s="302">
        <v>43021</v>
      </c>
      <c r="AO1818" s="300">
        <v>2.3919999999999999</v>
      </c>
    </row>
    <row r="1819" spans="38:41">
      <c r="AL1819" s="300">
        <v>10</v>
      </c>
      <c r="AM1819" s="300">
        <v>2017</v>
      </c>
      <c r="AN1819" s="302">
        <v>43020</v>
      </c>
      <c r="AO1819" s="300">
        <v>2.4340000000000002</v>
      </c>
    </row>
    <row r="1820" spans="38:41">
      <c r="AL1820" s="300">
        <v>10</v>
      </c>
      <c r="AM1820" s="300">
        <v>2017</v>
      </c>
      <c r="AN1820" s="302">
        <v>43019</v>
      </c>
      <c r="AO1820" s="300">
        <v>2.4609999999999999</v>
      </c>
    </row>
    <row r="1821" spans="38:41">
      <c r="AL1821" s="300">
        <v>10</v>
      </c>
      <c r="AM1821" s="300">
        <v>2017</v>
      </c>
      <c r="AN1821" s="302">
        <v>43018</v>
      </c>
      <c r="AO1821" s="300">
        <v>2.4820000000000002</v>
      </c>
    </row>
    <row r="1822" spans="38:41">
      <c r="AL1822" s="300">
        <v>10</v>
      </c>
      <c r="AM1822" s="300">
        <v>2017</v>
      </c>
      <c r="AN1822" s="302">
        <v>43017</v>
      </c>
      <c r="AO1822" s="300">
        <v>2.4940000000000002</v>
      </c>
    </row>
    <row r="1823" spans="38:41">
      <c r="AL1823" s="300">
        <v>10</v>
      </c>
      <c r="AM1823" s="300">
        <v>2017</v>
      </c>
      <c r="AN1823" s="302">
        <v>43014</v>
      </c>
      <c r="AO1823" s="300">
        <v>2.4940000000000002</v>
      </c>
    </row>
    <row r="1824" spans="38:41">
      <c r="AL1824" s="300">
        <v>10</v>
      </c>
      <c r="AM1824" s="300">
        <v>2017</v>
      </c>
      <c r="AN1824" s="302">
        <v>43013</v>
      </c>
      <c r="AO1824" s="300">
        <v>2.4790000000000001</v>
      </c>
    </row>
    <row r="1825" spans="38:41">
      <c r="AL1825" s="300">
        <v>10</v>
      </c>
      <c r="AM1825" s="300">
        <v>2017</v>
      </c>
      <c r="AN1825" s="302">
        <v>43012</v>
      </c>
      <c r="AO1825" s="300">
        <v>2.488</v>
      </c>
    </row>
    <row r="1826" spans="38:41">
      <c r="AL1826" s="300">
        <v>10</v>
      </c>
      <c r="AM1826" s="300">
        <v>2017</v>
      </c>
      <c r="AN1826" s="302">
        <v>43011</v>
      </c>
      <c r="AO1826" s="300">
        <v>2.4929999999999999</v>
      </c>
    </row>
    <row r="1827" spans="38:41">
      <c r="AL1827" s="300">
        <v>10</v>
      </c>
      <c r="AM1827" s="300">
        <v>2017</v>
      </c>
      <c r="AN1827" s="302">
        <v>43010</v>
      </c>
      <c r="AO1827" s="300">
        <v>2.5</v>
      </c>
    </row>
    <row r="1828" spans="38:41">
      <c r="AL1828" s="300">
        <v>9</v>
      </c>
      <c r="AM1828" s="300">
        <v>2017</v>
      </c>
      <c r="AN1828" s="302">
        <v>43007</v>
      </c>
      <c r="AO1828" s="300">
        <v>2.472</v>
      </c>
    </row>
    <row r="1829" spans="38:41">
      <c r="AL1829" s="300">
        <v>9</v>
      </c>
      <c r="AM1829" s="300">
        <v>2017</v>
      </c>
      <c r="AN1829" s="302">
        <v>43006</v>
      </c>
      <c r="AO1829" s="300">
        <v>2.504</v>
      </c>
    </row>
    <row r="1830" spans="38:41">
      <c r="AL1830" s="300">
        <v>9</v>
      </c>
      <c r="AM1830" s="300">
        <v>2017</v>
      </c>
      <c r="AN1830" s="302">
        <v>43005</v>
      </c>
      <c r="AO1830" s="300">
        <v>2.4969999999999999</v>
      </c>
    </row>
    <row r="1831" spans="38:41">
      <c r="AL1831" s="300">
        <v>9</v>
      </c>
      <c r="AM1831" s="300">
        <v>2017</v>
      </c>
      <c r="AN1831" s="302">
        <v>43004</v>
      </c>
      <c r="AO1831" s="300">
        <v>2.452</v>
      </c>
    </row>
    <row r="1832" spans="38:41">
      <c r="AL1832" s="300">
        <v>9</v>
      </c>
      <c r="AM1832" s="300">
        <v>2017</v>
      </c>
      <c r="AN1832" s="302">
        <v>43003</v>
      </c>
      <c r="AO1832" s="300">
        <v>2.4350000000000001</v>
      </c>
    </row>
    <row r="1833" spans="38:41">
      <c r="AL1833" s="300">
        <v>9</v>
      </c>
      <c r="AM1833" s="300">
        <v>2017</v>
      </c>
      <c r="AN1833" s="302">
        <v>43000</v>
      </c>
      <c r="AO1833" s="300">
        <v>2.4510000000000001</v>
      </c>
    </row>
    <row r="1834" spans="38:41">
      <c r="AL1834" s="300">
        <v>9</v>
      </c>
      <c r="AM1834" s="300">
        <v>2017</v>
      </c>
      <c r="AN1834" s="302">
        <v>42999</v>
      </c>
      <c r="AO1834" s="300">
        <v>2.4590000000000001</v>
      </c>
    </row>
    <row r="1835" spans="38:41">
      <c r="AL1835" s="300">
        <v>9</v>
      </c>
      <c r="AM1835" s="300">
        <v>2017</v>
      </c>
      <c r="AN1835" s="302">
        <v>42998</v>
      </c>
      <c r="AO1835" s="300">
        <v>2.4489999999999998</v>
      </c>
    </row>
    <row r="1836" spans="38:41">
      <c r="AL1836" s="300">
        <v>9</v>
      </c>
      <c r="AM1836" s="300">
        <v>2017</v>
      </c>
      <c r="AN1836" s="302">
        <v>42997</v>
      </c>
      <c r="AO1836" s="300">
        <v>2.448</v>
      </c>
    </row>
    <row r="1837" spans="38:41">
      <c r="AL1837" s="300">
        <v>9</v>
      </c>
      <c r="AM1837" s="300">
        <v>2017</v>
      </c>
      <c r="AN1837" s="302">
        <v>42996</v>
      </c>
      <c r="AO1837" s="300">
        <v>2.4350000000000001</v>
      </c>
    </row>
    <row r="1838" spans="38:41">
      <c r="AL1838" s="300">
        <v>9</v>
      </c>
      <c r="AM1838" s="300">
        <v>2017</v>
      </c>
      <c r="AN1838" s="302">
        <v>42993</v>
      </c>
      <c r="AO1838" s="300">
        <v>2.4369999999999998</v>
      </c>
    </row>
    <row r="1839" spans="38:41">
      <c r="AL1839" s="300">
        <v>9</v>
      </c>
      <c r="AM1839" s="300">
        <v>2017</v>
      </c>
      <c r="AN1839" s="302">
        <v>42992</v>
      </c>
      <c r="AO1839" s="300">
        <v>2.4129999999999998</v>
      </c>
    </row>
    <row r="1840" spans="38:41">
      <c r="AL1840" s="300">
        <v>9</v>
      </c>
      <c r="AM1840" s="300">
        <v>2017</v>
      </c>
      <c r="AN1840" s="302">
        <v>42991</v>
      </c>
      <c r="AO1840" s="300">
        <v>2.42</v>
      </c>
    </row>
    <row r="1841" spans="38:41">
      <c r="AL1841" s="300">
        <v>9</v>
      </c>
      <c r="AM1841" s="300">
        <v>2017</v>
      </c>
      <c r="AN1841" s="302">
        <v>42990</v>
      </c>
      <c r="AO1841" s="300">
        <v>2.3980000000000001</v>
      </c>
    </row>
    <row r="1842" spans="38:41">
      <c r="AL1842" s="300">
        <v>9</v>
      </c>
      <c r="AM1842" s="300">
        <v>2017</v>
      </c>
      <c r="AN1842" s="302">
        <v>42989</v>
      </c>
      <c r="AO1842" s="300">
        <v>2.3769999999999998</v>
      </c>
    </row>
    <row r="1843" spans="38:41">
      <c r="AL1843" s="300">
        <v>9</v>
      </c>
      <c r="AM1843" s="300">
        <v>2017</v>
      </c>
      <c r="AN1843" s="302">
        <v>42986</v>
      </c>
      <c r="AO1843" s="300">
        <v>2.3439999999999999</v>
      </c>
    </row>
    <row r="1844" spans="38:41">
      <c r="AL1844" s="300">
        <v>9</v>
      </c>
      <c r="AM1844" s="300">
        <v>2017</v>
      </c>
      <c r="AN1844" s="302">
        <v>42985</v>
      </c>
      <c r="AO1844" s="300">
        <v>2.327</v>
      </c>
    </row>
    <row r="1845" spans="38:41">
      <c r="AL1845" s="300">
        <v>9</v>
      </c>
      <c r="AM1845" s="300">
        <v>2017</v>
      </c>
      <c r="AN1845" s="302">
        <v>42984</v>
      </c>
      <c r="AO1845" s="300">
        <v>2.34</v>
      </c>
    </row>
    <row r="1846" spans="38:41">
      <c r="AL1846" s="300">
        <v>9</v>
      </c>
      <c r="AM1846" s="300">
        <v>2017</v>
      </c>
      <c r="AN1846" s="302">
        <v>42983</v>
      </c>
      <c r="AO1846" s="300">
        <v>2.2749999999999999</v>
      </c>
    </row>
    <row r="1847" spans="38:41">
      <c r="AL1847" s="300">
        <v>9</v>
      </c>
      <c r="AM1847" s="300">
        <v>2017</v>
      </c>
      <c r="AN1847" s="302">
        <v>42982</v>
      </c>
      <c r="AO1847" s="300">
        <v>2.3039999999999998</v>
      </c>
    </row>
    <row r="1848" spans="38:41">
      <c r="AL1848" s="300">
        <v>9</v>
      </c>
      <c r="AM1848" s="300">
        <v>2017</v>
      </c>
      <c r="AN1848" s="302">
        <v>42979</v>
      </c>
      <c r="AO1848" s="300">
        <v>2.3039999999999998</v>
      </c>
    </row>
    <row r="1849" spans="38:41">
      <c r="AL1849" s="300">
        <v>8</v>
      </c>
      <c r="AM1849" s="300">
        <v>2017</v>
      </c>
      <c r="AN1849" s="302">
        <v>42978</v>
      </c>
      <c r="AO1849" s="300">
        <v>2.2629999999999999</v>
      </c>
    </row>
    <row r="1850" spans="38:41">
      <c r="AL1850" s="300">
        <v>8</v>
      </c>
      <c r="AM1850" s="300">
        <v>2017</v>
      </c>
      <c r="AN1850" s="302">
        <v>42977</v>
      </c>
      <c r="AO1850" s="300">
        <v>2.2690000000000001</v>
      </c>
    </row>
    <row r="1851" spans="38:41">
      <c r="AL1851" s="300">
        <v>8</v>
      </c>
      <c r="AM1851" s="300">
        <v>2017</v>
      </c>
      <c r="AN1851" s="302">
        <v>42976</v>
      </c>
      <c r="AO1851" s="300">
        <v>2.2759999999999998</v>
      </c>
    </row>
    <row r="1852" spans="38:41">
      <c r="AL1852" s="300">
        <v>8</v>
      </c>
      <c r="AM1852" s="300">
        <v>2017</v>
      </c>
      <c r="AN1852" s="302">
        <v>42975</v>
      </c>
      <c r="AO1852" s="300">
        <v>2.3029999999999999</v>
      </c>
    </row>
    <row r="1853" spans="38:41">
      <c r="AL1853" s="300">
        <v>8</v>
      </c>
      <c r="AM1853" s="300">
        <v>2017</v>
      </c>
      <c r="AN1853" s="302">
        <v>42972</v>
      </c>
      <c r="AO1853" s="300">
        <v>2.298</v>
      </c>
    </row>
    <row r="1854" spans="38:41">
      <c r="AL1854" s="300">
        <v>8</v>
      </c>
      <c r="AM1854" s="300">
        <v>2017</v>
      </c>
      <c r="AN1854" s="302">
        <v>42971</v>
      </c>
      <c r="AO1854" s="300">
        <v>2.3069999999999999</v>
      </c>
    </row>
    <row r="1855" spans="38:41">
      <c r="AL1855" s="300">
        <v>8</v>
      </c>
      <c r="AM1855" s="300">
        <v>2017</v>
      </c>
      <c r="AN1855" s="302">
        <v>42970</v>
      </c>
      <c r="AO1855" s="300">
        <v>2.2930000000000001</v>
      </c>
    </row>
    <row r="1856" spans="38:41">
      <c r="AL1856" s="300">
        <v>8</v>
      </c>
      <c r="AM1856" s="300">
        <v>2017</v>
      </c>
      <c r="AN1856" s="302">
        <v>42969</v>
      </c>
      <c r="AO1856" s="300">
        <v>2.319</v>
      </c>
    </row>
    <row r="1857" spans="38:41">
      <c r="AL1857" s="300">
        <v>8</v>
      </c>
      <c r="AM1857" s="300">
        <v>2017</v>
      </c>
      <c r="AN1857" s="302">
        <v>42968</v>
      </c>
      <c r="AO1857" s="300">
        <v>2.2970000000000002</v>
      </c>
    </row>
    <row r="1858" spans="38:41">
      <c r="AL1858" s="300">
        <v>8</v>
      </c>
      <c r="AM1858" s="300">
        <v>2017</v>
      </c>
      <c r="AN1858" s="302">
        <v>42965</v>
      </c>
      <c r="AO1858" s="300">
        <v>2.2879999999999998</v>
      </c>
    </row>
    <row r="1859" spans="38:41">
      <c r="AL1859" s="300">
        <v>8</v>
      </c>
      <c r="AM1859" s="300">
        <v>2017</v>
      </c>
      <c r="AN1859" s="302">
        <v>42964</v>
      </c>
      <c r="AO1859" s="300">
        <v>2.29</v>
      </c>
    </row>
    <row r="1860" spans="38:41">
      <c r="AL1860" s="300">
        <v>8</v>
      </c>
      <c r="AM1860" s="300">
        <v>2017</v>
      </c>
      <c r="AN1860" s="302">
        <v>42963</v>
      </c>
      <c r="AO1860" s="300">
        <v>2.3109999999999999</v>
      </c>
    </row>
    <row r="1861" spans="38:41">
      <c r="AL1861" s="300">
        <v>8</v>
      </c>
      <c r="AM1861" s="300">
        <v>2017</v>
      </c>
      <c r="AN1861" s="302">
        <v>42962</v>
      </c>
      <c r="AO1861" s="300">
        <v>2.3490000000000002</v>
      </c>
    </row>
    <row r="1862" spans="38:41">
      <c r="AL1862" s="300">
        <v>8</v>
      </c>
      <c r="AM1862" s="300">
        <v>2017</v>
      </c>
      <c r="AN1862" s="302">
        <v>42961</v>
      </c>
      <c r="AO1862" s="300">
        <v>2.319</v>
      </c>
    </row>
    <row r="1863" spans="38:41">
      <c r="AL1863" s="300">
        <v>8</v>
      </c>
      <c r="AM1863" s="300">
        <v>2017</v>
      </c>
      <c r="AN1863" s="302">
        <v>42958</v>
      </c>
      <c r="AO1863" s="300">
        <v>2.2949999999999999</v>
      </c>
    </row>
    <row r="1864" spans="38:41">
      <c r="AL1864" s="300">
        <v>8</v>
      </c>
      <c r="AM1864" s="300">
        <v>2017</v>
      </c>
      <c r="AN1864" s="302">
        <v>42957</v>
      </c>
      <c r="AO1864" s="300">
        <v>2.294</v>
      </c>
    </row>
    <row r="1865" spans="38:41">
      <c r="AL1865" s="300">
        <v>8</v>
      </c>
      <c r="AM1865" s="300">
        <v>2017</v>
      </c>
      <c r="AN1865" s="302">
        <v>42956</v>
      </c>
      <c r="AO1865" s="300">
        <v>2.3420000000000001</v>
      </c>
    </row>
    <row r="1866" spans="38:41">
      <c r="AL1866" s="300">
        <v>8</v>
      </c>
      <c r="AM1866" s="300">
        <v>2017</v>
      </c>
      <c r="AN1866" s="302">
        <v>42955</v>
      </c>
      <c r="AO1866" s="300">
        <v>2.3650000000000002</v>
      </c>
    </row>
    <row r="1867" spans="38:41">
      <c r="AL1867" s="300">
        <v>8</v>
      </c>
      <c r="AM1867" s="300">
        <v>2017</v>
      </c>
      <c r="AN1867" s="302">
        <v>42954</v>
      </c>
      <c r="AO1867" s="300">
        <v>2.351</v>
      </c>
    </row>
    <row r="1868" spans="38:41">
      <c r="AL1868" s="300">
        <v>8</v>
      </c>
      <c r="AM1868" s="300">
        <v>2017</v>
      </c>
      <c r="AN1868" s="302">
        <v>42951</v>
      </c>
      <c r="AO1868" s="300">
        <v>2.3519999999999999</v>
      </c>
    </row>
    <row r="1869" spans="38:41">
      <c r="AL1869" s="300">
        <v>8</v>
      </c>
      <c r="AM1869" s="300">
        <v>2017</v>
      </c>
      <c r="AN1869" s="302">
        <v>42950</v>
      </c>
      <c r="AO1869" s="300">
        <v>2.3239999999999998</v>
      </c>
    </row>
    <row r="1870" spans="38:41">
      <c r="AL1870" s="300">
        <v>8</v>
      </c>
      <c r="AM1870" s="300">
        <v>2017</v>
      </c>
      <c r="AN1870" s="302">
        <v>42949</v>
      </c>
      <c r="AO1870" s="300">
        <v>2.3660000000000001</v>
      </c>
    </row>
    <row r="1871" spans="38:41">
      <c r="AL1871" s="300">
        <v>8</v>
      </c>
      <c r="AM1871" s="300">
        <v>2017</v>
      </c>
      <c r="AN1871" s="302">
        <v>42948</v>
      </c>
      <c r="AO1871" s="300">
        <v>2.3780000000000001</v>
      </c>
    </row>
    <row r="1872" spans="38:41">
      <c r="AL1872" s="300">
        <v>7</v>
      </c>
      <c r="AM1872" s="300">
        <v>2017</v>
      </c>
      <c r="AN1872" s="302">
        <v>42947</v>
      </c>
      <c r="AO1872" s="300">
        <v>2.4649999999999999</v>
      </c>
    </row>
    <row r="1873" spans="38:41">
      <c r="AL1873" s="300">
        <v>7</v>
      </c>
      <c r="AM1873" s="300">
        <v>2017</v>
      </c>
      <c r="AN1873" s="302">
        <v>42944</v>
      </c>
      <c r="AO1873" s="300">
        <v>2.4510000000000001</v>
      </c>
    </row>
    <row r="1874" spans="38:41">
      <c r="AL1874" s="300">
        <v>7</v>
      </c>
      <c r="AM1874" s="300">
        <v>2017</v>
      </c>
      <c r="AN1874" s="302">
        <v>42943</v>
      </c>
      <c r="AO1874" s="300">
        <v>2.42</v>
      </c>
    </row>
    <row r="1875" spans="38:41">
      <c r="AL1875" s="300">
        <v>7</v>
      </c>
      <c r="AM1875" s="300">
        <v>2017</v>
      </c>
      <c r="AN1875" s="302">
        <v>42942</v>
      </c>
      <c r="AO1875" s="300">
        <v>2.3530000000000002</v>
      </c>
    </row>
    <row r="1876" spans="38:41">
      <c r="AL1876" s="300">
        <v>7</v>
      </c>
      <c r="AM1876" s="300">
        <v>2017</v>
      </c>
      <c r="AN1876" s="302">
        <v>42941</v>
      </c>
      <c r="AO1876" s="300">
        <v>2.3610000000000002</v>
      </c>
    </row>
    <row r="1877" spans="38:41">
      <c r="AL1877" s="300">
        <v>7</v>
      </c>
      <c r="AM1877" s="300">
        <v>2017</v>
      </c>
      <c r="AN1877" s="302">
        <v>42940</v>
      </c>
      <c r="AO1877" s="300">
        <v>2.2709999999999999</v>
      </c>
    </row>
    <row r="1878" spans="38:41">
      <c r="AL1878" s="300">
        <v>7</v>
      </c>
      <c r="AM1878" s="300">
        <v>2017</v>
      </c>
      <c r="AN1878" s="302">
        <v>42937</v>
      </c>
      <c r="AO1878" s="300">
        <v>2.25</v>
      </c>
    </row>
    <row r="1879" spans="38:41">
      <c r="AL1879" s="300">
        <v>7</v>
      </c>
      <c r="AM1879" s="300">
        <v>2017</v>
      </c>
      <c r="AN1879" s="302">
        <v>42936</v>
      </c>
      <c r="AO1879" s="300">
        <v>2.2480000000000002</v>
      </c>
    </row>
    <row r="1880" spans="38:41">
      <c r="AL1880" s="300">
        <v>7</v>
      </c>
      <c r="AM1880" s="300">
        <v>2017</v>
      </c>
      <c r="AN1880" s="302">
        <v>42935</v>
      </c>
      <c r="AO1880" s="300">
        <v>2.2629999999999999</v>
      </c>
    </row>
    <row r="1881" spans="38:41">
      <c r="AL1881" s="300">
        <v>7</v>
      </c>
      <c r="AM1881" s="300">
        <v>2017</v>
      </c>
      <c r="AN1881" s="302">
        <v>42934</v>
      </c>
      <c r="AO1881" s="300">
        <v>2.2349999999999999</v>
      </c>
    </row>
    <row r="1882" spans="38:41">
      <c r="AL1882" s="300">
        <v>7</v>
      </c>
      <c r="AM1882" s="300">
        <v>2017</v>
      </c>
      <c r="AN1882" s="302">
        <v>42933</v>
      </c>
      <c r="AO1882" s="300">
        <v>2.262</v>
      </c>
    </row>
    <row r="1883" spans="38:41">
      <c r="AL1883" s="300">
        <v>7</v>
      </c>
      <c r="AM1883" s="300">
        <v>2017</v>
      </c>
      <c r="AN1883" s="302">
        <v>42930</v>
      </c>
      <c r="AO1883" s="300">
        <v>2.2400000000000002</v>
      </c>
    </row>
    <row r="1884" spans="38:41">
      <c r="AL1884" s="300">
        <v>7</v>
      </c>
      <c r="AM1884" s="300">
        <v>2017</v>
      </c>
      <c r="AN1884" s="302">
        <v>42929</v>
      </c>
      <c r="AO1884" s="300">
        <v>2.25</v>
      </c>
    </row>
    <row r="1885" spans="38:41">
      <c r="AL1885" s="300">
        <v>7</v>
      </c>
      <c r="AM1885" s="300">
        <v>2017</v>
      </c>
      <c r="AN1885" s="302">
        <v>42928</v>
      </c>
      <c r="AO1885" s="300">
        <v>2.2280000000000002</v>
      </c>
    </row>
    <row r="1886" spans="38:41">
      <c r="AL1886" s="300">
        <v>7</v>
      </c>
      <c r="AM1886" s="300">
        <v>2017</v>
      </c>
      <c r="AN1886" s="302">
        <v>42927</v>
      </c>
      <c r="AO1886" s="300">
        <v>2.242</v>
      </c>
    </row>
    <row r="1887" spans="38:41">
      <c r="AL1887" s="300">
        <v>7</v>
      </c>
      <c r="AM1887" s="300">
        <v>2017</v>
      </c>
      <c r="AN1887" s="302">
        <v>42926</v>
      </c>
      <c r="AO1887" s="300">
        <v>2.2650000000000001</v>
      </c>
    </row>
    <row r="1888" spans="38:41">
      <c r="AL1888" s="300">
        <v>7</v>
      </c>
      <c r="AM1888" s="300">
        <v>2017</v>
      </c>
      <c r="AN1888" s="302">
        <v>42923</v>
      </c>
      <c r="AO1888" s="300">
        <v>2.258</v>
      </c>
    </row>
    <row r="1889" spans="38:41">
      <c r="AL1889" s="300">
        <v>7</v>
      </c>
      <c r="AM1889" s="300">
        <v>2017</v>
      </c>
      <c r="AN1889" s="302">
        <v>42922</v>
      </c>
      <c r="AO1889" s="300">
        <v>2.2109999999999999</v>
      </c>
    </row>
    <row r="1890" spans="38:41">
      <c r="AL1890" s="300">
        <v>7</v>
      </c>
      <c r="AM1890" s="300">
        <v>2017</v>
      </c>
      <c r="AN1890" s="302">
        <v>42921</v>
      </c>
      <c r="AO1890" s="300">
        <v>2.1539999999999999</v>
      </c>
    </row>
    <row r="1891" spans="38:41">
      <c r="AL1891" s="300">
        <v>7</v>
      </c>
      <c r="AM1891" s="300">
        <v>2017</v>
      </c>
      <c r="AN1891" s="302">
        <v>42920</v>
      </c>
      <c r="AO1891" s="300">
        <v>2.1930000000000001</v>
      </c>
    </row>
    <row r="1892" spans="38:41">
      <c r="AL1892" s="300">
        <v>7</v>
      </c>
      <c r="AM1892" s="300">
        <v>2017</v>
      </c>
      <c r="AN1892" s="302">
        <v>42919</v>
      </c>
      <c r="AO1892" s="300">
        <v>2.1480000000000001</v>
      </c>
    </row>
    <row r="1893" spans="38:41">
      <c r="AL1893" s="300">
        <v>6</v>
      </c>
      <c r="AM1893" s="300">
        <v>2017</v>
      </c>
      <c r="AN1893" s="302">
        <v>42916</v>
      </c>
      <c r="AO1893" s="300">
        <v>2.1480000000000001</v>
      </c>
    </row>
    <row r="1894" spans="38:41">
      <c r="AL1894" s="300">
        <v>6</v>
      </c>
      <c r="AM1894" s="300">
        <v>2017</v>
      </c>
      <c r="AN1894" s="302">
        <v>42915</v>
      </c>
      <c r="AO1894" s="300">
        <v>2.1179999999999999</v>
      </c>
    </row>
    <row r="1895" spans="38:41">
      <c r="AL1895" s="300">
        <v>6</v>
      </c>
      <c r="AM1895" s="300">
        <v>2017</v>
      </c>
      <c r="AN1895" s="302">
        <v>42914</v>
      </c>
      <c r="AO1895" s="300">
        <v>2.0649999999999999</v>
      </c>
    </row>
    <row r="1896" spans="38:41">
      <c r="AL1896" s="300">
        <v>6</v>
      </c>
      <c r="AM1896" s="300">
        <v>2017</v>
      </c>
      <c r="AN1896" s="302">
        <v>42913</v>
      </c>
      <c r="AO1896" s="300">
        <v>2.0310000000000001</v>
      </c>
    </row>
    <row r="1897" spans="38:41">
      <c r="AL1897" s="300">
        <v>6</v>
      </c>
      <c r="AM1897" s="300">
        <v>2017</v>
      </c>
      <c r="AN1897" s="302">
        <v>42912</v>
      </c>
      <c r="AO1897" s="300">
        <v>1.9570000000000001</v>
      </c>
    </row>
    <row r="1898" spans="38:41">
      <c r="AL1898" s="300">
        <v>6</v>
      </c>
      <c r="AM1898" s="300">
        <v>2017</v>
      </c>
      <c r="AN1898" s="302">
        <v>42909</v>
      </c>
      <c r="AO1898" s="300">
        <v>1.9750000000000001</v>
      </c>
    </row>
    <row r="1899" spans="38:41">
      <c r="AL1899" s="300">
        <v>6</v>
      </c>
      <c r="AM1899" s="300">
        <v>2017</v>
      </c>
      <c r="AN1899" s="302">
        <v>42908</v>
      </c>
      <c r="AO1899" s="300">
        <v>1.9930000000000001</v>
      </c>
    </row>
    <row r="1900" spans="38:41">
      <c r="AL1900" s="300">
        <v>6</v>
      </c>
      <c r="AM1900" s="300">
        <v>2017</v>
      </c>
      <c r="AN1900" s="302">
        <v>42907</v>
      </c>
      <c r="AO1900" s="300">
        <v>1.9990000000000001</v>
      </c>
    </row>
    <row r="1901" spans="38:41">
      <c r="AL1901" s="300">
        <v>6</v>
      </c>
      <c r="AM1901" s="300">
        <v>2017</v>
      </c>
      <c r="AN1901" s="302">
        <v>42906</v>
      </c>
      <c r="AO1901" s="300">
        <v>2.008</v>
      </c>
    </row>
    <row r="1902" spans="38:41">
      <c r="AL1902" s="300">
        <v>6</v>
      </c>
      <c r="AM1902" s="300">
        <v>2017</v>
      </c>
      <c r="AN1902" s="302">
        <v>42905</v>
      </c>
      <c r="AO1902" s="300">
        <v>2.0419999999999998</v>
      </c>
    </row>
    <row r="1903" spans="38:41">
      <c r="AL1903" s="300">
        <v>6</v>
      </c>
      <c r="AM1903" s="300">
        <v>2017</v>
      </c>
      <c r="AN1903" s="302">
        <v>42902</v>
      </c>
      <c r="AO1903" s="300">
        <v>2.0350000000000001</v>
      </c>
    </row>
    <row r="1904" spans="38:41">
      <c r="AL1904" s="300">
        <v>6</v>
      </c>
      <c r="AM1904" s="300">
        <v>2017</v>
      </c>
      <c r="AN1904" s="302">
        <v>42901</v>
      </c>
      <c r="AO1904" s="300">
        <v>2.0510000000000002</v>
      </c>
    </row>
    <row r="1905" spans="38:41">
      <c r="AL1905" s="300">
        <v>6</v>
      </c>
      <c r="AM1905" s="300">
        <v>2017</v>
      </c>
      <c r="AN1905" s="302">
        <v>42900</v>
      </c>
      <c r="AO1905" s="300">
        <v>2.0350000000000001</v>
      </c>
    </row>
    <row r="1906" spans="38:41">
      <c r="AL1906" s="300">
        <v>6</v>
      </c>
      <c r="AM1906" s="300">
        <v>2017</v>
      </c>
      <c r="AN1906" s="302">
        <v>42899</v>
      </c>
      <c r="AO1906" s="300">
        <v>2.1120000000000001</v>
      </c>
    </row>
    <row r="1907" spans="38:41">
      <c r="AL1907" s="300">
        <v>6</v>
      </c>
      <c r="AM1907" s="300">
        <v>2017</v>
      </c>
      <c r="AN1907" s="302">
        <v>42898</v>
      </c>
      <c r="AO1907" s="300">
        <v>2.0739999999999998</v>
      </c>
    </row>
    <row r="1908" spans="38:41">
      <c r="AL1908" s="300">
        <v>6</v>
      </c>
      <c r="AM1908" s="300">
        <v>2017</v>
      </c>
      <c r="AN1908" s="302">
        <v>42895</v>
      </c>
      <c r="AO1908" s="300">
        <v>2.0339999999999998</v>
      </c>
    </row>
    <row r="1909" spans="38:41">
      <c r="AL1909" s="300">
        <v>6</v>
      </c>
      <c r="AM1909" s="300">
        <v>2017</v>
      </c>
      <c r="AN1909" s="302">
        <v>42894</v>
      </c>
      <c r="AO1909" s="300">
        <v>2.0329999999999999</v>
      </c>
    </row>
    <row r="1910" spans="38:41">
      <c r="AL1910" s="300">
        <v>6</v>
      </c>
      <c r="AM1910" s="300">
        <v>2017</v>
      </c>
      <c r="AN1910" s="302">
        <v>42893</v>
      </c>
      <c r="AO1910" s="300">
        <v>2.02</v>
      </c>
    </row>
    <row r="1911" spans="38:41">
      <c r="AL1911" s="300">
        <v>6</v>
      </c>
      <c r="AM1911" s="300">
        <v>2017</v>
      </c>
      <c r="AN1911" s="302">
        <v>42892</v>
      </c>
      <c r="AO1911" s="300">
        <v>1.9990000000000001</v>
      </c>
    </row>
    <row r="1912" spans="38:41">
      <c r="AL1912" s="300">
        <v>6</v>
      </c>
      <c r="AM1912" s="300">
        <v>2017</v>
      </c>
      <c r="AN1912" s="302">
        <v>42891</v>
      </c>
      <c r="AO1912" s="300">
        <v>2.024</v>
      </c>
    </row>
    <row r="1913" spans="38:41">
      <c r="AL1913" s="300">
        <v>6</v>
      </c>
      <c r="AM1913" s="300">
        <v>2017</v>
      </c>
      <c r="AN1913" s="302">
        <v>42888</v>
      </c>
      <c r="AO1913" s="300">
        <v>2.0150000000000001</v>
      </c>
    </row>
    <row r="1914" spans="38:41">
      <c r="AL1914" s="300">
        <v>6</v>
      </c>
      <c r="AM1914" s="300">
        <v>2017</v>
      </c>
      <c r="AN1914" s="302">
        <v>42887</v>
      </c>
      <c r="AO1914" s="300">
        <v>2.0499999999999998</v>
      </c>
    </row>
    <row r="1915" spans="38:41">
      <c r="AL1915" s="300">
        <v>5</v>
      </c>
      <c r="AM1915" s="300">
        <v>2017</v>
      </c>
      <c r="AN1915" s="302">
        <v>42886</v>
      </c>
      <c r="AO1915" s="300">
        <v>2.052</v>
      </c>
    </row>
    <row r="1916" spans="38:41">
      <c r="AL1916" s="300">
        <v>5</v>
      </c>
      <c r="AM1916" s="300">
        <v>2017</v>
      </c>
      <c r="AN1916" s="302">
        <v>42885</v>
      </c>
      <c r="AO1916" s="300">
        <v>2.06</v>
      </c>
    </row>
    <row r="1917" spans="38:41">
      <c r="AL1917" s="300">
        <v>5</v>
      </c>
      <c r="AM1917" s="300">
        <v>2017</v>
      </c>
      <c r="AN1917" s="302">
        <v>42884</v>
      </c>
      <c r="AO1917" s="300">
        <v>2.0470000000000002</v>
      </c>
    </row>
    <row r="1918" spans="38:41">
      <c r="AL1918" s="300">
        <v>5</v>
      </c>
      <c r="AM1918" s="300">
        <v>2017</v>
      </c>
      <c r="AN1918" s="302">
        <v>42881</v>
      </c>
      <c r="AO1918" s="300">
        <v>2.0790000000000002</v>
      </c>
    </row>
    <row r="1919" spans="38:41">
      <c r="AL1919" s="300">
        <v>5</v>
      </c>
      <c r="AM1919" s="300">
        <v>2017</v>
      </c>
      <c r="AN1919" s="302">
        <v>42880</v>
      </c>
      <c r="AO1919" s="300">
        <v>2.0920000000000001</v>
      </c>
    </row>
    <row r="1920" spans="38:41">
      <c r="AL1920" s="300">
        <v>5</v>
      </c>
      <c r="AM1920" s="300">
        <v>2017</v>
      </c>
      <c r="AN1920" s="302">
        <v>42879</v>
      </c>
      <c r="AO1920" s="300">
        <v>2.11</v>
      </c>
    </row>
    <row r="1921" spans="38:41">
      <c r="AL1921" s="300">
        <v>5</v>
      </c>
      <c r="AM1921" s="300">
        <v>2017</v>
      </c>
      <c r="AN1921" s="302">
        <v>42878</v>
      </c>
      <c r="AO1921" s="300">
        <v>2.14</v>
      </c>
    </row>
    <row r="1922" spans="38:41">
      <c r="AL1922" s="300">
        <v>5</v>
      </c>
      <c r="AM1922" s="300">
        <v>2017</v>
      </c>
      <c r="AN1922" s="302">
        <v>42877</v>
      </c>
      <c r="AO1922" s="300">
        <v>2.1059999999999999</v>
      </c>
    </row>
    <row r="1923" spans="38:41">
      <c r="AL1923" s="300">
        <v>5</v>
      </c>
      <c r="AM1923" s="300">
        <v>2017</v>
      </c>
      <c r="AN1923" s="302">
        <v>42874</v>
      </c>
      <c r="AO1923" s="300">
        <v>2.105</v>
      </c>
    </row>
    <row r="1924" spans="38:41">
      <c r="AL1924" s="300">
        <v>5</v>
      </c>
      <c r="AM1924" s="300">
        <v>2017</v>
      </c>
      <c r="AN1924" s="302">
        <v>42873</v>
      </c>
      <c r="AO1924" s="300">
        <v>2.0790000000000002</v>
      </c>
    </row>
    <row r="1925" spans="38:41">
      <c r="AL1925" s="300">
        <v>5</v>
      </c>
      <c r="AM1925" s="300">
        <v>2017</v>
      </c>
      <c r="AN1925" s="302">
        <v>42872</v>
      </c>
      <c r="AO1925" s="300">
        <v>2.105</v>
      </c>
    </row>
    <row r="1926" spans="38:41">
      <c r="AL1926" s="300">
        <v>5</v>
      </c>
      <c r="AM1926" s="300">
        <v>2017</v>
      </c>
      <c r="AN1926" s="302">
        <v>42871</v>
      </c>
      <c r="AO1926" s="300">
        <v>2.2240000000000002</v>
      </c>
    </row>
    <row r="1927" spans="38:41">
      <c r="AL1927" s="300">
        <v>5</v>
      </c>
      <c r="AM1927" s="300">
        <v>2017</v>
      </c>
      <c r="AN1927" s="302">
        <v>42870</v>
      </c>
      <c r="AO1927" s="300">
        <v>2.2490000000000001</v>
      </c>
    </row>
    <row r="1928" spans="38:41">
      <c r="AL1928" s="300">
        <v>5</v>
      </c>
      <c r="AM1928" s="300">
        <v>2017</v>
      </c>
      <c r="AN1928" s="302">
        <v>42867</v>
      </c>
      <c r="AO1928" s="300">
        <v>2.234</v>
      </c>
    </row>
    <row r="1929" spans="38:41">
      <c r="AL1929" s="300">
        <v>5</v>
      </c>
      <c r="AM1929" s="300">
        <v>2017</v>
      </c>
      <c r="AN1929" s="302">
        <v>42866</v>
      </c>
      <c r="AO1929" s="300">
        <v>2.246</v>
      </c>
    </row>
    <row r="1930" spans="38:41">
      <c r="AL1930" s="300">
        <v>5</v>
      </c>
      <c r="AM1930" s="300">
        <v>2017</v>
      </c>
      <c r="AN1930" s="302">
        <v>42865</v>
      </c>
      <c r="AO1930" s="300">
        <v>2.2650000000000001</v>
      </c>
    </row>
    <row r="1931" spans="38:41">
      <c r="AL1931" s="300">
        <v>5</v>
      </c>
      <c r="AM1931" s="300">
        <v>2017</v>
      </c>
      <c r="AN1931" s="302">
        <v>42864</v>
      </c>
      <c r="AO1931" s="300">
        <v>2.2410000000000001</v>
      </c>
    </row>
    <row r="1932" spans="38:41">
      <c r="AL1932" s="300">
        <v>5</v>
      </c>
      <c r="AM1932" s="300">
        <v>2017</v>
      </c>
      <c r="AN1932" s="302">
        <v>42863</v>
      </c>
      <c r="AO1932" s="300">
        <v>2.2050000000000001</v>
      </c>
    </row>
    <row r="1933" spans="38:41">
      <c r="AL1933" s="300">
        <v>5</v>
      </c>
      <c r="AM1933" s="300">
        <v>2017</v>
      </c>
      <c r="AN1933" s="302">
        <v>42860</v>
      </c>
      <c r="AO1933" s="300">
        <v>2.1520000000000001</v>
      </c>
    </row>
    <row r="1934" spans="38:41">
      <c r="AL1934" s="300">
        <v>5</v>
      </c>
      <c r="AM1934" s="300">
        <v>2017</v>
      </c>
      <c r="AN1934" s="302">
        <v>42859</v>
      </c>
      <c r="AO1934" s="300">
        <v>2.1459999999999999</v>
      </c>
    </row>
    <row r="1935" spans="38:41">
      <c r="AL1935" s="300">
        <v>5</v>
      </c>
      <c r="AM1935" s="300">
        <v>2017</v>
      </c>
      <c r="AN1935" s="302">
        <v>42858</v>
      </c>
      <c r="AO1935" s="300">
        <v>2.145</v>
      </c>
    </row>
    <row r="1936" spans="38:41">
      <c r="AL1936" s="300">
        <v>5</v>
      </c>
      <c r="AM1936" s="300">
        <v>2017</v>
      </c>
      <c r="AN1936" s="302">
        <v>42857</v>
      </c>
      <c r="AO1936" s="300">
        <v>2.1360000000000001</v>
      </c>
    </row>
    <row r="1937" spans="38:41">
      <c r="AL1937" s="300">
        <v>5</v>
      </c>
      <c r="AM1937" s="300">
        <v>2017</v>
      </c>
      <c r="AN1937" s="302">
        <v>42856</v>
      </c>
      <c r="AO1937" s="300">
        <v>2.1869999999999998</v>
      </c>
    </row>
    <row r="1938" spans="38:41">
      <c r="AL1938" s="300">
        <v>4</v>
      </c>
      <c r="AM1938" s="300">
        <v>2017</v>
      </c>
      <c r="AN1938" s="302">
        <v>42853</v>
      </c>
      <c r="AO1938" s="300">
        <v>2.1619999999999999</v>
      </c>
    </row>
    <row r="1939" spans="38:41">
      <c r="AL1939" s="300">
        <v>4</v>
      </c>
      <c r="AM1939" s="300">
        <v>2017</v>
      </c>
      <c r="AN1939" s="302">
        <v>42852</v>
      </c>
      <c r="AO1939" s="300">
        <v>2.1819999999999999</v>
      </c>
    </row>
    <row r="1940" spans="38:41">
      <c r="AL1940" s="300">
        <v>4</v>
      </c>
      <c r="AM1940" s="300">
        <v>2017</v>
      </c>
      <c r="AN1940" s="302">
        <v>42851</v>
      </c>
      <c r="AO1940" s="300">
        <v>2.165</v>
      </c>
    </row>
    <row r="1941" spans="38:41">
      <c r="AL1941" s="300">
        <v>4</v>
      </c>
      <c r="AM1941" s="300">
        <v>2017</v>
      </c>
      <c r="AN1941" s="302">
        <v>42850</v>
      </c>
      <c r="AO1941" s="300">
        <v>2.1920000000000002</v>
      </c>
    </row>
    <row r="1942" spans="38:41">
      <c r="AL1942" s="300">
        <v>4</v>
      </c>
      <c r="AM1942" s="300">
        <v>2017</v>
      </c>
      <c r="AN1942" s="302">
        <v>42849</v>
      </c>
      <c r="AO1942" s="300">
        <v>2.153</v>
      </c>
    </row>
    <row r="1943" spans="38:41">
      <c r="AL1943" s="300">
        <v>4</v>
      </c>
      <c r="AM1943" s="300">
        <v>2017</v>
      </c>
      <c r="AN1943" s="302">
        <v>42846</v>
      </c>
      <c r="AO1943" s="300">
        <v>2.141</v>
      </c>
    </row>
    <row r="1944" spans="38:41">
      <c r="AL1944" s="300">
        <v>4</v>
      </c>
      <c r="AM1944" s="300">
        <v>2017</v>
      </c>
      <c r="AN1944" s="302">
        <v>42845</v>
      </c>
      <c r="AO1944" s="300">
        <v>2.15</v>
      </c>
    </row>
    <row r="1945" spans="38:41">
      <c r="AL1945" s="300">
        <v>4</v>
      </c>
      <c r="AM1945" s="300">
        <v>2017</v>
      </c>
      <c r="AN1945" s="302">
        <v>42844</v>
      </c>
      <c r="AO1945" s="300">
        <v>2.1389999999999998</v>
      </c>
    </row>
    <row r="1946" spans="38:41">
      <c r="AL1946" s="300">
        <v>4</v>
      </c>
      <c r="AM1946" s="300">
        <v>2017</v>
      </c>
      <c r="AN1946" s="302">
        <v>42843</v>
      </c>
      <c r="AO1946" s="300">
        <v>2.113</v>
      </c>
    </row>
    <row r="1947" spans="38:41">
      <c r="AL1947" s="300">
        <v>4</v>
      </c>
      <c r="AM1947" s="300">
        <v>2017</v>
      </c>
      <c r="AN1947" s="302">
        <v>42842</v>
      </c>
      <c r="AO1947" s="300">
        <v>2.1819999999999999</v>
      </c>
    </row>
    <row r="1948" spans="38:41">
      <c r="AL1948" s="300">
        <v>4</v>
      </c>
      <c r="AM1948" s="300">
        <v>2017</v>
      </c>
      <c r="AN1948" s="302">
        <v>42839</v>
      </c>
      <c r="AO1948" s="300">
        <v>2.1629999999999998</v>
      </c>
    </row>
    <row r="1949" spans="38:41">
      <c r="AL1949" s="300">
        <v>4</v>
      </c>
      <c r="AM1949" s="300">
        <v>2017</v>
      </c>
      <c r="AN1949" s="302">
        <v>42838</v>
      </c>
      <c r="AO1949" s="300">
        <v>2.1629999999999998</v>
      </c>
    </row>
    <row r="1950" spans="38:41">
      <c r="AL1950" s="300">
        <v>4</v>
      </c>
      <c r="AM1950" s="300">
        <v>2017</v>
      </c>
      <c r="AN1950" s="302">
        <v>42837</v>
      </c>
      <c r="AO1950" s="300">
        <v>2.1829999999999998</v>
      </c>
    </row>
    <row r="1951" spans="38:41">
      <c r="AL1951" s="300">
        <v>4</v>
      </c>
      <c r="AM1951" s="300">
        <v>2017</v>
      </c>
      <c r="AN1951" s="302">
        <v>42836</v>
      </c>
      <c r="AO1951" s="300">
        <v>2.2210000000000001</v>
      </c>
    </row>
    <row r="1952" spans="38:41">
      <c r="AL1952" s="300">
        <v>4</v>
      </c>
      <c r="AM1952" s="300">
        <v>2017</v>
      </c>
      <c r="AN1952" s="302">
        <v>42835</v>
      </c>
      <c r="AO1952" s="300">
        <v>2.2629999999999999</v>
      </c>
    </row>
    <row r="1953" spans="38:41">
      <c r="AL1953" s="300">
        <v>4</v>
      </c>
      <c r="AM1953" s="300">
        <v>2017</v>
      </c>
      <c r="AN1953" s="302">
        <v>42832</v>
      </c>
      <c r="AO1953" s="300">
        <v>2.2599999999999998</v>
      </c>
    </row>
    <row r="1954" spans="38:41">
      <c r="AL1954" s="300">
        <v>4</v>
      </c>
      <c r="AM1954" s="300">
        <v>2017</v>
      </c>
      <c r="AN1954" s="302">
        <v>42831</v>
      </c>
      <c r="AO1954" s="300">
        <v>2.2290000000000001</v>
      </c>
    </row>
    <row r="1955" spans="38:41">
      <c r="AL1955" s="300">
        <v>4</v>
      </c>
      <c r="AM1955" s="300">
        <v>2017</v>
      </c>
      <c r="AN1955" s="302">
        <v>42830</v>
      </c>
      <c r="AO1955" s="300">
        <v>2.2440000000000002</v>
      </c>
    </row>
    <row r="1956" spans="38:41">
      <c r="AL1956" s="300">
        <v>4</v>
      </c>
      <c r="AM1956" s="300">
        <v>2017</v>
      </c>
      <c r="AN1956" s="302">
        <v>42829</v>
      </c>
      <c r="AO1956" s="300">
        <v>2.2629999999999999</v>
      </c>
    </row>
    <row r="1957" spans="38:41">
      <c r="AL1957" s="300">
        <v>4</v>
      </c>
      <c r="AM1957" s="300">
        <v>2017</v>
      </c>
      <c r="AN1957" s="302">
        <v>42828</v>
      </c>
      <c r="AO1957" s="300">
        <v>2.2530000000000001</v>
      </c>
    </row>
    <row r="1958" spans="38:41">
      <c r="AL1958" s="300">
        <v>3</v>
      </c>
      <c r="AM1958" s="300">
        <v>2017</v>
      </c>
      <c r="AN1958" s="302">
        <v>42825</v>
      </c>
      <c r="AO1958" s="300">
        <v>2.302</v>
      </c>
    </row>
    <row r="1959" spans="38:41">
      <c r="AL1959" s="300">
        <v>3</v>
      </c>
      <c r="AM1959" s="300">
        <v>2017</v>
      </c>
      <c r="AN1959" s="302">
        <v>42824</v>
      </c>
      <c r="AO1959" s="300">
        <v>2.3279999999999998</v>
      </c>
    </row>
    <row r="1960" spans="38:41">
      <c r="AL1960" s="300">
        <v>3</v>
      </c>
      <c r="AM1960" s="300">
        <v>2017</v>
      </c>
      <c r="AN1960" s="302">
        <v>42823</v>
      </c>
      <c r="AO1960" s="300">
        <v>2.2850000000000001</v>
      </c>
    </row>
    <row r="1961" spans="38:41">
      <c r="AL1961" s="300">
        <v>3</v>
      </c>
      <c r="AM1961" s="300">
        <v>2017</v>
      </c>
      <c r="AN1961" s="302">
        <v>42822</v>
      </c>
      <c r="AO1961" s="300">
        <v>2.3130000000000002</v>
      </c>
    </row>
    <row r="1962" spans="38:41">
      <c r="AL1962" s="300">
        <v>3</v>
      </c>
      <c r="AM1962" s="300">
        <v>2017</v>
      </c>
      <c r="AN1962" s="302">
        <v>42821</v>
      </c>
      <c r="AO1962" s="300">
        <v>2.2839999999999998</v>
      </c>
    </row>
    <row r="1963" spans="38:41">
      <c r="AL1963" s="300">
        <v>3</v>
      </c>
      <c r="AM1963" s="300">
        <v>2017</v>
      </c>
      <c r="AN1963" s="302">
        <v>42818</v>
      </c>
      <c r="AO1963" s="300">
        <v>2.3079999999999998</v>
      </c>
    </row>
    <row r="1964" spans="38:41">
      <c r="AL1964" s="300">
        <v>3</v>
      </c>
      <c r="AM1964" s="300">
        <v>2017</v>
      </c>
      <c r="AN1964" s="302">
        <v>42817</v>
      </c>
      <c r="AO1964" s="300">
        <v>2.347</v>
      </c>
    </row>
    <row r="1965" spans="38:41">
      <c r="AL1965" s="300">
        <v>3</v>
      </c>
      <c r="AM1965" s="300">
        <v>2017</v>
      </c>
      <c r="AN1965" s="302">
        <v>42816</v>
      </c>
      <c r="AO1965" s="300">
        <v>2.3420000000000001</v>
      </c>
    </row>
    <row r="1966" spans="38:41">
      <c r="AL1966" s="300">
        <v>3</v>
      </c>
      <c r="AM1966" s="300">
        <v>2017</v>
      </c>
      <c r="AN1966" s="302">
        <v>42815</v>
      </c>
      <c r="AO1966" s="300">
        <v>2.363</v>
      </c>
    </row>
    <row r="1967" spans="38:41">
      <c r="AL1967" s="300">
        <v>3</v>
      </c>
      <c r="AM1967" s="300">
        <v>2017</v>
      </c>
      <c r="AN1967" s="302">
        <v>42814</v>
      </c>
      <c r="AO1967" s="300">
        <v>2.3889999999999998</v>
      </c>
    </row>
    <row r="1968" spans="38:41">
      <c r="AL1968" s="300">
        <v>3</v>
      </c>
      <c r="AM1968" s="300">
        <v>2017</v>
      </c>
      <c r="AN1968" s="302">
        <v>42811</v>
      </c>
      <c r="AO1968" s="300">
        <v>2.411</v>
      </c>
    </row>
    <row r="1969" spans="38:41">
      <c r="AL1969" s="300">
        <v>3</v>
      </c>
      <c r="AM1969" s="300">
        <v>2017</v>
      </c>
      <c r="AN1969" s="302">
        <v>42810</v>
      </c>
      <c r="AO1969" s="300">
        <v>2.4500000000000002</v>
      </c>
    </row>
    <row r="1970" spans="38:41">
      <c r="AL1970" s="300">
        <v>3</v>
      </c>
      <c r="AM1970" s="300">
        <v>2017</v>
      </c>
      <c r="AN1970" s="302">
        <v>42809</v>
      </c>
      <c r="AO1970" s="300">
        <v>2.4169999999999998</v>
      </c>
    </row>
    <row r="1971" spans="38:41">
      <c r="AL1971" s="300">
        <v>3</v>
      </c>
      <c r="AM1971" s="300">
        <v>2017</v>
      </c>
      <c r="AN1971" s="302">
        <v>42808</v>
      </c>
      <c r="AO1971" s="300">
        <v>2.4889999999999999</v>
      </c>
    </row>
    <row r="1972" spans="38:41">
      <c r="AL1972" s="300">
        <v>3</v>
      </c>
      <c r="AM1972" s="300">
        <v>2017</v>
      </c>
      <c r="AN1972" s="302">
        <v>42807</v>
      </c>
      <c r="AO1972" s="300">
        <v>2.524</v>
      </c>
    </row>
    <row r="1973" spans="38:41">
      <c r="AL1973" s="300">
        <v>3</v>
      </c>
      <c r="AM1973" s="300">
        <v>2017</v>
      </c>
      <c r="AN1973" s="302">
        <v>42804</v>
      </c>
      <c r="AO1973" s="300">
        <v>2.4809999999999999</v>
      </c>
    </row>
    <row r="1974" spans="38:41">
      <c r="AL1974" s="300">
        <v>3</v>
      </c>
      <c r="AM1974" s="300">
        <v>2017</v>
      </c>
      <c r="AN1974" s="302">
        <v>42803</v>
      </c>
      <c r="AO1974" s="300">
        <v>2.4929999999999999</v>
      </c>
    </row>
    <row r="1975" spans="38:41">
      <c r="AL1975" s="300">
        <v>3</v>
      </c>
      <c r="AM1975" s="300">
        <v>2017</v>
      </c>
      <c r="AN1975" s="302">
        <v>42802</v>
      </c>
      <c r="AO1975" s="300">
        <v>2.4670000000000001</v>
      </c>
    </row>
    <row r="1976" spans="38:41">
      <c r="AL1976" s="300">
        <v>3</v>
      </c>
      <c r="AM1976" s="300">
        <v>2017</v>
      </c>
      <c r="AN1976" s="302">
        <v>42801</v>
      </c>
      <c r="AO1976" s="300">
        <v>2.4300000000000002</v>
      </c>
    </row>
    <row r="1977" spans="38:41">
      <c r="AL1977" s="300">
        <v>3</v>
      </c>
      <c r="AM1977" s="300">
        <v>2017</v>
      </c>
      <c r="AN1977" s="302">
        <v>42800</v>
      </c>
      <c r="AO1977" s="300">
        <v>2.415</v>
      </c>
    </row>
    <row r="1978" spans="38:41">
      <c r="AL1978" s="300">
        <v>3</v>
      </c>
      <c r="AM1978" s="300">
        <v>2017</v>
      </c>
      <c r="AN1978" s="302">
        <v>42797</v>
      </c>
      <c r="AO1978" s="300">
        <v>2.407</v>
      </c>
    </row>
    <row r="1979" spans="38:41">
      <c r="AL1979" s="300">
        <v>3</v>
      </c>
      <c r="AM1979" s="300">
        <v>2017</v>
      </c>
      <c r="AN1979" s="302">
        <v>42796</v>
      </c>
      <c r="AO1979" s="300">
        <v>2.3980000000000001</v>
      </c>
    </row>
    <row r="1980" spans="38:41">
      <c r="AL1980" s="300">
        <v>3</v>
      </c>
      <c r="AM1980" s="300">
        <v>2017</v>
      </c>
      <c r="AN1980" s="302">
        <v>42795</v>
      </c>
      <c r="AO1980" s="300">
        <v>2.3940000000000001</v>
      </c>
    </row>
    <row r="1981" spans="38:41">
      <c r="AL1981" s="300">
        <v>2</v>
      </c>
      <c r="AM1981" s="300">
        <v>2017</v>
      </c>
      <c r="AN1981" s="302">
        <v>42794</v>
      </c>
      <c r="AO1981" s="300">
        <v>2.3420000000000001</v>
      </c>
    </row>
    <row r="1982" spans="38:41">
      <c r="AL1982" s="300">
        <v>2</v>
      </c>
      <c r="AM1982" s="300">
        <v>2017</v>
      </c>
      <c r="AN1982" s="302">
        <v>42793</v>
      </c>
      <c r="AO1982" s="300">
        <v>2.3639999999999999</v>
      </c>
    </row>
    <row r="1983" spans="38:41">
      <c r="AL1983" s="300">
        <v>2</v>
      </c>
      <c r="AM1983" s="300">
        <v>2017</v>
      </c>
      <c r="AN1983" s="302">
        <v>42790</v>
      </c>
      <c r="AO1983" s="300">
        <v>2.3279999999999998</v>
      </c>
    </row>
    <row r="1984" spans="38:41">
      <c r="AL1984" s="300">
        <v>2</v>
      </c>
      <c r="AM1984" s="300">
        <v>2017</v>
      </c>
      <c r="AN1984" s="302">
        <v>42789</v>
      </c>
      <c r="AO1984" s="300">
        <v>2.3929999999999998</v>
      </c>
    </row>
    <row r="1985" spans="38:41">
      <c r="AL1985" s="300">
        <v>2</v>
      </c>
      <c r="AM1985" s="300">
        <v>2017</v>
      </c>
      <c r="AN1985" s="302">
        <v>42788</v>
      </c>
      <c r="AO1985" s="300">
        <v>2.4300000000000002</v>
      </c>
    </row>
    <row r="1986" spans="38:41">
      <c r="AL1986" s="300">
        <v>2</v>
      </c>
      <c r="AM1986" s="300">
        <v>2017</v>
      </c>
      <c r="AN1986" s="302">
        <v>42787</v>
      </c>
      <c r="AO1986" s="300">
        <v>2.4239999999999999</v>
      </c>
    </row>
    <row r="1987" spans="38:41">
      <c r="AL1987" s="300">
        <v>2</v>
      </c>
      <c r="AM1987" s="300">
        <v>2017</v>
      </c>
      <c r="AN1987" s="302">
        <v>42786</v>
      </c>
      <c r="AO1987" s="300">
        <v>2.4089999999999998</v>
      </c>
    </row>
    <row r="1988" spans="38:41">
      <c r="AL1988" s="300">
        <v>2</v>
      </c>
      <c r="AM1988" s="300">
        <v>2017</v>
      </c>
      <c r="AN1988" s="302">
        <v>42783</v>
      </c>
      <c r="AO1988" s="300">
        <v>2.4089999999999998</v>
      </c>
    </row>
    <row r="1989" spans="38:41">
      <c r="AL1989" s="300">
        <v>2</v>
      </c>
      <c r="AM1989" s="300">
        <v>2017</v>
      </c>
      <c r="AN1989" s="302">
        <v>42782</v>
      </c>
      <c r="AO1989" s="300">
        <v>2.4350000000000001</v>
      </c>
    </row>
    <row r="1990" spans="38:41">
      <c r="AL1990" s="300">
        <v>2</v>
      </c>
      <c r="AM1990" s="300">
        <v>2017</v>
      </c>
      <c r="AN1990" s="302">
        <v>42781</v>
      </c>
      <c r="AO1990" s="300">
        <v>2.4609999999999999</v>
      </c>
    </row>
    <row r="1991" spans="38:41">
      <c r="AL1991" s="300">
        <v>2</v>
      </c>
      <c r="AM1991" s="300">
        <v>2017</v>
      </c>
      <c r="AN1991" s="302">
        <v>42780</v>
      </c>
      <c r="AO1991" s="300">
        <v>2.4329999999999998</v>
      </c>
    </row>
    <row r="1992" spans="38:41">
      <c r="AL1992" s="300">
        <v>2</v>
      </c>
      <c r="AM1992" s="300">
        <v>2017</v>
      </c>
      <c r="AN1992" s="302">
        <v>42779</v>
      </c>
      <c r="AO1992" s="300">
        <v>2.4079999999999999</v>
      </c>
    </row>
    <row r="1993" spans="38:41">
      <c r="AL1993" s="300">
        <v>2</v>
      </c>
      <c r="AM1993" s="300">
        <v>2017</v>
      </c>
      <c r="AN1993" s="302">
        <v>42776</v>
      </c>
      <c r="AO1993" s="300">
        <v>2.367</v>
      </c>
    </row>
    <row r="1994" spans="38:41">
      <c r="AL1994" s="300">
        <v>2</v>
      </c>
      <c r="AM1994" s="300">
        <v>2017</v>
      </c>
      <c r="AN1994" s="302">
        <v>42775</v>
      </c>
      <c r="AO1994" s="300">
        <v>2.351</v>
      </c>
    </row>
    <row r="1995" spans="38:41">
      <c r="AL1995" s="300">
        <v>2</v>
      </c>
      <c r="AM1995" s="300">
        <v>2017</v>
      </c>
      <c r="AN1995" s="302">
        <v>42774</v>
      </c>
      <c r="AO1995" s="300">
        <v>2.2930000000000001</v>
      </c>
    </row>
    <row r="1996" spans="38:41">
      <c r="AL1996" s="300">
        <v>2</v>
      </c>
      <c r="AM1996" s="300">
        <v>2017</v>
      </c>
      <c r="AN1996" s="302">
        <v>42773</v>
      </c>
      <c r="AO1996" s="300">
        <v>2.3580000000000001</v>
      </c>
    </row>
    <row r="1997" spans="38:41">
      <c r="AL1997" s="300">
        <v>2</v>
      </c>
      <c r="AM1997" s="300">
        <v>2017</v>
      </c>
      <c r="AN1997" s="302">
        <v>42772</v>
      </c>
      <c r="AO1997" s="300">
        <v>2.3769999999999998</v>
      </c>
    </row>
    <row r="1998" spans="38:41">
      <c r="AL1998" s="300">
        <v>2</v>
      </c>
      <c r="AM1998" s="300">
        <v>2017</v>
      </c>
      <c r="AN1998" s="302">
        <v>42769</v>
      </c>
      <c r="AO1998" s="300">
        <v>2.4209999999999998</v>
      </c>
    </row>
    <row r="1999" spans="38:41">
      <c r="AL1999" s="300">
        <v>2</v>
      </c>
      <c r="AM1999" s="300">
        <v>2017</v>
      </c>
      <c r="AN1999" s="302">
        <v>42768</v>
      </c>
      <c r="AO1999" s="300">
        <v>2.411</v>
      </c>
    </row>
    <row r="2000" spans="38:41">
      <c r="AL2000" s="300">
        <v>2</v>
      </c>
      <c r="AM2000" s="300">
        <v>2017</v>
      </c>
      <c r="AN2000" s="302">
        <v>42767</v>
      </c>
      <c r="AO2000" s="300">
        <v>2.4049999999999998</v>
      </c>
    </row>
    <row r="2001" spans="38:41">
      <c r="AL2001" s="300">
        <v>1</v>
      </c>
      <c r="AM2001" s="300">
        <v>2017</v>
      </c>
      <c r="AN2001" s="302">
        <v>42766</v>
      </c>
      <c r="AO2001" s="300">
        <v>2.4079999999999999</v>
      </c>
    </row>
    <row r="2002" spans="38:41">
      <c r="AL2002" s="300">
        <v>1</v>
      </c>
      <c r="AM2002" s="300">
        <v>2017</v>
      </c>
      <c r="AN2002" s="302">
        <v>42765</v>
      </c>
      <c r="AO2002" s="300">
        <v>2.4350000000000001</v>
      </c>
    </row>
    <row r="2003" spans="38:41">
      <c r="AL2003" s="300">
        <v>1</v>
      </c>
      <c r="AM2003" s="300">
        <v>2017</v>
      </c>
      <c r="AN2003" s="302">
        <v>42762</v>
      </c>
      <c r="AO2003" s="300">
        <v>2.4279999999999999</v>
      </c>
    </row>
    <row r="2004" spans="38:41">
      <c r="AL2004" s="300">
        <v>1</v>
      </c>
      <c r="AM2004" s="300">
        <v>2017</v>
      </c>
      <c r="AN2004" s="302">
        <v>42761</v>
      </c>
      <c r="AO2004" s="300">
        <v>2.4590000000000001</v>
      </c>
    </row>
    <row r="2005" spans="38:41">
      <c r="AL2005" s="300">
        <v>1</v>
      </c>
      <c r="AM2005" s="300">
        <v>2017</v>
      </c>
      <c r="AN2005" s="302">
        <v>42760</v>
      </c>
      <c r="AO2005" s="300">
        <v>2.4569999999999999</v>
      </c>
    </row>
    <row r="2006" spans="38:41">
      <c r="AL2006" s="300">
        <v>1</v>
      </c>
      <c r="AM2006" s="300">
        <v>2017</v>
      </c>
      <c r="AN2006" s="302">
        <v>42759</v>
      </c>
      <c r="AO2006" s="300">
        <v>2.3929999999999998</v>
      </c>
    </row>
    <row r="2007" spans="38:41">
      <c r="AL2007" s="300">
        <v>1</v>
      </c>
      <c r="AM2007" s="300">
        <v>2017</v>
      </c>
      <c r="AN2007" s="302">
        <v>42758</v>
      </c>
      <c r="AO2007" s="300">
        <v>2.327</v>
      </c>
    </row>
    <row r="2008" spans="38:41">
      <c r="AL2008" s="300">
        <v>1</v>
      </c>
      <c r="AM2008" s="300">
        <v>2017</v>
      </c>
      <c r="AN2008" s="302">
        <v>42755</v>
      </c>
      <c r="AO2008" s="300">
        <v>2.383</v>
      </c>
    </row>
    <row r="2009" spans="38:41">
      <c r="AL2009" s="300">
        <v>1</v>
      </c>
      <c r="AM2009" s="300">
        <v>2017</v>
      </c>
      <c r="AN2009" s="302">
        <v>42754</v>
      </c>
      <c r="AO2009" s="300">
        <v>2.3719999999999999</v>
      </c>
    </row>
    <row r="2010" spans="38:41">
      <c r="AL2010" s="300">
        <v>1</v>
      </c>
      <c r="AM2010" s="300">
        <v>2017</v>
      </c>
      <c r="AN2010" s="302">
        <v>42753</v>
      </c>
      <c r="AO2010" s="300">
        <v>2.3210000000000002</v>
      </c>
    </row>
    <row r="2011" spans="38:41">
      <c r="AL2011" s="300">
        <v>1</v>
      </c>
      <c r="AM2011" s="300">
        <v>2017</v>
      </c>
      <c r="AN2011" s="302">
        <v>42752</v>
      </c>
      <c r="AO2011" s="300">
        <v>2.286</v>
      </c>
    </row>
    <row r="2012" spans="38:41">
      <c r="AL2012" s="300">
        <v>1</v>
      </c>
      <c r="AM2012" s="300">
        <v>2017</v>
      </c>
      <c r="AN2012" s="302">
        <v>42751</v>
      </c>
      <c r="AO2012" s="300">
        <v>2.2999999999999998</v>
      </c>
    </row>
    <row r="2013" spans="38:41">
      <c r="AL2013" s="300">
        <v>1</v>
      </c>
      <c r="AM2013" s="300">
        <v>2017</v>
      </c>
      <c r="AN2013" s="302">
        <v>42748</v>
      </c>
      <c r="AO2013" s="300">
        <v>2.3159999999999998</v>
      </c>
    </row>
    <row r="2014" spans="38:41">
      <c r="AL2014" s="300">
        <v>1</v>
      </c>
      <c r="AM2014" s="300">
        <v>2017</v>
      </c>
      <c r="AN2014" s="302">
        <v>42747</v>
      </c>
      <c r="AO2014" s="300">
        <v>2.266</v>
      </c>
    </row>
    <row r="2015" spans="38:41">
      <c r="AL2015" s="300">
        <v>1</v>
      </c>
      <c r="AM2015" s="300">
        <v>2017</v>
      </c>
      <c r="AN2015" s="302">
        <v>42746</v>
      </c>
      <c r="AO2015" s="300">
        <v>2.2810000000000001</v>
      </c>
    </row>
    <row r="2016" spans="38:41">
      <c r="AL2016" s="300">
        <v>1</v>
      </c>
      <c r="AM2016" s="300">
        <v>2017</v>
      </c>
      <c r="AN2016" s="302">
        <v>42745</v>
      </c>
      <c r="AO2016" s="300">
        <v>2.282</v>
      </c>
    </row>
    <row r="2017" spans="38:41">
      <c r="AL2017" s="300">
        <v>1</v>
      </c>
      <c r="AM2017" s="300">
        <v>2017</v>
      </c>
      <c r="AN2017" s="302">
        <v>42744</v>
      </c>
      <c r="AO2017" s="300">
        <v>2.278</v>
      </c>
    </row>
    <row r="2018" spans="38:41">
      <c r="AL2018" s="300">
        <v>1</v>
      </c>
      <c r="AM2018" s="300">
        <v>2017</v>
      </c>
      <c r="AN2018" s="302">
        <v>42741</v>
      </c>
      <c r="AO2018" s="300">
        <v>2.3170000000000002</v>
      </c>
    </row>
    <row r="2019" spans="38:41">
      <c r="AL2019" s="300">
        <v>1</v>
      </c>
      <c r="AM2019" s="300">
        <v>2017</v>
      </c>
      <c r="AN2019" s="302">
        <v>42740</v>
      </c>
      <c r="AO2019" s="300">
        <v>2.2599999999999998</v>
      </c>
    </row>
    <row r="2020" spans="38:41">
      <c r="AL2020" s="300">
        <v>1</v>
      </c>
      <c r="AM2020" s="300">
        <v>2017</v>
      </c>
      <c r="AN2020" s="302">
        <v>42739</v>
      </c>
      <c r="AO2020" s="300">
        <v>2.2959999999999998</v>
      </c>
    </row>
    <row r="2021" spans="38:41">
      <c r="AL2021" s="300">
        <v>1</v>
      </c>
      <c r="AM2021" s="300">
        <v>2017</v>
      </c>
      <c r="AN2021" s="302">
        <v>42738</v>
      </c>
      <c r="AO2021" s="300">
        <v>2.3290000000000002</v>
      </c>
    </row>
    <row r="2022" spans="38:41">
      <c r="AL2022" s="300">
        <v>1</v>
      </c>
      <c r="AM2022" s="300">
        <v>2017</v>
      </c>
      <c r="AN2022" s="302">
        <v>42737</v>
      </c>
      <c r="AO2022" s="300">
        <v>2.3119999999999998</v>
      </c>
    </row>
    <row r="2023" spans="38:41">
      <c r="AL2023" s="300">
        <v>12</v>
      </c>
      <c r="AM2023" s="300">
        <v>2016</v>
      </c>
      <c r="AN2023" s="302">
        <v>42734</v>
      </c>
      <c r="AO2023" s="300">
        <v>2.3119999999999998</v>
      </c>
    </row>
    <row r="2024" spans="38:41">
      <c r="AL2024" s="300">
        <v>12</v>
      </c>
      <c r="AM2024" s="300">
        <v>2016</v>
      </c>
      <c r="AN2024" s="302">
        <v>42733</v>
      </c>
      <c r="AO2024" s="300">
        <v>2.3180000000000001</v>
      </c>
    </row>
    <row r="2025" spans="38:41">
      <c r="AL2025" s="300">
        <v>12</v>
      </c>
      <c r="AM2025" s="300">
        <v>2016</v>
      </c>
      <c r="AN2025" s="302">
        <v>42732</v>
      </c>
      <c r="AO2025" s="300">
        <v>2.3330000000000002</v>
      </c>
    </row>
    <row r="2026" spans="38:41">
      <c r="AL2026" s="300">
        <v>12</v>
      </c>
      <c r="AM2026" s="300">
        <v>2016</v>
      </c>
      <c r="AN2026" s="302">
        <v>42731</v>
      </c>
      <c r="AO2026" s="300">
        <v>2.3879999999999999</v>
      </c>
    </row>
    <row r="2027" spans="38:41">
      <c r="AL2027" s="300">
        <v>12</v>
      </c>
      <c r="AM2027" s="300">
        <v>2016</v>
      </c>
      <c r="AN2027" s="302">
        <v>42730</v>
      </c>
      <c r="AO2027" s="300">
        <v>2.3879999999999999</v>
      </c>
    </row>
    <row r="2028" spans="38:41">
      <c r="AL2028" s="300">
        <v>12</v>
      </c>
      <c r="AM2028" s="300">
        <v>2016</v>
      </c>
      <c r="AN2028" s="302">
        <v>42727</v>
      </c>
      <c r="AO2028" s="300">
        <v>2.3879999999999999</v>
      </c>
    </row>
    <row r="2029" spans="38:41">
      <c r="AL2029" s="300">
        <v>12</v>
      </c>
      <c r="AM2029" s="300">
        <v>2016</v>
      </c>
      <c r="AN2029" s="302">
        <v>42726</v>
      </c>
      <c r="AO2029" s="300">
        <v>2.4079999999999999</v>
      </c>
    </row>
    <row r="2030" spans="38:41">
      <c r="AL2030" s="300">
        <v>12</v>
      </c>
      <c r="AM2030" s="300">
        <v>2016</v>
      </c>
      <c r="AN2030" s="302">
        <v>42725</v>
      </c>
      <c r="AO2030" s="300">
        <v>2.3980000000000001</v>
      </c>
    </row>
    <row r="2031" spans="38:41">
      <c r="AL2031" s="300">
        <v>12</v>
      </c>
      <c r="AM2031" s="300">
        <v>2016</v>
      </c>
      <c r="AN2031" s="302">
        <v>42724</v>
      </c>
      <c r="AO2031" s="300">
        <v>2.399</v>
      </c>
    </row>
    <row r="2032" spans="38:41">
      <c r="AL2032" s="300">
        <v>12</v>
      </c>
      <c r="AM2032" s="300">
        <v>2016</v>
      </c>
      <c r="AN2032" s="302">
        <v>42723</v>
      </c>
      <c r="AO2032" s="300">
        <v>2.3860000000000001</v>
      </c>
    </row>
    <row r="2033" spans="38:41">
      <c r="AL2033" s="300">
        <v>12</v>
      </c>
      <c r="AM2033" s="300">
        <v>2016</v>
      </c>
      <c r="AN2033" s="302">
        <v>42720</v>
      </c>
      <c r="AO2033" s="300">
        <v>2.4249999999999998</v>
      </c>
    </row>
    <row r="2034" spans="38:41">
      <c r="AL2034" s="300">
        <v>12</v>
      </c>
      <c r="AM2034" s="300">
        <v>2016</v>
      </c>
      <c r="AN2034" s="302">
        <v>42719</v>
      </c>
      <c r="AO2034" s="300">
        <v>2.4119999999999999</v>
      </c>
    </row>
    <row r="2035" spans="38:41">
      <c r="AL2035" s="300">
        <v>12</v>
      </c>
      <c r="AM2035" s="300">
        <v>2016</v>
      </c>
      <c r="AN2035" s="302">
        <v>42718</v>
      </c>
      <c r="AO2035" s="300">
        <v>2.391</v>
      </c>
    </row>
    <row r="2036" spans="38:41">
      <c r="AL2036" s="300">
        <v>12</v>
      </c>
      <c r="AM2036" s="300">
        <v>2016</v>
      </c>
      <c r="AN2036" s="302">
        <v>42717</v>
      </c>
      <c r="AO2036" s="300">
        <v>2.3759999999999999</v>
      </c>
    </row>
    <row r="2037" spans="38:41">
      <c r="AL2037" s="300">
        <v>12</v>
      </c>
      <c r="AM2037" s="300">
        <v>2016</v>
      </c>
      <c r="AN2037" s="302">
        <v>42716</v>
      </c>
      <c r="AO2037" s="300">
        <v>2.3769999999999998</v>
      </c>
    </row>
    <row r="2038" spans="38:41">
      <c r="AL2038" s="300">
        <v>12</v>
      </c>
      <c r="AM2038" s="300">
        <v>2016</v>
      </c>
      <c r="AN2038" s="302">
        <v>42713</v>
      </c>
      <c r="AO2038" s="300">
        <v>2.3420000000000001</v>
      </c>
    </row>
    <row r="2039" spans="38:41">
      <c r="AL2039" s="300">
        <v>12</v>
      </c>
      <c r="AM2039" s="300">
        <v>2016</v>
      </c>
      <c r="AN2039" s="302">
        <v>42712</v>
      </c>
      <c r="AO2039" s="300">
        <v>2.278</v>
      </c>
    </row>
    <row r="2040" spans="38:41">
      <c r="AL2040" s="300">
        <v>12</v>
      </c>
      <c r="AM2040" s="300">
        <v>2016</v>
      </c>
      <c r="AN2040" s="302">
        <v>42711</v>
      </c>
      <c r="AO2040" s="300">
        <v>2.2069999999999999</v>
      </c>
    </row>
    <row r="2041" spans="38:41">
      <c r="AL2041" s="300">
        <v>12</v>
      </c>
      <c r="AM2041" s="300">
        <v>2016</v>
      </c>
      <c r="AN2041" s="302">
        <v>42710</v>
      </c>
      <c r="AO2041" s="300">
        <v>2.238</v>
      </c>
    </row>
    <row r="2042" spans="38:41">
      <c r="AL2042" s="300">
        <v>12</v>
      </c>
      <c r="AM2042" s="300">
        <v>2016</v>
      </c>
      <c r="AN2042" s="302">
        <v>42709</v>
      </c>
      <c r="AO2042" s="300">
        <v>2.2210000000000001</v>
      </c>
    </row>
    <row r="2043" spans="38:41">
      <c r="AL2043" s="300">
        <v>12</v>
      </c>
      <c r="AM2043" s="300">
        <v>2016</v>
      </c>
      <c r="AN2043" s="302">
        <v>42706</v>
      </c>
      <c r="AO2043" s="300">
        <v>2.2240000000000002</v>
      </c>
    </row>
    <row r="2044" spans="38:41">
      <c r="AL2044" s="300">
        <v>12</v>
      </c>
      <c r="AM2044" s="300">
        <v>2016</v>
      </c>
      <c r="AN2044" s="302">
        <v>42705</v>
      </c>
      <c r="AO2044" s="300">
        <v>2.262</v>
      </c>
    </row>
    <row r="2045" spans="38:41">
      <c r="AL2045" s="300">
        <v>11</v>
      </c>
      <c r="AM2045" s="300">
        <v>2016</v>
      </c>
      <c r="AN2045" s="302">
        <v>42704</v>
      </c>
      <c r="AO2045" s="300">
        <v>2.1659999999999999</v>
      </c>
    </row>
    <row r="2046" spans="38:41">
      <c r="AL2046" s="300">
        <v>11</v>
      </c>
      <c r="AM2046" s="300">
        <v>2016</v>
      </c>
      <c r="AN2046" s="302">
        <v>42703</v>
      </c>
      <c r="AO2046" s="300">
        <v>2.0920000000000001</v>
      </c>
    </row>
    <row r="2047" spans="38:41">
      <c r="AL2047" s="300">
        <v>11</v>
      </c>
      <c r="AM2047" s="300">
        <v>2016</v>
      </c>
      <c r="AN2047" s="302">
        <v>42702</v>
      </c>
      <c r="AO2047" s="300">
        <v>2.1150000000000002</v>
      </c>
    </row>
    <row r="2048" spans="38:41">
      <c r="AL2048" s="300">
        <v>11</v>
      </c>
      <c r="AM2048" s="300">
        <v>2016</v>
      </c>
      <c r="AN2048" s="302">
        <v>42699</v>
      </c>
      <c r="AO2048" s="300">
        <v>2.1469999999999998</v>
      </c>
    </row>
    <row r="2049" spans="38:41">
      <c r="AL2049" s="300">
        <v>11</v>
      </c>
      <c r="AM2049" s="300">
        <v>2016</v>
      </c>
      <c r="AN2049" s="302">
        <v>42698</v>
      </c>
      <c r="AO2049" s="300">
        <v>2.181</v>
      </c>
    </row>
    <row r="2050" spans="38:41">
      <c r="AL2050" s="300">
        <v>11</v>
      </c>
      <c r="AM2050" s="300">
        <v>2016</v>
      </c>
      <c r="AN2050" s="302">
        <v>42697</v>
      </c>
      <c r="AO2050" s="300">
        <v>2.1680000000000001</v>
      </c>
    </row>
    <row r="2051" spans="38:41">
      <c r="AL2051" s="300">
        <v>11</v>
      </c>
      <c r="AM2051" s="300">
        <v>2016</v>
      </c>
      <c r="AN2051" s="302">
        <v>42696</v>
      </c>
      <c r="AO2051" s="300">
        <v>2.1800000000000002</v>
      </c>
    </row>
    <row r="2052" spans="38:41">
      <c r="AL2052" s="300">
        <v>11</v>
      </c>
      <c r="AM2052" s="300">
        <v>2016</v>
      </c>
      <c r="AN2052" s="302">
        <v>42695</v>
      </c>
      <c r="AO2052" s="300">
        <v>2.202</v>
      </c>
    </row>
    <row r="2053" spans="38:41">
      <c r="AL2053" s="300">
        <v>11</v>
      </c>
      <c r="AM2053" s="300">
        <v>2016</v>
      </c>
      <c r="AN2053" s="302">
        <v>42692</v>
      </c>
      <c r="AO2053" s="300">
        <v>2.2120000000000002</v>
      </c>
    </row>
    <row r="2054" spans="38:41">
      <c r="AL2054" s="300">
        <v>11</v>
      </c>
      <c r="AM2054" s="300">
        <v>2016</v>
      </c>
      <c r="AN2054" s="302">
        <v>42691</v>
      </c>
      <c r="AO2054" s="300">
        <v>2.181</v>
      </c>
    </row>
    <row r="2055" spans="38:41">
      <c r="AL2055" s="300">
        <v>11</v>
      </c>
      <c r="AM2055" s="300">
        <v>2016</v>
      </c>
      <c r="AN2055" s="302">
        <v>42690</v>
      </c>
      <c r="AO2055" s="300">
        <v>2.1259999999999999</v>
      </c>
    </row>
    <row r="2056" spans="38:41">
      <c r="AL2056" s="300">
        <v>11</v>
      </c>
      <c r="AM2056" s="300">
        <v>2016</v>
      </c>
      <c r="AN2056" s="302">
        <v>42689</v>
      </c>
      <c r="AO2056" s="300">
        <v>2.1640000000000001</v>
      </c>
    </row>
    <row r="2057" spans="38:41">
      <c r="AL2057" s="300">
        <v>11</v>
      </c>
      <c r="AM2057" s="300">
        <v>2016</v>
      </c>
      <c r="AN2057" s="302">
        <v>42688</v>
      </c>
      <c r="AO2057" s="300">
        <v>2.194</v>
      </c>
    </row>
    <row r="2058" spans="38:41">
      <c r="AL2058" s="300">
        <v>11</v>
      </c>
      <c r="AM2058" s="300">
        <v>2016</v>
      </c>
      <c r="AN2058" s="302">
        <v>42685</v>
      </c>
      <c r="AO2058" s="300">
        <v>2.0699999999999998</v>
      </c>
    </row>
    <row r="2059" spans="38:41">
      <c r="AL2059" s="300">
        <v>11</v>
      </c>
      <c r="AM2059" s="300">
        <v>2016</v>
      </c>
      <c r="AN2059" s="302">
        <v>42684</v>
      </c>
      <c r="AO2059" s="300">
        <v>2.0699999999999998</v>
      </c>
    </row>
    <row r="2060" spans="38:41">
      <c r="AL2060" s="300">
        <v>11</v>
      </c>
      <c r="AM2060" s="300">
        <v>2016</v>
      </c>
      <c r="AN2060" s="302">
        <v>42683</v>
      </c>
      <c r="AO2060" s="300">
        <v>2.0179999999999998</v>
      </c>
    </row>
    <row r="2061" spans="38:41">
      <c r="AL2061" s="300">
        <v>11</v>
      </c>
      <c r="AM2061" s="300">
        <v>2016</v>
      </c>
      <c r="AN2061" s="302">
        <v>42682</v>
      </c>
      <c r="AO2061" s="300">
        <v>1.9119999999999999</v>
      </c>
    </row>
    <row r="2062" spans="38:41">
      <c r="AL2062" s="300">
        <v>11</v>
      </c>
      <c r="AM2062" s="300">
        <v>2016</v>
      </c>
      <c r="AN2062" s="302">
        <v>42681</v>
      </c>
      <c r="AO2062" s="300">
        <v>1.871</v>
      </c>
    </row>
    <row r="2063" spans="38:41">
      <c r="AL2063" s="300">
        <v>11</v>
      </c>
      <c r="AM2063" s="300">
        <v>2016</v>
      </c>
      <c r="AN2063" s="302">
        <v>42678</v>
      </c>
      <c r="AO2063" s="300">
        <v>1.8160000000000001</v>
      </c>
    </row>
    <row r="2064" spans="38:41">
      <c r="AL2064" s="300">
        <v>11</v>
      </c>
      <c r="AM2064" s="300">
        <v>2016</v>
      </c>
      <c r="AN2064" s="302">
        <v>42677</v>
      </c>
      <c r="AO2064" s="300">
        <v>1.847</v>
      </c>
    </row>
    <row r="2065" spans="38:41">
      <c r="AL2065" s="300">
        <v>11</v>
      </c>
      <c r="AM2065" s="300">
        <v>2016</v>
      </c>
      <c r="AN2065" s="302">
        <v>42676</v>
      </c>
      <c r="AO2065" s="300">
        <v>1.8280000000000001</v>
      </c>
    </row>
    <row r="2066" spans="38:41">
      <c r="AL2066" s="300">
        <v>11</v>
      </c>
      <c r="AM2066" s="300">
        <v>2016</v>
      </c>
      <c r="AN2066" s="302">
        <v>42675</v>
      </c>
      <c r="AO2066" s="300">
        <v>1.8520000000000001</v>
      </c>
    </row>
    <row r="2067" spans="38:41">
      <c r="AL2067" s="300">
        <v>10</v>
      </c>
      <c r="AM2067" s="300">
        <v>2016</v>
      </c>
      <c r="AN2067" s="302">
        <v>42674</v>
      </c>
      <c r="AO2067" s="300">
        <v>1.849</v>
      </c>
    </row>
    <row r="2068" spans="38:41">
      <c r="AL2068" s="300">
        <v>10</v>
      </c>
      <c r="AM2068" s="300">
        <v>2016</v>
      </c>
      <c r="AN2068" s="302">
        <v>42671</v>
      </c>
      <c r="AO2068" s="300">
        <v>1.891</v>
      </c>
    </row>
    <row r="2069" spans="38:41">
      <c r="AL2069" s="300">
        <v>10</v>
      </c>
      <c r="AM2069" s="300">
        <v>2016</v>
      </c>
      <c r="AN2069" s="302">
        <v>42670</v>
      </c>
      <c r="AO2069" s="300">
        <v>1.893</v>
      </c>
    </row>
    <row r="2070" spans="38:41">
      <c r="AL2070" s="300">
        <v>10</v>
      </c>
      <c r="AM2070" s="300">
        <v>2016</v>
      </c>
      <c r="AN2070" s="302">
        <v>42669</v>
      </c>
      <c r="AO2070" s="300">
        <v>1.829</v>
      </c>
    </row>
    <row r="2071" spans="38:41">
      <c r="AL2071" s="300">
        <v>10</v>
      </c>
      <c r="AM2071" s="300">
        <v>2016</v>
      </c>
      <c r="AN2071" s="302">
        <v>42668</v>
      </c>
      <c r="AO2071" s="300">
        <v>1.8120000000000001</v>
      </c>
    </row>
    <row r="2072" spans="38:41">
      <c r="AL2072" s="300">
        <v>10</v>
      </c>
      <c r="AM2072" s="300">
        <v>2016</v>
      </c>
      <c r="AN2072" s="302">
        <v>42667</v>
      </c>
      <c r="AO2072" s="300">
        <v>1.825</v>
      </c>
    </row>
    <row r="2073" spans="38:41">
      <c r="AL2073" s="300">
        <v>10</v>
      </c>
      <c r="AM2073" s="300">
        <v>2016</v>
      </c>
      <c r="AN2073" s="302">
        <v>42664</v>
      </c>
      <c r="AO2073" s="300">
        <v>1.7969999999999999</v>
      </c>
    </row>
    <row r="2074" spans="38:41">
      <c r="AL2074" s="300">
        <v>10</v>
      </c>
      <c r="AM2074" s="300">
        <v>2016</v>
      </c>
      <c r="AN2074" s="302">
        <v>42663</v>
      </c>
      <c r="AO2074" s="300">
        <v>1.829</v>
      </c>
    </row>
    <row r="2075" spans="38:41">
      <c r="AL2075" s="300">
        <v>10</v>
      </c>
      <c r="AM2075" s="300">
        <v>2016</v>
      </c>
      <c r="AN2075" s="302">
        <v>42662</v>
      </c>
      <c r="AO2075" s="300">
        <v>1.8460000000000001</v>
      </c>
    </row>
    <row r="2076" spans="38:41">
      <c r="AL2076" s="300">
        <v>10</v>
      </c>
      <c r="AM2076" s="300">
        <v>2016</v>
      </c>
      <c r="AN2076" s="302">
        <v>42661</v>
      </c>
      <c r="AO2076" s="300">
        <v>1.8340000000000001</v>
      </c>
    </row>
    <row r="2077" spans="38:41">
      <c r="AL2077" s="300">
        <v>10</v>
      </c>
      <c r="AM2077" s="300">
        <v>2016</v>
      </c>
      <c r="AN2077" s="302">
        <v>42660</v>
      </c>
      <c r="AO2077" s="300">
        <v>1.8460000000000001</v>
      </c>
    </row>
    <row r="2078" spans="38:41">
      <c r="AL2078" s="300">
        <v>10</v>
      </c>
      <c r="AM2078" s="300">
        <v>2016</v>
      </c>
      <c r="AN2078" s="302">
        <v>42657</v>
      </c>
      <c r="AO2078" s="300">
        <v>1.87</v>
      </c>
    </row>
    <row r="2079" spans="38:41">
      <c r="AL2079" s="300">
        <v>10</v>
      </c>
      <c r="AM2079" s="300">
        <v>2016</v>
      </c>
      <c r="AN2079" s="302">
        <v>42656</v>
      </c>
      <c r="AO2079" s="300">
        <v>1.806</v>
      </c>
    </row>
    <row r="2080" spans="38:41">
      <c r="AL2080" s="300">
        <v>10</v>
      </c>
      <c r="AM2080" s="300">
        <v>2016</v>
      </c>
      <c r="AN2080" s="302">
        <v>42655</v>
      </c>
      <c r="AO2080" s="300">
        <v>1.831</v>
      </c>
    </row>
    <row r="2081" spans="38:41">
      <c r="AL2081" s="300">
        <v>10</v>
      </c>
      <c r="AM2081" s="300">
        <v>2016</v>
      </c>
      <c r="AN2081" s="302">
        <v>42654</v>
      </c>
      <c r="AO2081" s="300">
        <v>1.835</v>
      </c>
    </row>
    <row r="2082" spans="38:41">
      <c r="AL2082" s="300">
        <v>10</v>
      </c>
      <c r="AM2082" s="300">
        <v>2016</v>
      </c>
      <c r="AN2082" s="302">
        <v>42653</v>
      </c>
      <c r="AO2082" s="300">
        <v>1.8180000000000001</v>
      </c>
    </row>
    <row r="2083" spans="38:41">
      <c r="AL2083" s="300">
        <v>10</v>
      </c>
      <c r="AM2083" s="300">
        <v>2016</v>
      </c>
      <c r="AN2083" s="302">
        <v>42650</v>
      </c>
      <c r="AO2083" s="300">
        <v>1.8180000000000001</v>
      </c>
    </row>
    <row r="2084" spans="38:41">
      <c r="AL2084" s="300">
        <v>10</v>
      </c>
      <c r="AM2084" s="300">
        <v>2016</v>
      </c>
      <c r="AN2084" s="302">
        <v>42649</v>
      </c>
      <c r="AO2084" s="300">
        <v>1.796</v>
      </c>
    </row>
    <row r="2085" spans="38:41">
      <c r="AL2085" s="300">
        <v>10</v>
      </c>
      <c r="AM2085" s="300">
        <v>2016</v>
      </c>
      <c r="AN2085" s="302">
        <v>42648</v>
      </c>
      <c r="AO2085" s="300">
        <v>1.7589999999999999</v>
      </c>
    </row>
    <row r="2086" spans="38:41">
      <c r="AL2086" s="300">
        <v>10</v>
      </c>
      <c r="AM2086" s="300">
        <v>2016</v>
      </c>
      <c r="AN2086" s="302">
        <v>42647</v>
      </c>
      <c r="AO2086" s="300">
        <v>1.7330000000000001</v>
      </c>
    </row>
    <row r="2087" spans="38:41">
      <c r="AL2087" s="300">
        <v>10</v>
      </c>
      <c r="AM2087" s="300">
        <v>2016</v>
      </c>
      <c r="AN2087" s="302">
        <v>42646</v>
      </c>
      <c r="AO2087" s="300">
        <v>1.673</v>
      </c>
    </row>
    <row r="2088" spans="38:41">
      <c r="AL2088" s="300">
        <v>9</v>
      </c>
      <c r="AM2088" s="300">
        <v>2016</v>
      </c>
      <c r="AN2088" s="302">
        <v>42643</v>
      </c>
      <c r="AO2088" s="300">
        <v>1.661</v>
      </c>
    </row>
    <row r="2089" spans="38:41">
      <c r="AL2089" s="300">
        <v>9</v>
      </c>
      <c r="AM2089" s="300">
        <v>2016</v>
      </c>
      <c r="AN2089" s="302">
        <v>42642</v>
      </c>
      <c r="AO2089" s="300">
        <v>1.625</v>
      </c>
    </row>
    <row r="2090" spans="38:41">
      <c r="AL2090" s="300">
        <v>9</v>
      </c>
      <c r="AM2090" s="300">
        <v>2016</v>
      </c>
      <c r="AN2090" s="302">
        <v>42641</v>
      </c>
      <c r="AO2090" s="300">
        <v>1.6439999999999999</v>
      </c>
    </row>
    <row r="2091" spans="38:41">
      <c r="AL2091" s="300">
        <v>9</v>
      </c>
      <c r="AM2091" s="300">
        <v>2016</v>
      </c>
      <c r="AN2091" s="302">
        <v>42640</v>
      </c>
      <c r="AO2091" s="300">
        <v>1.635</v>
      </c>
    </row>
    <row r="2092" spans="38:41">
      <c r="AL2092" s="300">
        <v>9</v>
      </c>
      <c r="AM2092" s="300">
        <v>2016</v>
      </c>
      <c r="AN2092" s="302">
        <v>42639</v>
      </c>
      <c r="AO2092" s="300">
        <v>1.66</v>
      </c>
    </row>
    <row r="2093" spans="38:41">
      <c r="AL2093" s="300">
        <v>9</v>
      </c>
      <c r="AM2093" s="300">
        <v>2016</v>
      </c>
      <c r="AN2093" s="302">
        <v>42636</v>
      </c>
      <c r="AO2093" s="300">
        <v>1.698</v>
      </c>
    </row>
    <row r="2094" spans="38:41">
      <c r="AL2094" s="300">
        <v>9</v>
      </c>
      <c r="AM2094" s="300">
        <v>2016</v>
      </c>
      <c r="AN2094" s="302">
        <v>42635</v>
      </c>
      <c r="AO2094" s="300">
        <v>1.732</v>
      </c>
    </row>
    <row r="2095" spans="38:41">
      <c r="AL2095" s="300">
        <v>9</v>
      </c>
      <c r="AM2095" s="300">
        <v>2016</v>
      </c>
      <c r="AN2095" s="302">
        <v>42634</v>
      </c>
      <c r="AO2095" s="300">
        <v>1.776</v>
      </c>
    </row>
    <row r="2096" spans="38:41">
      <c r="AL2096" s="300">
        <v>9</v>
      </c>
      <c r="AM2096" s="300">
        <v>2016</v>
      </c>
      <c r="AN2096" s="302">
        <v>42633</v>
      </c>
      <c r="AO2096" s="300">
        <v>1.788</v>
      </c>
    </row>
    <row r="2097" spans="38:41">
      <c r="AL2097" s="300">
        <v>9</v>
      </c>
      <c r="AM2097" s="300">
        <v>2016</v>
      </c>
      <c r="AN2097" s="302">
        <v>42632</v>
      </c>
      <c r="AO2097" s="300">
        <v>1.825</v>
      </c>
    </row>
    <row r="2098" spans="38:41">
      <c r="AL2098" s="300">
        <v>9</v>
      </c>
      <c r="AM2098" s="300">
        <v>2016</v>
      </c>
      <c r="AN2098" s="302">
        <v>42629</v>
      </c>
      <c r="AO2098" s="300">
        <v>1.8240000000000001</v>
      </c>
    </row>
    <row r="2099" spans="38:41">
      <c r="AL2099" s="300">
        <v>9</v>
      </c>
      <c r="AM2099" s="300">
        <v>2016</v>
      </c>
      <c r="AN2099" s="302">
        <v>42628</v>
      </c>
      <c r="AO2099" s="300">
        <v>1.839</v>
      </c>
    </row>
    <row r="2100" spans="38:41">
      <c r="AL2100" s="300">
        <v>9</v>
      </c>
      <c r="AM2100" s="300">
        <v>2016</v>
      </c>
      <c r="AN2100" s="302">
        <v>42627</v>
      </c>
      <c r="AO2100" s="300">
        <v>1.827</v>
      </c>
    </row>
    <row r="2101" spans="38:41">
      <c r="AL2101" s="300">
        <v>9</v>
      </c>
      <c r="AM2101" s="300">
        <v>2016</v>
      </c>
      <c r="AN2101" s="302">
        <v>42626</v>
      </c>
      <c r="AO2101" s="300">
        <v>1.8620000000000001</v>
      </c>
    </row>
    <row r="2102" spans="38:41">
      <c r="AL2102" s="300">
        <v>9</v>
      </c>
      <c r="AM2102" s="300">
        <v>2016</v>
      </c>
      <c r="AN2102" s="302">
        <v>42625</v>
      </c>
      <c r="AO2102" s="300">
        <v>1.786</v>
      </c>
    </row>
    <row r="2103" spans="38:41">
      <c r="AL2103" s="300">
        <v>9</v>
      </c>
      <c r="AM2103" s="300">
        <v>2016</v>
      </c>
      <c r="AN2103" s="302">
        <v>42622</v>
      </c>
      <c r="AO2103" s="300">
        <v>1.7709999999999999</v>
      </c>
    </row>
    <row r="2104" spans="38:41">
      <c r="AL2104" s="300">
        <v>9</v>
      </c>
      <c r="AM2104" s="300">
        <v>2016</v>
      </c>
      <c r="AN2104" s="302">
        <v>42621</v>
      </c>
      <c r="AO2104" s="300">
        <v>1.6970000000000001</v>
      </c>
    </row>
    <row r="2105" spans="38:41">
      <c r="AL2105" s="300">
        <v>9</v>
      </c>
      <c r="AM2105" s="300">
        <v>2016</v>
      </c>
      <c r="AN2105" s="302">
        <v>42620</v>
      </c>
      <c r="AO2105" s="300">
        <v>1.617</v>
      </c>
    </row>
    <row r="2106" spans="38:41">
      <c r="AL2106" s="300">
        <v>9</v>
      </c>
      <c r="AM2106" s="300">
        <v>2016</v>
      </c>
      <c r="AN2106" s="302">
        <v>42619</v>
      </c>
      <c r="AO2106" s="300">
        <v>1.6259999999999999</v>
      </c>
    </row>
    <row r="2107" spans="38:41">
      <c r="AL2107" s="300">
        <v>9</v>
      </c>
      <c r="AM2107" s="300">
        <v>2016</v>
      </c>
      <c r="AN2107" s="302">
        <v>42618</v>
      </c>
      <c r="AO2107" s="300">
        <v>1.6579999999999999</v>
      </c>
    </row>
    <row r="2108" spans="38:41">
      <c r="AL2108" s="300">
        <v>9</v>
      </c>
      <c r="AM2108" s="300">
        <v>2016</v>
      </c>
      <c r="AN2108" s="302">
        <v>42615</v>
      </c>
      <c r="AO2108" s="300">
        <v>1.6579999999999999</v>
      </c>
    </row>
    <row r="2109" spans="38:41">
      <c r="AL2109" s="300">
        <v>9</v>
      </c>
      <c r="AM2109" s="300">
        <v>2016</v>
      </c>
      <c r="AN2109" s="302">
        <v>42614</v>
      </c>
      <c r="AO2109" s="300">
        <v>1.62</v>
      </c>
    </row>
    <row r="2110" spans="38:41">
      <c r="AL2110" s="300">
        <v>8</v>
      </c>
      <c r="AM2110" s="300">
        <v>2016</v>
      </c>
      <c r="AN2110" s="302">
        <v>42613</v>
      </c>
      <c r="AO2110" s="300">
        <v>1.6279999999999999</v>
      </c>
    </row>
    <row r="2111" spans="38:41">
      <c r="AL2111" s="300">
        <v>8</v>
      </c>
      <c r="AM2111" s="300">
        <v>2016</v>
      </c>
      <c r="AN2111" s="302">
        <v>42612</v>
      </c>
      <c r="AO2111" s="300">
        <v>1.6279999999999999</v>
      </c>
    </row>
    <row r="2112" spans="38:41">
      <c r="AL2112" s="300">
        <v>8</v>
      </c>
      <c r="AM2112" s="300">
        <v>2016</v>
      </c>
      <c r="AN2112" s="302">
        <v>42611</v>
      </c>
      <c r="AO2112" s="300">
        <v>1.629</v>
      </c>
    </row>
    <row r="2113" spans="38:41">
      <c r="AL2113" s="300">
        <v>8</v>
      </c>
      <c r="AM2113" s="300">
        <v>2016</v>
      </c>
      <c r="AN2113" s="302">
        <v>42608</v>
      </c>
      <c r="AO2113" s="300">
        <v>1.6879999999999999</v>
      </c>
    </row>
    <row r="2114" spans="38:41">
      <c r="AL2114" s="300">
        <v>8</v>
      </c>
      <c r="AM2114" s="300">
        <v>2016</v>
      </c>
      <c r="AN2114" s="302">
        <v>42607</v>
      </c>
      <c r="AO2114" s="300">
        <v>1.6719999999999999</v>
      </c>
    </row>
    <row r="2115" spans="38:41">
      <c r="AL2115" s="300">
        <v>8</v>
      </c>
      <c r="AM2115" s="300">
        <v>2016</v>
      </c>
      <c r="AN2115" s="302">
        <v>42606</v>
      </c>
      <c r="AO2115" s="300">
        <v>1.647</v>
      </c>
    </row>
    <row r="2116" spans="38:41">
      <c r="AL2116" s="300">
        <v>8</v>
      </c>
      <c r="AM2116" s="300">
        <v>2016</v>
      </c>
      <c r="AN2116" s="302">
        <v>42605</v>
      </c>
      <c r="AO2116" s="300">
        <v>1.639</v>
      </c>
    </row>
    <row r="2117" spans="38:41">
      <c r="AL2117" s="300">
        <v>8</v>
      </c>
      <c r="AM2117" s="300">
        <v>2016</v>
      </c>
      <c r="AN2117" s="302">
        <v>42604</v>
      </c>
      <c r="AO2117" s="300">
        <v>1.639</v>
      </c>
    </row>
    <row r="2118" spans="38:41">
      <c r="AL2118" s="300">
        <v>8</v>
      </c>
      <c r="AM2118" s="300">
        <v>2016</v>
      </c>
      <c r="AN2118" s="302">
        <v>42601</v>
      </c>
      <c r="AO2118" s="300">
        <v>1.6879999999999999</v>
      </c>
    </row>
    <row r="2119" spans="38:41">
      <c r="AL2119" s="300">
        <v>8</v>
      </c>
      <c r="AM2119" s="300">
        <v>2016</v>
      </c>
      <c r="AN2119" s="302">
        <v>42600</v>
      </c>
      <c r="AO2119" s="300">
        <v>1.661</v>
      </c>
    </row>
    <row r="2120" spans="38:41">
      <c r="AL2120" s="300">
        <v>8</v>
      </c>
      <c r="AM2120" s="300">
        <v>2016</v>
      </c>
      <c r="AN2120" s="302">
        <v>42599</v>
      </c>
      <c r="AO2120" s="300">
        <v>1.6639999999999999</v>
      </c>
    </row>
    <row r="2121" spans="38:41">
      <c r="AL2121" s="300">
        <v>8</v>
      </c>
      <c r="AM2121" s="300">
        <v>2016</v>
      </c>
      <c r="AN2121" s="302">
        <v>42598</v>
      </c>
      <c r="AO2121" s="300">
        <v>1.66</v>
      </c>
    </row>
    <row r="2122" spans="38:41">
      <c r="AL2122" s="300">
        <v>8</v>
      </c>
      <c r="AM2122" s="300">
        <v>2016</v>
      </c>
      <c r="AN2122" s="302">
        <v>42597</v>
      </c>
      <c r="AO2122" s="300">
        <v>1.6459999999999999</v>
      </c>
    </row>
    <row r="2123" spans="38:41">
      <c r="AL2123" s="300">
        <v>8</v>
      </c>
      <c r="AM2123" s="300">
        <v>2016</v>
      </c>
      <c r="AN2123" s="302">
        <v>42594</v>
      </c>
      <c r="AO2123" s="300">
        <v>1.617</v>
      </c>
    </row>
    <row r="2124" spans="38:41">
      <c r="AL2124" s="300">
        <v>8</v>
      </c>
      <c r="AM2124" s="300">
        <v>2016</v>
      </c>
      <c r="AN2124" s="302">
        <v>42593</v>
      </c>
      <c r="AO2124" s="300">
        <v>1.64</v>
      </c>
    </row>
    <row r="2125" spans="38:41">
      <c r="AL2125" s="300">
        <v>8</v>
      </c>
      <c r="AM2125" s="300">
        <v>2016</v>
      </c>
      <c r="AN2125" s="302">
        <v>42592</v>
      </c>
      <c r="AO2125" s="300">
        <v>1.6080000000000001</v>
      </c>
    </row>
    <row r="2126" spans="38:41">
      <c r="AL2126" s="300">
        <v>8</v>
      </c>
      <c r="AM2126" s="300">
        <v>2016</v>
      </c>
      <c r="AN2126" s="302">
        <v>42591</v>
      </c>
      <c r="AO2126" s="300">
        <v>1.6319999999999999</v>
      </c>
    </row>
    <row r="2127" spans="38:41">
      <c r="AL2127" s="300">
        <v>8</v>
      </c>
      <c r="AM2127" s="300">
        <v>2016</v>
      </c>
      <c r="AN2127" s="302">
        <v>42590</v>
      </c>
      <c r="AO2127" s="300">
        <v>1.677</v>
      </c>
    </row>
    <row r="2128" spans="38:41">
      <c r="AL2128" s="300">
        <v>8</v>
      </c>
      <c r="AM2128" s="300">
        <v>2016</v>
      </c>
      <c r="AN2128" s="302">
        <v>42587</v>
      </c>
      <c r="AO2128" s="300">
        <v>1.6819999999999999</v>
      </c>
    </row>
    <row r="2129" spans="38:41">
      <c r="AL2129" s="300">
        <v>8</v>
      </c>
      <c r="AM2129" s="300">
        <v>2016</v>
      </c>
      <c r="AN2129" s="302">
        <v>42586</v>
      </c>
      <c r="AO2129" s="300">
        <v>1.6359999999999999</v>
      </c>
    </row>
    <row r="2130" spans="38:41">
      <c r="AL2130" s="300">
        <v>8</v>
      </c>
      <c r="AM2130" s="300">
        <v>2016</v>
      </c>
      <c r="AN2130" s="302">
        <v>42585</v>
      </c>
      <c r="AO2130" s="300">
        <v>1.6739999999999999</v>
      </c>
    </row>
    <row r="2131" spans="38:41">
      <c r="AL2131" s="300">
        <v>8</v>
      </c>
      <c r="AM2131" s="300">
        <v>2016</v>
      </c>
      <c r="AN2131" s="302">
        <v>42584</v>
      </c>
      <c r="AO2131" s="300">
        <v>1.6739999999999999</v>
      </c>
    </row>
    <row r="2132" spans="38:41">
      <c r="AL2132" s="300">
        <v>8</v>
      </c>
      <c r="AM2132" s="300">
        <v>2016</v>
      </c>
      <c r="AN2132" s="302">
        <v>42583</v>
      </c>
      <c r="AO2132" s="300">
        <v>1.641</v>
      </c>
    </row>
    <row r="2133" spans="38:41">
      <c r="AL2133" s="300">
        <v>7</v>
      </c>
      <c r="AM2133" s="300">
        <v>2016</v>
      </c>
      <c r="AN2133" s="302">
        <v>42580</v>
      </c>
      <c r="AO2133" s="300">
        <v>1.641</v>
      </c>
    </row>
    <row r="2134" spans="38:41">
      <c r="AL2134" s="300">
        <v>7</v>
      </c>
      <c r="AM2134" s="300">
        <v>2016</v>
      </c>
      <c r="AN2134" s="302">
        <v>42579</v>
      </c>
      <c r="AO2134" s="300">
        <v>1.6850000000000001</v>
      </c>
    </row>
    <row r="2135" spans="38:41">
      <c r="AL2135" s="300">
        <v>7</v>
      </c>
      <c r="AM2135" s="300">
        <v>2016</v>
      </c>
      <c r="AN2135" s="302">
        <v>42578</v>
      </c>
      <c r="AO2135" s="300">
        <v>1.6879999999999999</v>
      </c>
    </row>
    <row r="2136" spans="38:41">
      <c r="AL2136" s="300">
        <v>7</v>
      </c>
      <c r="AM2136" s="300">
        <v>2016</v>
      </c>
      <c r="AN2136" s="302">
        <v>42577</v>
      </c>
      <c r="AO2136" s="300">
        <v>1.7310000000000001</v>
      </c>
    </row>
    <row r="2137" spans="38:41">
      <c r="AL2137" s="300">
        <v>7</v>
      </c>
      <c r="AM2137" s="300">
        <v>2016</v>
      </c>
      <c r="AN2137" s="302">
        <v>42576</v>
      </c>
      <c r="AO2137" s="300">
        <v>1.7270000000000001</v>
      </c>
    </row>
    <row r="2138" spans="38:41">
      <c r="AL2138" s="300">
        <v>7</v>
      </c>
      <c r="AM2138" s="300">
        <v>2016</v>
      </c>
      <c r="AN2138" s="302">
        <v>42573</v>
      </c>
      <c r="AO2138" s="300">
        <v>1.73</v>
      </c>
    </row>
    <row r="2139" spans="38:41">
      <c r="AL2139" s="300">
        <v>7</v>
      </c>
      <c r="AM2139" s="300">
        <v>2016</v>
      </c>
      <c r="AN2139" s="302">
        <v>42572</v>
      </c>
      <c r="AO2139" s="300">
        <v>1.744</v>
      </c>
    </row>
    <row r="2140" spans="38:41">
      <c r="AL2140" s="300">
        <v>7</v>
      </c>
      <c r="AM2140" s="300">
        <v>2016</v>
      </c>
      <c r="AN2140" s="302">
        <v>42571</v>
      </c>
      <c r="AO2140" s="300">
        <v>1.7490000000000001</v>
      </c>
    </row>
    <row r="2141" spans="38:41">
      <c r="AL2141" s="300">
        <v>7</v>
      </c>
      <c r="AM2141" s="300">
        <v>2016</v>
      </c>
      <c r="AN2141" s="302">
        <v>42570</v>
      </c>
      <c r="AO2141" s="300">
        <v>1.708</v>
      </c>
    </row>
    <row r="2142" spans="38:41">
      <c r="AL2142" s="300">
        <v>7</v>
      </c>
      <c r="AM2142" s="300">
        <v>2016</v>
      </c>
      <c r="AN2142" s="302">
        <v>42569</v>
      </c>
      <c r="AO2142" s="300">
        <v>1.7330000000000001</v>
      </c>
    </row>
    <row r="2143" spans="38:41">
      <c r="AL2143" s="300">
        <v>7</v>
      </c>
      <c r="AM2143" s="300">
        <v>2016</v>
      </c>
      <c r="AN2143" s="302">
        <v>42566</v>
      </c>
      <c r="AO2143" s="300">
        <v>1.7090000000000001</v>
      </c>
    </row>
    <row r="2144" spans="38:41">
      <c r="AL2144" s="300">
        <v>7</v>
      </c>
      <c r="AM2144" s="300">
        <v>2016</v>
      </c>
      <c r="AN2144" s="302">
        <v>42565</v>
      </c>
      <c r="AO2144" s="300">
        <v>1.6779999999999999</v>
      </c>
    </row>
    <row r="2145" spans="38:41">
      <c r="AL2145" s="300">
        <v>7</v>
      </c>
      <c r="AM2145" s="300">
        <v>2016</v>
      </c>
      <c r="AN2145" s="302">
        <v>42564</v>
      </c>
      <c r="AO2145" s="300">
        <v>1.613</v>
      </c>
    </row>
    <row r="2146" spans="38:41">
      <c r="AL2146" s="300">
        <v>7</v>
      </c>
      <c r="AM2146" s="300">
        <v>2016</v>
      </c>
      <c r="AN2146" s="302">
        <v>42563</v>
      </c>
      <c r="AO2146" s="300">
        <v>1.651</v>
      </c>
    </row>
    <row r="2147" spans="38:41">
      <c r="AL2147" s="300">
        <v>7</v>
      </c>
      <c r="AM2147" s="300">
        <v>2016</v>
      </c>
      <c r="AN2147" s="302">
        <v>42562</v>
      </c>
      <c r="AO2147" s="300">
        <v>1.5589999999999999</v>
      </c>
    </row>
    <row r="2148" spans="38:41">
      <c r="AL2148" s="300">
        <v>7</v>
      </c>
      <c r="AM2148" s="300">
        <v>2016</v>
      </c>
      <c r="AN2148" s="302">
        <v>42559</v>
      </c>
      <c r="AO2148" s="300">
        <v>1.548</v>
      </c>
    </row>
    <row r="2149" spans="38:41">
      <c r="AL2149" s="300">
        <v>7</v>
      </c>
      <c r="AM2149" s="300">
        <v>2016</v>
      </c>
      <c r="AN2149" s="302">
        <v>42558</v>
      </c>
      <c r="AO2149" s="300">
        <v>1.556</v>
      </c>
    </row>
    <row r="2150" spans="38:41">
      <c r="AL2150" s="300">
        <v>7</v>
      </c>
      <c r="AM2150" s="300">
        <v>2016</v>
      </c>
      <c r="AN2150" s="302">
        <v>42557</v>
      </c>
      <c r="AO2150" s="300">
        <v>1.554</v>
      </c>
    </row>
    <row r="2151" spans="38:41">
      <c r="AL2151" s="300">
        <v>7</v>
      </c>
      <c r="AM2151" s="300">
        <v>2016</v>
      </c>
      <c r="AN2151" s="302">
        <v>42556</v>
      </c>
      <c r="AO2151" s="300">
        <v>1.601</v>
      </c>
    </row>
    <row r="2152" spans="38:41">
      <c r="AL2152" s="300">
        <v>7</v>
      </c>
      <c r="AM2152" s="300">
        <v>2016</v>
      </c>
      <c r="AN2152" s="302">
        <v>42555</v>
      </c>
      <c r="AO2152" s="300">
        <v>1.6739999999999999</v>
      </c>
    </row>
    <row r="2153" spans="38:41">
      <c r="AL2153" s="300">
        <v>7</v>
      </c>
      <c r="AM2153" s="300">
        <v>2016</v>
      </c>
      <c r="AN2153" s="302">
        <v>42552</v>
      </c>
      <c r="AO2153" s="300">
        <v>1.7150000000000001</v>
      </c>
    </row>
    <row r="2154" spans="38:41">
      <c r="AL2154" s="300">
        <v>6</v>
      </c>
      <c r="AM2154" s="300">
        <v>2016</v>
      </c>
      <c r="AN2154" s="302">
        <v>42551</v>
      </c>
      <c r="AO2154" s="300">
        <v>1.716</v>
      </c>
    </row>
    <row r="2155" spans="38:41">
      <c r="AL2155" s="300">
        <v>6</v>
      </c>
      <c r="AM2155" s="300">
        <v>2016</v>
      </c>
      <c r="AN2155" s="302">
        <v>42550</v>
      </c>
      <c r="AO2155" s="300">
        <v>1.7649999999999999</v>
      </c>
    </row>
    <row r="2156" spans="38:41">
      <c r="AL2156" s="300">
        <v>6</v>
      </c>
      <c r="AM2156" s="300">
        <v>2016</v>
      </c>
      <c r="AN2156" s="302">
        <v>42549</v>
      </c>
      <c r="AO2156" s="300">
        <v>1.728</v>
      </c>
    </row>
    <row r="2157" spans="38:41">
      <c r="AL2157" s="300">
        <v>6</v>
      </c>
      <c r="AM2157" s="300">
        <v>2016</v>
      </c>
      <c r="AN2157" s="302">
        <v>42548</v>
      </c>
      <c r="AO2157" s="300">
        <v>1.72</v>
      </c>
    </row>
    <row r="2158" spans="38:41">
      <c r="AL2158" s="300">
        <v>6</v>
      </c>
      <c r="AM2158" s="300">
        <v>2016</v>
      </c>
      <c r="AN2158" s="302">
        <v>42545</v>
      </c>
      <c r="AO2158" s="300">
        <v>1.798</v>
      </c>
    </row>
    <row r="2159" spans="38:41">
      <c r="AL2159" s="300">
        <v>6</v>
      </c>
      <c r="AM2159" s="300">
        <v>2016</v>
      </c>
      <c r="AN2159" s="302">
        <v>42544</v>
      </c>
      <c r="AO2159" s="300">
        <v>1.917</v>
      </c>
    </row>
    <row r="2160" spans="38:41">
      <c r="AL2160" s="300">
        <v>6</v>
      </c>
      <c r="AM2160" s="300">
        <v>2016</v>
      </c>
      <c r="AN2160" s="302">
        <v>42543</v>
      </c>
      <c r="AO2160" s="300">
        <v>1.8720000000000001</v>
      </c>
    </row>
    <row r="2161" spans="38:41">
      <c r="AL2161" s="300">
        <v>6</v>
      </c>
      <c r="AM2161" s="300">
        <v>2016</v>
      </c>
      <c r="AN2161" s="302">
        <v>42542</v>
      </c>
      <c r="AO2161" s="300">
        <v>1.8859999999999999</v>
      </c>
    </row>
    <row r="2162" spans="38:41">
      <c r="AL2162" s="300">
        <v>6</v>
      </c>
      <c r="AM2162" s="300">
        <v>2016</v>
      </c>
      <c r="AN2162" s="302">
        <v>42541</v>
      </c>
      <c r="AO2162" s="300">
        <v>1.8420000000000001</v>
      </c>
    </row>
    <row r="2163" spans="38:41">
      <c r="AL2163" s="300">
        <v>6</v>
      </c>
      <c r="AM2163" s="300">
        <v>2016</v>
      </c>
      <c r="AN2163" s="302">
        <v>42538</v>
      </c>
      <c r="AO2163" s="300">
        <v>1.768</v>
      </c>
    </row>
    <row r="2164" spans="38:41">
      <c r="AL2164" s="300">
        <v>6</v>
      </c>
      <c r="AM2164" s="300">
        <v>2016</v>
      </c>
      <c r="AN2164" s="302">
        <v>42537</v>
      </c>
      <c r="AO2164" s="300">
        <v>1.76</v>
      </c>
    </row>
    <row r="2165" spans="38:41">
      <c r="AL2165" s="300">
        <v>6</v>
      </c>
      <c r="AM2165" s="300">
        <v>2016</v>
      </c>
      <c r="AN2165" s="302">
        <v>42536</v>
      </c>
      <c r="AO2165" s="300">
        <v>1.7589999999999999</v>
      </c>
    </row>
    <row r="2166" spans="38:41">
      <c r="AL2166" s="300">
        <v>6</v>
      </c>
      <c r="AM2166" s="300">
        <v>2016</v>
      </c>
      <c r="AN2166" s="302">
        <v>42535</v>
      </c>
      <c r="AO2166" s="300">
        <v>1.782</v>
      </c>
    </row>
    <row r="2167" spans="38:41">
      <c r="AL2167" s="300">
        <v>6</v>
      </c>
      <c r="AM2167" s="300">
        <v>2016</v>
      </c>
      <c r="AN2167" s="302">
        <v>42534</v>
      </c>
      <c r="AO2167" s="300">
        <v>1.7849999999999999</v>
      </c>
    </row>
    <row r="2168" spans="38:41">
      <c r="AL2168" s="300">
        <v>6</v>
      </c>
      <c r="AM2168" s="300">
        <v>2016</v>
      </c>
      <c r="AN2168" s="302">
        <v>42531</v>
      </c>
      <c r="AO2168" s="300">
        <v>1.7989999999999999</v>
      </c>
    </row>
    <row r="2169" spans="38:41">
      <c r="AL2169" s="300">
        <v>6</v>
      </c>
      <c r="AM2169" s="300">
        <v>2016</v>
      </c>
      <c r="AN2169" s="302">
        <v>42530</v>
      </c>
      <c r="AO2169" s="300">
        <v>1.845</v>
      </c>
    </row>
    <row r="2170" spans="38:41">
      <c r="AL2170" s="300">
        <v>6</v>
      </c>
      <c r="AM2170" s="300">
        <v>2016</v>
      </c>
      <c r="AN2170" s="302">
        <v>42529</v>
      </c>
      <c r="AO2170" s="300">
        <v>1.867</v>
      </c>
    </row>
    <row r="2171" spans="38:41">
      <c r="AL2171" s="300">
        <v>6</v>
      </c>
      <c r="AM2171" s="300">
        <v>2016</v>
      </c>
      <c r="AN2171" s="302">
        <v>42528</v>
      </c>
      <c r="AO2171" s="300">
        <v>1.881</v>
      </c>
    </row>
    <row r="2172" spans="38:41">
      <c r="AL2172" s="300">
        <v>6</v>
      </c>
      <c r="AM2172" s="300">
        <v>2016</v>
      </c>
      <c r="AN2172" s="302">
        <v>42527</v>
      </c>
      <c r="AO2172" s="300">
        <v>1.885</v>
      </c>
    </row>
    <row r="2173" spans="38:41">
      <c r="AL2173" s="300">
        <v>6</v>
      </c>
      <c r="AM2173" s="300">
        <v>2016</v>
      </c>
      <c r="AN2173" s="302">
        <v>42524</v>
      </c>
      <c r="AO2173" s="300">
        <v>1.841</v>
      </c>
    </row>
    <row r="2174" spans="38:41">
      <c r="AL2174" s="300">
        <v>6</v>
      </c>
      <c r="AM2174" s="300">
        <v>2016</v>
      </c>
      <c r="AN2174" s="302">
        <v>42523</v>
      </c>
      <c r="AO2174" s="300">
        <v>1.895</v>
      </c>
    </row>
    <row r="2175" spans="38:41">
      <c r="AL2175" s="300">
        <v>6</v>
      </c>
      <c r="AM2175" s="300">
        <v>2016</v>
      </c>
      <c r="AN2175" s="302">
        <v>42522</v>
      </c>
      <c r="AO2175" s="300">
        <v>1.948</v>
      </c>
    </row>
    <row r="2176" spans="38:41">
      <c r="AL2176" s="300">
        <v>5</v>
      </c>
      <c r="AM2176" s="300">
        <v>2016</v>
      </c>
      <c r="AN2176" s="302">
        <v>42521</v>
      </c>
      <c r="AO2176" s="300">
        <v>1.9610000000000001</v>
      </c>
    </row>
    <row r="2177" spans="38:41">
      <c r="AL2177" s="300">
        <v>5</v>
      </c>
      <c r="AM2177" s="300">
        <v>2016</v>
      </c>
      <c r="AN2177" s="302">
        <v>42520</v>
      </c>
      <c r="AO2177" s="300">
        <v>1.982</v>
      </c>
    </row>
    <row r="2178" spans="38:41">
      <c r="AL2178" s="300">
        <v>5</v>
      </c>
      <c r="AM2178" s="300">
        <v>2016</v>
      </c>
      <c r="AN2178" s="302">
        <v>42517</v>
      </c>
      <c r="AO2178" s="300">
        <v>1.9850000000000001</v>
      </c>
    </row>
    <row r="2179" spans="38:41">
      <c r="AL2179" s="300">
        <v>5</v>
      </c>
      <c r="AM2179" s="300">
        <v>2016</v>
      </c>
      <c r="AN2179" s="302">
        <v>42516</v>
      </c>
      <c r="AO2179" s="300">
        <v>1.9770000000000001</v>
      </c>
    </row>
    <row r="2180" spans="38:41">
      <c r="AL2180" s="300">
        <v>5</v>
      </c>
      <c r="AM2180" s="300">
        <v>2016</v>
      </c>
      <c r="AN2180" s="302">
        <v>42515</v>
      </c>
      <c r="AO2180" s="300">
        <v>2.012</v>
      </c>
    </row>
    <row r="2181" spans="38:41">
      <c r="AL2181" s="300">
        <v>5</v>
      </c>
      <c r="AM2181" s="300">
        <v>2016</v>
      </c>
      <c r="AN2181" s="302">
        <v>42514</v>
      </c>
      <c r="AO2181" s="300">
        <v>2.0019999999999998</v>
      </c>
    </row>
    <row r="2182" spans="38:41">
      <c r="AL2182" s="300">
        <v>5</v>
      </c>
      <c r="AM2182" s="300">
        <v>2016</v>
      </c>
      <c r="AN2182" s="302">
        <v>42513</v>
      </c>
      <c r="AO2182" s="300">
        <v>1.9910000000000001</v>
      </c>
    </row>
    <row r="2183" spans="38:41">
      <c r="AL2183" s="300">
        <v>5</v>
      </c>
      <c r="AM2183" s="300">
        <v>2016</v>
      </c>
      <c r="AN2183" s="302">
        <v>42510</v>
      </c>
      <c r="AO2183" s="300">
        <v>1.9890000000000001</v>
      </c>
    </row>
    <row r="2184" spans="38:41">
      <c r="AL2184" s="300">
        <v>5</v>
      </c>
      <c r="AM2184" s="300">
        <v>2016</v>
      </c>
      <c r="AN2184" s="302">
        <v>42509</v>
      </c>
      <c r="AO2184" s="300">
        <v>1.984</v>
      </c>
    </row>
    <row r="2185" spans="38:41">
      <c r="AL2185" s="300">
        <v>5</v>
      </c>
      <c r="AM2185" s="300">
        <v>2016</v>
      </c>
      <c r="AN2185" s="302">
        <v>42508</v>
      </c>
      <c r="AO2185" s="300">
        <v>2.0049999999999999</v>
      </c>
    </row>
    <row r="2186" spans="38:41">
      <c r="AL2186" s="300">
        <v>5</v>
      </c>
      <c r="AM2186" s="300">
        <v>2016</v>
      </c>
      <c r="AN2186" s="302">
        <v>42507</v>
      </c>
      <c r="AO2186" s="300">
        <v>1.98</v>
      </c>
    </row>
    <row r="2187" spans="38:41">
      <c r="AL2187" s="300">
        <v>5</v>
      </c>
      <c r="AM2187" s="300">
        <v>2016</v>
      </c>
      <c r="AN2187" s="302">
        <v>42506</v>
      </c>
      <c r="AO2187" s="300">
        <v>1.988</v>
      </c>
    </row>
    <row r="2188" spans="38:41">
      <c r="AL2188" s="300">
        <v>5</v>
      </c>
      <c r="AM2188" s="300">
        <v>2016</v>
      </c>
      <c r="AN2188" s="302">
        <v>42503</v>
      </c>
      <c r="AO2188" s="300">
        <v>1.95</v>
      </c>
    </row>
    <row r="2189" spans="38:41">
      <c r="AL2189" s="300">
        <v>5</v>
      </c>
      <c r="AM2189" s="300">
        <v>2016</v>
      </c>
      <c r="AN2189" s="302">
        <v>42502</v>
      </c>
      <c r="AO2189" s="300">
        <v>1.9850000000000001</v>
      </c>
    </row>
    <row r="2190" spans="38:41">
      <c r="AL2190" s="300">
        <v>5</v>
      </c>
      <c r="AM2190" s="300">
        <v>2016</v>
      </c>
      <c r="AN2190" s="302">
        <v>42501</v>
      </c>
      <c r="AO2190" s="300">
        <v>1.966</v>
      </c>
    </row>
    <row r="2191" spans="38:41">
      <c r="AL2191" s="300">
        <v>5</v>
      </c>
      <c r="AM2191" s="300">
        <v>2016</v>
      </c>
      <c r="AN2191" s="302">
        <v>42500</v>
      </c>
      <c r="AO2191" s="300">
        <v>1.964</v>
      </c>
    </row>
    <row r="2192" spans="38:41">
      <c r="AL2192" s="300">
        <v>5</v>
      </c>
      <c r="AM2192" s="300">
        <v>2016</v>
      </c>
      <c r="AN2192" s="302">
        <v>42499</v>
      </c>
      <c r="AO2192" s="300">
        <v>1.968</v>
      </c>
    </row>
    <row r="2193" spans="38:41">
      <c r="AL2193" s="300">
        <v>5</v>
      </c>
      <c r="AM2193" s="300">
        <v>2016</v>
      </c>
      <c r="AN2193" s="302">
        <v>42496</v>
      </c>
      <c r="AO2193" s="300">
        <v>1.99</v>
      </c>
    </row>
    <row r="2194" spans="38:41">
      <c r="AL2194" s="300">
        <v>5</v>
      </c>
      <c r="AM2194" s="300">
        <v>2016</v>
      </c>
      <c r="AN2194" s="302">
        <v>42495</v>
      </c>
      <c r="AO2194" s="300">
        <v>1.988</v>
      </c>
    </row>
    <row r="2195" spans="38:41">
      <c r="AL2195" s="300">
        <v>5</v>
      </c>
      <c r="AM2195" s="300">
        <v>2016</v>
      </c>
      <c r="AN2195" s="302">
        <v>42494</v>
      </c>
      <c r="AO2195" s="300">
        <v>2.0350000000000001</v>
      </c>
    </row>
    <row r="2196" spans="38:41">
      <c r="AL2196" s="300">
        <v>5</v>
      </c>
      <c r="AM2196" s="300">
        <v>2016</v>
      </c>
      <c r="AN2196" s="302">
        <v>42493</v>
      </c>
      <c r="AO2196" s="300">
        <v>2.0720000000000001</v>
      </c>
    </row>
    <row r="2197" spans="38:41">
      <c r="AL2197" s="300">
        <v>5</v>
      </c>
      <c r="AM2197" s="300">
        <v>2016</v>
      </c>
      <c r="AN2197" s="302">
        <v>42492</v>
      </c>
      <c r="AO2197" s="300">
        <v>2.1240000000000001</v>
      </c>
    </row>
    <row r="2198" spans="38:41">
      <c r="AL2198" s="300">
        <v>4</v>
      </c>
      <c r="AM2198" s="300">
        <v>2016</v>
      </c>
      <c r="AN2198" s="302">
        <v>42489</v>
      </c>
      <c r="AO2198" s="300">
        <v>2.0840000000000001</v>
      </c>
    </row>
    <row r="2199" spans="38:41">
      <c r="AL2199" s="300">
        <v>4</v>
      </c>
      <c r="AM2199" s="300">
        <v>2016</v>
      </c>
      <c r="AN2199" s="302">
        <v>42488</v>
      </c>
      <c r="AO2199" s="300">
        <v>2.0550000000000002</v>
      </c>
    </row>
    <row r="2200" spans="38:41">
      <c r="AL2200" s="300">
        <v>4</v>
      </c>
      <c r="AM2200" s="300">
        <v>2016</v>
      </c>
      <c r="AN2200" s="302">
        <v>42487</v>
      </c>
      <c r="AO2200" s="300">
        <v>2.0590000000000002</v>
      </c>
    </row>
    <row r="2201" spans="38:41">
      <c r="AL2201" s="300">
        <v>4</v>
      </c>
      <c r="AM2201" s="300">
        <v>2016</v>
      </c>
      <c r="AN2201" s="302">
        <v>42486</v>
      </c>
      <c r="AO2201" s="300">
        <v>2.0939999999999999</v>
      </c>
    </row>
    <row r="2202" spans="38:41">
      <c r="AL2202" s="300">
        <v>4</v>
      </c>
      <c r="AM2202" s="300">
        <v>2016</v>
      </c>
      <c r="AN2202" s="302">
        <v>42485</v>
      </c>
      <c r="AO2202" s="300">
        <v>2.1</v>
      </c>
    </row>
    <row r="2203" spans="38:41">
      <c r="AL2203" s="300">
        <v>4</v>
      </c>
      <c r="AM2203" s="300">
        <v>2016</v>
      </c>
      <c r="AN2203" s="302">
        <v>42482</v>
      </c>
      <c r="AO2203" s="300">
        <v>2.08</v>
      </c>
    </row>
    <row r="2204" spans="38:41">
      <c r="AL2204" s="300">
        <v>4</v>
      </c>
      <c r="AM2204" s="300">
        <v>2016</v>
      </c>
      <c r="AN2204" s="302">
        <v>42481</v>
      </c>
      <c r="AO2204" s="300">
        <v>2.0499999999999998</v>
      </c>
    </row>
    <row r="2205" spans="38:41">
      <c r="AL2205" s="300">
        <v>4</v>
      </c>
      <c r="AM2205" s="300">
        <v>2016</v>
      </c>
      <c r="AN2205" s="302">
        <v>42480</v>
      </c>
      <c r="AO2205" s="300">
        <v>2.0329999999999999</v>
      </c>
    </row>
    <row r="2206" spans="38:41">
      <c r="AL2206" s="300">
        <v>4</v>
      </c>
      <c r="AM2206" s="300">
        <v>2016</v>
      </c>
      <c r="AN2206" s="302">
        <v>42479</v>
      </c>
      <c r="AO2206" s="300">
        <v>2.0129999999999999</v>
      </c>
    </row>
    <row r="2207" spans="38:41">
      <c r="AL2207" s="300">
        <v>4</v>
      </c>
      <c r="AM2207" s="300">
        <v>2016</v>
      </c>
      <c r="AN2207" s="302">
        <v>42478</v>
      </c>
      <c r="AO2207" s="300">
        <v>1.994</v>
      </c>
    </row>
    <row r="2208" spans="38:41">
      <c r="AL2208" s="300">
        <v>4</v>
      </c>
      <c r="AM2208" s="300">
        <v>2016</v>
      </c>
      <c r="AN2208" s="302">
        <v>42475</v>
      </c>
      <c r="AO2208" s="300">
        <v>1.9750000000000001</v>
      </c>
    </row>
    <row r="2209" spans="38:41">
      <c r="AL2209" s="300">
        <v>4</v>
      </c>
      <c r="AM2209" s="300">
        <v>2016</v>
      </c>
      <c r="AN2209" s="302">
        <v>42474</v>
      </c>
      <c r="AO2209" s="300">
        <v>1.9990000000000001</v>
      </c>
    </row>
    <row r="2210" spans="38:41">
      <c r="AL2210" s="300">
        <v>4</v>
      </c>
      <c r="AM2210" s="300">
        <v>2016</v>
      </c>
      <c r="AN2210" s="302">
        <v>42473</v>
      </c>
      <c r="AO2210" s="300">
        <v>1.9730000000000001</v>
      </c>
    </row>
    <row r="2211" spans="38:41">
      <c r="AL2211" s="300">
        <v>4</v>
      </c>
      <c r="AM2211" s="300">
        <v>2016</v>
      </c>
      <c r="AN2211" s="302">
        <v>42472</v>
      </c>
      <c r="AO2211" s="300">
        <v>1.992</v>
      </c>
    </row>
    <row r="2212" spans="38:41">
      <c r="AL2212" s="300">
        <v>4</v>
      </c>
      <c r="AM2212" s="300">
        <v>2016</v>
      </c>
      <c r="AN2212" s="302">
        <v>42471</v>
      </c>
      <c r="AO2212" s="300">
        <v>1.9550000000000001</v>
      </c>
    </row>
    <row r="2213" spans="38:41">
      <c r="AL2213" s="300">
        <v>4</v>
      </c>
      <c r="AM2213" s="300">
        <v>2016</v>
      </c>
      <c r="AN2213" s="302">
        <v>42468</v>
      </c>
      <c r="AO2213" s="300">
        <v>1.954</v>
      </c>
    </row>
    <row r="2214" spans="38:41">
      <c r="AL2214" s="300">
        <v>4</v>
      </c>
      <c r="AM2214" s="300">
        <v>2016</v>
      </c>
      <c r="AN2214" s="302">
        <v>42467</v>
      </c>
      <c r="AO2214" s="300">
        <v>1.92</v>
      </c>
    </row>
    <row r="2215" spans="38:41">
      <c r="AL2215" s="300">
        <v>4</v>
      </c>
      <c r="AM2215" s="300">
        <v>2016</v>
      </c>
      <c r="AN2215" s="302">
        <v>42466</v>
      </c>
      <c r="AO2215" s="300">
        <v>1.97</v>
      </c>
    </row>
    <row r="2216" spans="38:41">
      <c r="AL2216" s="300">
        <v>4</v>
      </c>
      <c r="AM2216" s="300">
        <v>2016</v>
      </c>
      <c r="AN2216" s="302">
        <v>42465</v>
      </c>
      <c r="AO2216" s="300">
        <v>1.9370000000000001</v>
      </c>
    </row>
    <row r="2217" spans="38:41">
      <c r="AL2217" s="300">
        <v>4</v>
      </c>
      <c r="AM2217" s="300">
        <v>2016</v>
      </c>
      <c r="AN2217" s="302">
        <v>42464</v>
      </c>
      <c r="AO2217" s="300">
        <v>1.986</v>
      </c>
    </row>
    <row r="2218" spans="38:41">
      <c r="AL2218" s="300">
        <v>4</v>
      </c>
      <c r="AM2218" s="300">
        <v>2016</v>
      </c>
      <c r="AN2218" s="302">
        <v>42461</v>
      </c>
      <c r="AO2218" s="300">
        <v>2.0070000000000001</v>
      </c>
    </row>
    <row r="2219" spans="38:41">
      <c r="AL2219" s="300">
        <v>3</v>
      </c>
      <c r="AM2219" s="300">
        <v>2016</v>
      </c>
      <c r="AN2219" s="302">
        <v>42460</v>
      </c>
      <c r="AO2219" s="300">
        <v>2.008</v>
      </c>
    </row>
    <row r="2220" spans="38:41">
      <c r="AL2220" s="300">
        <v>3</v>
      </c>
      <c r="AM2220" s="300">
        <v>2016</v>
      </c>
      <c r="AN2220" s="302">
        <v>42459</v>
      </c>
      <c r="AO2220" s="300">
        <v>2.0089999999999999</v>
      </c>
    </row>
    <row r="2221" spans="38:41">
      <c r="AL2221" s="300">
        <v>3</v>
      </c>
      <c r="AM2221" s="300">
        <v>2016</v>
      </c>
      <c r="AN2221" s="302">
        <v>42458</v>
      </c>
      <c r="AO2221" s="300">
        <v>1.976</v>
      </c>
    </row>
    <row r="2222" spans="38:41">
      <c r="AL2222" s="300">
        <v>3</v>
      </c>
      <c r="AM2222" s="300">
        <v>2016</v>
      </c>
      <c r="AN2222" s="302">
        <v>42457</v>
      </c>
      <c r="AO2222" s="300">
        <v>2.04</v>
      </c>
    </row>
    <row r="2223" spans="38:41">
      <c r="AL2223" s="300">
        <v>3</v>
      </c>
      <c r="AM2223" s="300">
        <v>2016</v>
      </c>
      <c r="AN2223" s="302">
        <v>42454</v>
      </c>
      <c r="AO2223" s="300">
        <v>2.052</v>
      </c>
    </row>
    <row r="2224" spans="38:41">
      <c r="AL2224" s="300">
        <v>3</v>
      </c>
      <c r="AM2224" s="300">
        <v>2016</v>
      </c>
      <c r="AN2224" s="302">
        <v>42453</v>
      </c>
      <c r="AO2224" s="300">
        <v>2.052</v>
      </c>
    </row>
    <row r="2225" spans="38:41">
      <c r="AL2225" s="300">
        <v>3</v>
      </c>
      <c r="AM2225" s="300">
        <v>2016</v>
      </c>
      <c r="AN2225" s="302">
        <v>42452</v>
      </c>
      <c r="AO2225" s="300">
        <v>2.0350000000000001</v>
      </c>
    </row>
    <row r="2226" spans="38:41">
      <c r="AL2226" s="300">
        <v>3</v>
      </c>
      <c r="AM2226" s="300">
        <v>2016</v>
      </c>
      <c r="AN2226" s="302">
        <v>42451</v>
      </c>
      <c r="AO2226" s="300">
        <v>2.0990000000000002</v>
      </c>
    </row>
    <row r="2227" spans="38:41">
      <c r="AL2227" s="300">
        <v>3</v>
      </c>
      <c r="AM2227" s="300">
        <v>2016</v>
      </c>
      <c r="AN2227" s="302">
        <v>42450</v>
      </c>
      <c r="AO2227" s="300">
        <v>2.0960000000000001</v>
      </c>
    </row>
    <row r="2228" spans="38:41">
      <c r="AL2228" s="300">
        <v>3</v>
      </c>
      <c r="AM2228" s="300">
        <v>2016</v>
      </c>
      <c r="AN2228" s="302">
        <v>42447</v>
      </c>
      <c r="AO2228" s="300">
        <v>2.0779999999999998</v>
      </c>
    </row>
    <row r="2229" spans="38:41">
      <c r="AL2229" s="300">
        <v>3</v>
      </c>
      <c r="AM2229" s="300">
        <v>2016</v>
      </c>
      <c r="AN2229" s="302">
        <v>42446</v>
      </c>
      <c r="AO2229" s="300">
        <v>2.0750000000000002</v>
      </c>
    </row>
    <row r="2230" spans="38:41">
      <c r="AL2230" s="300">
        <v>3</v>
      </c>
      <c r="AM2230" s="300">
        <v>2016</v>
      </c>
      <c r="AN2230" s="302">
        <v>42445</v>
      </c>
      <c r="AO2230" s="300">
        <v>2.0699999999999998</v>
      </c>
    </row>
    <row r="2231" spans="38:41">
      <c r="AL2231" s="300">
        <v>3</v>
      </c>
      <c r="AM2231" s="300">
        <v>2016</v>
      </c>
      <c r="AN2231" s="302">
        <v>42444</v>
      </c>
      <c r="AO2231" s="300">
        <v>2.085</v>
      </c>
    </row>
    <row r="2232" spans="38:41">
      <c r="AL2232" s="300">
        <v>3</v>
      </c>
      <c r="AM2232" s="300">
        <v>2016</v>
      </c>
      <c r="AN2232" s="302">
        <v>42443</v>
      </c>
      <c r="AO2232" s="300">
        <v>2.0920000000000001</v>
      </c>
    </row>
    <row r="2233" spans="38:41">
      <c r="AL2233" s="300">
        <v>3</v>
      </c>
      <c r="AM2233" s="300">
        <v>2016</v>
      </c>
      <c r="AN2233" s="302">
        <v>42440</v>
      </c>
      <c r="AO2233" s="300">
        <v>2.1160000000000001</v>
      </c>
    </row>
    <row r="2234" spans="38:41">
      <c r="AL2234" s="300">
        <v>3</v>
      </c>
      <c r="AM2234" s="300">
        <v>2016</v>
      </c>
      <c r="AN2234" s="302">
        <v>42439</v>
      </c>
      <c r="AO2234" s="300">
        <v>2.0680000000000001</v>
      </c>
    </row>
    <row r="2235" spans="38:41">
      <c r="AL2235" s="300">
        <v>3</v>
      </c>
      <c r="AM2235" s="300">
        <v>2016</v>
      </c>
      <c r="AN2235" s="302">
        <v>42438</v>
      </c>
      <c r="AO2235" s="300">
        <v>2.036</v>
      </c>
    </row>
    <row r="2236" spans="38:41">
      <c r="AL2236" s="300">
        <v>3</v>
      </c>
      <c r="AM2236" s="300">
        <v>2016</v>
      </c>
      <c r="AN2236" s="302">
        <v>42437</v>
      </c>
      <c r="AO2236" s="300">
        <v>1.992</v>
      </c>
    </row>
    <row r="2237" spans="38:41">
      <c r="AL2237" s="300">
        <v>3</v>
      </c>
      <c r="AM2237" s="300">
        <v>2016</v>
      </c>
      <c r="AN2237" s="302">
        <v>42436</v>
      </c>
      <c r="AO2237" s="300">
        <v>2.0750000000000002</v>
      </c>
    </row>
    <row r="2238" spans="38:41">
      <c r="AL2238" s="300">
        <v>3</v>
      </c>
      <c r="AM2238" s="300">
        <v>2016</v>
      </c>
      <c r="AN2238" s="302">
        <v>42433</v>
      </c>
      <c r="AO2238" s="300">
        <v>2.0659999999999998</v>
      </c>
    </row>
    <row r="2239" spans="38:41">
      <c r="AL2239" s="300">
        <v>3</v>
      </c>
      <c r="AM2239" s="300">
        <v>2016</v>
      </c>
      <c r="AN2239" s="302">
        <v>42432</v>
      </c>
      <c r="AO2239" s="300">
        <v>2.0339999999999998</v>
      </c>
    </row>
    <row r="2240" spans="38:41">
      <c r="AL2240" s="300">
        <v>3</v>
      </c>
      <c r="AM2240" s="300">
        <v>2016</v>
      </c>
      <c r="AN2240" s="302">
        <v>42431</v>
      </c>
      <c r="AO2240" s="300">
        <v>2.0459999999999998</v>
      </c>
    </row>
    <row r="2241" spans="38:41">
      <c r="AL2241" s="300">
        <v>3</v>
      </c>
      <c r="AM2241" s="300">
        <v>2016</v>
      </c>
      <c r="AN2241" s="302">
        <v>42430</v>
      </c>
      <c r="AO2241" s="300">
        <v>2.0310000000000001</v>
      </c>
    </row>
    <row r="2242" spans="38:41">
      <c r="AL2242" s="300">
        <v>2</v>
      </c>
      <c r="AM2242" s="300">
        <v>2016</v>
      </c>
      <c r="AN2242" s="302">
        <v>42429</v>
      </c>
      <c r="AO2242" s="300">
        <v>1.9750000000000001</v>
      </c>
    </row>
    <row r="2243" spans="38:41">
      <c r="AL2243" s="300">
        <v>2</v>
      </c>
      <c r="AM2243" s="300">
        <v>2016</v>
      </c>
      <c r="AN2243" s="302">
        <v>42426</v>
      </c>
      <c r="AO2243" s="300">
        <v>1.964</v>
      </c>
    </row>
    <row r="2244" spans="38:41">
      <c r="AL2244" s="300">
        <v>2</v>
      </c>
      <c r="AM2244" s="300">
        <v>2016</v>
      </c>
      <c r="AN2244" s="302">
        <v>42425</v>
      </c>
      <c r="AO2244" s="300">
        <v>1.9379999999999999</v>
      </c>
    </row>
    <row r="2245" spans="38:41">
      <c r="AL2245" s="300">
        <v>2</v>
      </c>
      <c r="AM2245" s="300">
        <v>2016</v>
      </c>
      <c r="AN2245" s="302">
        <v>42424</v>
      </c>
      <c r="AO2245" s="300">
        <v>1.9390000000000001</v>
      </c>
    </row>
    <row r="2246" spans="38:41">
      <c r="AL2246" s="300">
        <v>2</v>
      </c>
      <c r="AM2246" s="300">
        <v>2016</v>
      </c>
      <c r="AN2246" s="302">
        <v>42423</v>
      </c>
      <c r="AO2246" s="300">
        <v>1.9159999999999999</v>
      </c>
    </row>
    <row r="2247" spans="38:41">
      <c r="AL2247" s="300">
        <v>2</v>
      </c>
      <c r="AM2247" s="300">
        <v>2016</v>
      </c>
      <c r="AN2247" s="302">
        <v>42422</v>
      </c>
      <c r="AO2247" s="300">
        <v>1.921</v>
      </c>
    </row>
    <row r="2248" spans="38:41">
      <c r="AL2248" s="300">
        <v>2</v>
      </c>
      <c r="AM2248" s="300">
        <v>2016</v>
      </c>
      <c r="AN2248" s="302">
        <v>42419</v>
      </c>
      <c r="AO2248" s="300">
        <v>1.92</v>
      </c>
    </row>
    <row r="2249" spans="38:41">
      <c r="AL2249" s="300">
        <v>2</v>
      </c>
      <c r="AM2249" s="300">
        <v>2016</v>
      </c>
      <c r="AN2249" s="302">
        <v>42418</v>
      </c>
      <c r="AO2249" s="300">
        <v>1.9139999999999999</v>
      </c>
    </row>
    <row r="2250" spans="38:41">
      <c r="AL2250" s="300">
        <v>2</v>
      </c>
      <c r="AM2250" s="300">
        <v>2016</v>
      </c>
      <c r="AN2250" s="302">
        <v>42417</v>
      </c>
      <c r="AO2250" s="300">
        <v>1.974</v>
      </c>
    </row>
    <row r="2251" spans="38:41">
      <c r="AL2251" s="300">
        <v>2</v>
      </c>
      <c r="AM2251" s="300">
        <v>2016</v>
      </c>
      <c r="AN2251" s="302">
        <v>42416</v>
      </c>
      <c r="AO2251" s="300">
        <v>1.962</v>
      </c>
    </row>
    <row r="2252" spans="38:41">
      <c r="AL2252" s="300">
        <v>2</v>
      </c>
      <c r="AM2252" s="300">
        <v>2016</v>
      </c>
      <c r="AN2252" s="302">
        <v>42415</v>
      </c>
      <c r="AO2252" s="300">
        <v>1.931</v>
      </c>
    </row>
    <row r="2253" spans="38:41">
      <c r="AL2253" s="300">
        <v>2</v>
      </c>
      <c r="AM2253" s="300">
        <v>2016</v>
      </c>
      <c r="AN2253" s="302">
        <v>42412</v>
      </c>
      <c r="AO2253" s="300">
        <v>1.931</v>
      </c>
    </row>
    <row r="2254" spans="38:41">
      <c r="AL2254" s="300">
        <v>2</v>
      </c>
      <c r="AM2254" s="300">
        <v>2016</v>
      </c>
      <c r="AN2254" s="302">
        <v>42411</v>
      </c>
      <c r="AO2254" s="300">
        <v>1.8460000000000001</v>
      </c>
    </row>
    <row r="2255" spans="38:41">
      <c r="AL2255" s="300">
        <v>2</v>
      </c>
      <c r="AM2255" s="300">
        <v>2016</v>
      </c>
      <c r="AN2255" s="302">
        <v>42410</v>
      </c>
      <c r="AO2255" s="300">
        <v>1.8180000000000001</v>
      </c>
    </row>
    <row r="2256" spans="38:41">
      <c r="AL2256" s="300">
        <v>2</v>
      </c>
      <c r="AM2256" s="300">
        <v>2016</v>
      </c>
      <c r="AN2256" s="302">
        <v>42409</v>
      </c>
      <c r="AO2256" s="300">
        <v>1.86</v>
      </c>
    </row>
    <row r="2257" spans="38:41">
      <c r="AL2257" s="300">
        <v>2</v>
      </c>
      <c r="AM2257" s="300">
        <v>2016</v>
      </c>
      <c r="AN2257" s="302">
        <v>42408</v>
      </c>
      <c r="AO2257" s="300">
        <v>1.8720000000000001</v>
      </c>
    </row>
    <row r="2258" spans="38:41">
      <c r="AL2258" s="300">
        <v>2</v>
      </c>
      <c r="AM2258" s="300">
        <v>2016</v>
      </c>
      <c r="AN2258" s="302">
        <v>42405</v>
      </c>
      <c r="AO2258" s="300">
        <v>1.948</v>
      </c>
    </row>
    <row r="2259" spans="38:41">
      <c r="AL2259" s="300">
        <v>2</v>
      </c>
      <c r="AM2259" s="300">
        <v>2016</v>
      </c>
      <c r="AN2259" s="302">
        <v>42404</v>
      </c>
      <c r="AO2259" s="300">
        <v>1.966</v>
      </c>
    </row>
    <row r="2260" spans="38:41">
      <c r="AL2260" s="300">
        <v>2</v>
      </c>
      <c r="AM2260" s="300">
        <v>2016</v>
      </c>
      <c r="AN2260" s="302">
        <v>42403</v>
      </c>
      <c r="AO2260" s="300">
        <v>1.974</v>
      </c>
    </row>
    <row r="2261" spans="38:41">
      <c r="AL2261" s="300">
        <v>2</v>
      </c>
      <c r="AM2261" s="300">
        <v>2016</v>
      </c>
      <c r="AN2261" s="302">
        <v>42402</v>
      </c>
      <c r="AO2261" s="300">
        <v>1.944</v>
      </c>
    </row>
    <row r="2262" spans="38:41">
      <c r="AL2262" s="300">
        <v>2</v>
      </c>
      <c r="AM2262" s="300">
        <v>2016</v>
      </c>
      <c r="AN2262" s="302">
        <v>42401</v>
      </c>
      <c r="AO2262" s="300">
        <v>2.0459999999999998</v>
      </c>
    </row>
    <row r="2263" spans="38:41">
      <c r="AL2263" s="300">
        <v>1</v>
      </c>
      <c r="AM2263" s="300">
        <v>2016</v>
      </c>
      <c r="AN2263" s="302">
        <v>42398</v>
      </c>
      <c r="AO2263" s="300">
        <v>2.0350000000000001</v>
      </c>
    </row>
    <row r="2264" spans="38:41">
      <c r="AL2264" s="300">
        <v>1</v>
      </c>
      <c r="AM2264" s="300">
        <v>2016</v>
      </c>
      <c r="AN2264" s="302">
        <v>42397</v>
      </c>
      <c r="AO2264" s="300">
        <v>2.0470000000000002</v>
      </c>
    </row>
    <row r="2265" spans="38:41">
      <c r="AL2265" s="300">
        <v>1</v>
      </c>
      <c r="AM2265" s="300">
        <v>2016</v>
      </c>
      <c r="AN2265" s="302">
        <v>42396</v>
      </c>
      <c r="AO2265" s="300">
        <v>2.056</v>
      </c>
    </row>
    <row r="2266" spans="38:41">
      <c r="AL2266" s="300">
        <v>1</v>
      </c>
      <c r="AM2266" s="300">
        <v>2016</v>
      </c>
      <c r="AN2266" s="302">
        <v>42395</v>
      </c>
      <c r="AO2266" s="300">
        <v>2.0710000000000002</v>
      </c>
    </row>
    <row r="2267" spans="38:41">
      <c r="AL2267" s="300">
        <v>1</v>
      </c>
      <c r="AM2267" s="300">
        <v>2016</v>
      </c>
      <c r="AN2267" s="302">
        <v>42394</v>
      </c>
      <c r="AO2267" s="300">
        <v>2.0590000000000002</v>
      </c>
    </row>
    <row r="2268" spans="38:41">
      <c r="AL2268" s="300">
        <v>1</v>
      </c>
      <c r="AM2268" s="300">
        <v>2016</v>
      </c>
      <c r="AN2268" s="302">
        <v>42391</v>
      </c>
      <c r="AO2268" s="300">
        <v>2.0990000000000002</v>
      </c>
    </row>
    <row r="2269" spans="38:41">
      <c r="AL2269" s="300">
        <v>1</v>
      </c>
      <c r="AM2269" s="300">
        <v>2016</v>
      </c>
      <c r="AN2269" s="302">
        <v>42390</v>
      </c>
      <c r="AO2269" s="300">
        <v>2.0259999999999998</v>
      </c>
    </row>
    <row r="2270" spans="38:41">
      <c r="AL2270" s="300">
        <v>1</v>
      </c>
      <c r="AM2270" s="300">
        <v>2016</v>
      </c>
      <c r="AN2270" s="302">
        <v>42389</v>
      </c>
      <c r="AO2270" s="300">
        <v>1.9370000000000001</v>
      </c>
    </row>
    <row r="2271" spans="38:41">
      <c r="AL2271" s="300">
        <v>1</v>
      </c>
      <c r="AM2271" s="300">
        <v>2016</v>
      </c>
      <c r="AN2271" s="302">
        <v>42388</v>
      </c>
      <c r="AO2271" s="300">
        <v>1.9910000000000001</v>
      </c>
    </row>
    <row r="2272" spans="38:41">
      <c r="AL2272" s="300">
        <v>1</v>
      </c>
      <c r="AM2272" s="300">
        <v>2016</v>
      </c>
      <c r="AN2272" s="302">
        <v>42387</v>
      </c>
      <c r="AO2272" s="300">
        <v>1.984</v>
      </c>
    </row>
    <row r="2273" spans="38:41">
      <c r="AL2273" s="300">
        <v>1</v>
      </c>
      <c r="AM2273" s="300">
        <v>2016</v>
      </c>
      <c r="AN2273" s="302">
        <v>42384</v>
      </c>
      <c r="AO2273" s="300">
        <v>1.984</v>
      </c>
    </row>
    <row r="2274" spans="38:41">
      <c r="AL2274" s="300">
        <v>1</v>
      </c>
      <c r="AM2274" s="300">
        <v>2016</v>
      </c>
      <c r="AN2274" s="302">
        <v>42383</v>
      </c>
      <c r="AO2274" s="300">
        <v>2.0529999999999999</v>
      </c>
    </row>
    <row r="2275" spans="38:41">
      <c r="AL2275" s="300">
        <v>1</v>
      </c>
      <c r="AM2275" s="300">
        <v>2016</v>
      </c>
      <c r="AN2275" s="302">
        <v>42382</v>
      </c>
      <c r="AO2275" s="300">
        <v>2.0379999999999998</v>
      </c>
    </row>
    <row r="2276" spans="38:41">
      <c r="AL2276" s="300">
        <v>1</v>
      </c>
      <c r="AM2276" s="300">
        <v>2016</v>
      </c>
      <c r="AN2276" s="302">
        <v>42381</v>
      </c>
      <c r="AO2276" s="300">
        <v>2.044</v>
      </c>
    </row>
    <row r="2277" spans="38:41">
      <c r="AL2277" s="300">
        <v>1</v>
      </c>
      <c r="AM2277" s="300">
        <v>2016</v>
      </c>
      <c r="AN2277" s="302">
        <v>42380</v>
      </c>
      <c r="AO2277" s="300">
        <v>2.0939999999999999</v>
      </c>
    </row>
    <row r="2278" spans="38:41">
      <c r="AL2278" s="300">
        <v>1</v>
      </c>
      <c r="AM2278" s="300">
        <v>2016</v>
      </c>
      <c r="AN2278" s="302">
        <v>42377</v>
      </c>
      <c r="AO2278" s="300">
        <v>2.0609999999999999</v>
      </c>
    </row>
    <row r="2279" spans="38:41">
      <c r="AL2279" s="300">
        <v>1</v>
      </c>
      <c r="AM2279" s="300">
        <v>2016</v>
      </c>
      <c r="AN2279" s="302">
        <v>42376</v>
      </c>
      <c r="AO2279" s="300">
        <v>2.0720000000000001</v>
      </c>
    </row>
    <row r="2280" spans="38:41">
      <c r="AL2280" s="300">
        <v>1</v>
      </c>
      <c r="AM2280" s="300">
        <v>2016</v>
      </c>
      <c r="AN2280" s="302">
        <v>42375</v>
      </c>
      <c r="AO2280" s="300">
        <v>2.085</v>
      </c>
    </row>
    <row r="2281" spans="38:41">
      <c r="AL2281" s="300">
        <v>1</v>
      </c>
      <c r="AM2281" s="300">
        <v>2016</v>
      </c>
      <c r="AN2281" s="302">
        <v>42374</v>
      </c>
      <c r="AO2281" s="300">
        <v>2.1320000000000001</v>
      </c>
    </row>
    <row r="2282" spans="38:41">
      <c r="AL2282" s="300">
        <v>1</v>
      </c>
      <c r="AM2282" s="300">
        <v>2016</v>
      </c>
      <c r="AN2282" s="302">
        <v>42373</v>
      </c>
      <c r="AO2282" s="300">
        <v>2.137</v>
      </c>
    </row>
    <row r="2283" spans="38:41">
      <c r="AL2283" s="300">
        <v>1</v>
      </c>
      <c r="AM2283" s="300">
        <v>2016</v>
      </c>
      <c r="AN2283" s="302">
        <v>42370</v>
      </c>
      <c r="AO2283" s="300">
        <v>2.149</v>
      </c>
    </row>
    <row r="2284" spans="38:41">
      <c r="AL2284" s="300">
        <v>12</v>
      </c>
      <c r="AM2284" s="300">
        <v>2015</v>
      </c>
      <c r="AN2284" s="302">
        <v>42369</v>
      </c>
      <c r="AO2284" s="300">
        <v>2.149</v>
      </c>
    </row>
    <row r="2285" spans="38:41">
      <c r="AL2285" s="300">
        <v>12</v>
      </c>
      <c r="AM2285" s="300">
        <v>2015</v>
      </c>
      <c r="AN2285" s="302">
        <v>42368</v>
      </c>
      <c r="AO2285" s="300">
        <v>2.157</v>
      </c>
    </row>
    <row r="2286" spans="38:41">
      <c r="AL2286" s="300">
        <v>12</v>
      </c>
      <c r="AM2286" s="300">
        <v>2015</v>
      </c>
      <c r="AN2286" s="302">
        <v>42367</v>
      </c>
      <c r="AO2286" s="300">
        <v>2.1720000000000002</v>
      </c>
    </row>
    <row r="2287" spans="38:41">
      <c r="AL2287" s="300">
        <v>12</v>
      </c>
      <c r="AM2287" s="300">
        <v>2015</v>
      </c>
      <c r="AN2287" s="302">
        <v>42366</v>
      </c>
      <c r="AO2287" s="300">
        <v>2.1379999999999999</v>
      </c>
    </row>
    <row r="2288" spans="38:41">
      <c r="AL2288" s="300">
        <v>12</v>
      </c>
      <c r="AM2288" s="300">
        <v>2015</v>
      </c>
      <c r="AN2288" s="302">
        <v>42363</v>
      </c>
      <c r="AO2288" s="300">
        <v>2.137</v>
      </c>
    </row>
    <row r="2289" spans="38:41">
      <c r="AL2289" s="300">
        <v>12</v>
      </c>
      <c r="AM2289" s="300">
        <v>2015</v>
      </c>
      <c r="AN2289" s="302">
        <v>42362</v>
      </c>
      <c r="AO2289" s="300">
        <v>2.137</v>
      </c>
    </row>
    <row r="2290" spans="38:41">
      <c r="AL2290" s="300">
        <v>12</v>
      </c>
      <c r="AM2290" s="300">
        <v>2015</v>
      </c>
      <c r="AN2290" s="302">
        <v>42361</v>
      </c>
      <c r="AO2290" s="300">
        <v>2.1659999999999999</v>
      </c>
    </row>
    <row r="2291" spans="38:41">
      <c r="AL2291" s="300">
        <v>12</v>
      </c>
      <c r="AM2291" s="300">
        <v>2015</v>
      </c>
      <c r="AN2291" s="302">
        <v>42360</v>
      </c>
      <c r="AO2291" s="300">
        <v>2.14</v>
      </c>
    </row>
    <row r="2292" spans="38:41">
      <c r="AL2292" s="300">
        <v>12</v>
      </c>
      <c r="AM2292" s="300">
        <v>2015</v>
      </c>
      <c r="AN2292" s="302">
        <v>42359</v>
      </c>
      <c r="AO2292" s="300">
        <v>2.109</v>
      </c>
    </row>
    <row r="2293" spans="38:41">
      <c r="AL2293" s="300">
        <v>12</v>
      </c>
      <c r="AM2293" s="300">
        <v>2015</v>
      </c>
      <c r="AN2293" s="302">
        <v>42356</v>
      </c>
      <c r="AO2293" s="300">
        <v>2.1219999999999999</v>
      </c>
    </row>
    <row r="2294" spans="38:41">
      <c r="AL2294" s="300">
        <v>12</v>
      </c>
      <c r="AM2294" s="300">
        <v>2015</v>
      </c>
      <c r="AN2294" s="302">
        <v>42355</v>
      </c>
      <c r="AO2294" s="300">
        <v>2.1560000000000001</v>
      </c>
    </row>
    <row r="2295" spans="38:41">
      <c r="AL2295" s="300">
        <v>12</v>
      </c>
      <c r="AM2295" s="300">
        <v>2015</v>
      </c>
      <c r="AN2295" s="302">
        <v>42354</v>
      </c>
      <c r="AO2295" s="300">
        <v>2.2250000000000001</v>
      </c>
    </row>
    <row r="2296" spans="38:41">
      <c r="AL2296" s="300">
        <v>12</v>
      </c>
      <c r="AM2296" s="300">
        <v>2015</v>
      </c>
      <c r="AN2296" s="302">
        <v>42353</v>
      </c>
      <c r="AO2296" s="300">
        <v>2.2229999999999999</v>
      </c>
    </row>
    <row r="2297" spans="38:41">
      <c r="AL2297" s="300">
        <v>12</v>
      </c>
      <c r="AM2297" s="300">
        <v>2015</v>
      </c>
      <c r="AN2297" s="302">
        <v>42352</v>
      </c>
      <c r="AO2297" s="300">
        <v>2.2120000000000002</v>
      </c>
    </row>
    <row r="2298" spans="38:41">
      <c r="AL2298" s="300">
        <v>12</v>
      </c>
      <c r="AM2298" s="300">
        <v>2015</v>
      </c>
      <c r="AN2298" s="302">
        <v>42349</v>
      </c>
      <c r="AO2298" s="300">
        <v>2.1619999999999999</v>
      </c>
    </row>
    <row r="2299" spans="38:41">
      <c r="AL2299" s="300">
        <v>12</v>
      </c>
      <c r="AM2299" s="300">
        <v>2015</v>
      </c>
      <c r="AN2299" s="302">
        <v>42348</v>
      </c>
      <c r="AO2299" s="300">
        <v>2.2370000000000001</v>
      </c>
    </row>
    <row r="2300" spans="38:41">
      <c r="AL2300" s="300">
        <v>12</v>
      </c>
      <c r="AM2300" s="300">
        <v>2015</v>
      </c>
      <c r="AN2300" s="302">
        <v>42347</v>
      </c>
      <c r="AO2300" s="300">
        <v>2.238</v>
      </c>
    </row>
    <row r="2301" spans="38:41">
      <c r="AL2301" s="300">
        <v>12</v>
      </c>
      <c r="AM2301" s="300">
        <v>2015</v>
      </c>
      <c r="AN2301" s="302">
        <v>42346</v>
      </c>
      <c r="AO2301" s="300">
        <v>2.238</v>
      </c>
    </row>
    <row r="2302" spans="38:41">
      <c r="AL2302" s="300">
        <v>12</v>
      </c>
      <c r="AM2302" s="300">
        <v>2015</v>
      </c>
      <c r="AN2302" s="302">
        <v>42345</v>
      </c>
      <c r="AO2302" s="300">
        <v>2.238</v>
      </c>
    </row>
    <row r="2303" spans="38:41">
      <c r="AL2303" s="300">
        <v>12</v>
      </c>
      <c r="AM2303" s="300">
        <v>2015</v>
      </c>
      <c r="AN2303" s="302">
        <v>42342</v>
      </c>
      <c r="AO2303" s="300">
        <v>2.298</v>
      </c>
    </row>
    <row r="2304" spans="38:41">
      <c r="AL2304" s="300">
        <v>12</v>
      </c>
      <c r="AM2304" s="300">
        <v>2015</v>
      </c>
      <c r="AN2304" s="302">
        <v>42341</v>
      </c>
      <c r="AO2304" s="300">
        <v>2.3250000000000002</v>
      </c>
    </row>
    <row r="2305" spans="38:41">
      <c r="AL2305" s="300">
        <v>12</v>
      </c>
      <c r="AM2305" s="300">
        <v>2015</v>
      </c>
      <c r="AN2305" s="302">
        <v>42340</v>
      </c>
      <c r="AO2305" s="300">
        <v>2.2280000000000002</v>
      </c>
    </row>
    <row r="2306" spans="38:41">
      <c r="AL2306" s="300">
        <v>12</v>
      </c>
      <c r="AM2306" s="300">
        <v>2015</v>
      </c>
      <c r="AN2306" s="302">
        <v>42339</v>
      </c>
      <c r="AO2306" s="300">
        <v>2.226</v>
      </c>
    </row>
    <row r="2307" spans="38:41">
      <c r="AL2307" s="300">
        <v>11</v>
      </c>
      <c r="AM2307" s="300">
        <v>2015</v>
      </c>
      <c r="AN2307" s="302">
        <v>42338</v>
      </c>
      <c r="AO2307" s="300">
        <v>2.286</v>
      </c>
    </row>
    <row r="2308" spans="38:41">
      <c r="AL2308" s="300">
        <v>11</v>
      </c>
      <c r="AM2308" s="300">
        <v>2015</v>
      </c>
      <c r="AN2308" s="302">
        <v>42335</v>
      </c>
      <c r="AO2308" s="300">
        <v>2.2919999999999998</v>
      </c>
    </row>
    <row r="2309" spans="38:41">
      <c r="AL2309" s="300">
        <v>11</v>
      </c>
      <c r="AM2309" s="300">
        <v>2015</v>
      </c>
      <c r="AN2309" s="302">
        <v>42334</v>
      </c>
      <c r="AO2309" s="300">
        <v>2.2810000000000001</v>
      </c>
    </row>
    <row r="2310" spans="38:41">
      <c r="AL2310" s="300">
        <v>11</v>
      </c>
      <c r="AM2310" s="300">
        <v>2015</v>
      </c>
      <c r="AN2310" s="302">
        <v>42333</v>
      </c>
      <c r="AO2310" s="300">
        <v>2.2959999999999998</v>
      </c>
    </row>
    <row r="2311" spans="38:41">
      <c r="AL2311" s="300">
        <v>11</v>
      </c>
      <c r="AM2311" s="300">
        <v>2015</v>
      </c>
      <c r="AN2311" s="302">
        <v>42332</v>
      </c>
      <c r="AO2311" s="300">
        <v>2.3220000000000001</v>
      </c>
    </row>
    <row r="2312" spans="38:41">
      <c r="AL2312" s="300">
        <v>11</v>
      </c>
      <c r="AM2312" s="300">
        <v>2015</v>
      </c>
      <c r="AN2312" s="302">
        <v>42331</v>
      </c>
      <c r="AO2312" s="300">
        <v>2.3250000000000002</v>
      </c>
    </row>
    <row r="2313" spans="38:41">
      <c r="AL2313" s="300">
        <v>11</v>
      </c>
      <c r="AM2313" s="300">
        <v>2015</v>
      </c>
      <c r="AN2313" s="302">
        <v>42328</v>
      </c>
      <c r="AO2313" s="300">
        <v>2.3279999999999998</v>
      </c>
    </row>
    <row r="2314" spans="38:41">
      <c r="AL2314" s="300">
        <v>11</v>
      </c>
      <c r="AM2314" s="300">
        <v>2015</v>
      </c>
      <c r="AN2314" s="302">
        <v>42327</v>
      </c>
      <c r="AO2314" s="300">
        <v>2.3250000000000002</v>
      </c>
    </row>
    <row r="2315" spans="38:41">
      <c r="AL2315" s="300">
        <v>11</v>
      </c>
      <c r="AM2315" s="300">
        <v>2015</v>
      </c>
      <c r="AN2315" s="302">
        <v>42326</v>
      </c>
      <c r="AO2315" s="300">
        <v>2.3540000000000001</v>
      </c>
    </row>
    <row r="2316" spans="38:41">
      <c r="AL2316" s="300">
        <v>11</v>
      </c>
      <c r="AM2316" s="300">
        <v>2015</v>
      </c>
      <c r="AN2316" s="302">
        <v>42325</v>
      </c>
      <c r="AO2316" s="300">
        <v>2.3490000000000002</v>
      </c>
    </row>
    <row r="2317" spans="38:41">
      <c r="AL2317" s="300">
        <v>11</v>
      </c>
      <c r="AM2317" s="300">
        <v>2015</v>
      </c>
      <c r="AN2317" s="302">
        <v>42324</v>
      </c>
      <c r="AO2317" s="300">
        <v>2.3450000000000002</v>
      </c>
    </row>
    <row r="2318" spans="38:41">
      <c r="AL2318" s="300">
        <v>11</v>
      </c>
      <c r="AM2318" s="300">
        <v>2015</v>
      </c>
      <c r="AN2318" s="302">
        <v>42321</v>
      </c>
      <c r="AO2318" s="300">
        <v>2.3450000000000002</v>
      </c>
    </row>
    <row r="2319" spans="38:41">
      <c r="AL2319" s="300">
        <v>11</v>
      </c>
      <c r="AM2319" s="300">
        <v>2015</v>
      </c>
      <c r="AN2319" s="302">
        <v>42320</v>
      </c>
      <c r="AO2319" s="300">
        <v>2.3889999999999998</v>
      </c>
    </row>
    <row r="2320" spans="38:41">
      <c r="AL2320" s="300">
        <v>11</v>
      </c>
      <c r="AM2320" s="300">
        <v>2015</v>
      </c>
      <c r="AN2320" s="302">
        <v>42319</v>
      </c>
      <c r="AO2320" s="300">
        <v>2.4009999999999998</v>
      </c>
    </row>
    <row r="2321" spans="38:41">
      <c r="AL2321" s="300">
        <v>11</v>
      </c>
      <c r="AM2321" s="300">
        <v>2015</v>
      </c>
      <c r="AN2321" s="302">
        <v>42318</v>
      </c>
      <c r="AO2321" s="300">
        <v>2.4009999999999998</v>
      </c>
    </row>
    <row r="2322" spans="38:41">
      <c r="AL2322" s="300">
        <v>11</v>
      </c>
      <c r="AM2322" s="300">
        <v>2015</v>
      </c>
      <c r="AN2322" s="302">
        <v>42317</v>
      </c>
      <c r="AO2322" s="300">
        <v>2.4180000000000001</v>
      </c>
    </row>
    <row r="2323" spans="38:41">
      <c r="AL2323" s="300">
        <v>11</v>
      </c>
      <c r="AM2323" s="300">
        <v>2015</v>
      </c>
      <c r="AN2323" s="302">
        <v>42314</v>
      </c>
      <c r="AO2323" s="300">
        <v>2.4159999999999999</v>
      </c>
    </row>
    <row r="2324" spans="38:41">
      <c r="AL2324" s="300">
        <v>11</v>
      </c>
      <c r="AM2324" s="300">
        <v>2015</v>
      </c>
      <c r="AN2324" s="302">
        <v>42313</v>
      </c>
      <c r="AO2324" s="300">
        <v>2.375</v>
      </c>
    </row>
    <row r="2325" spans="38:41">
      <c r="AL2325" s="300">
        <v>11</v>
      </c>
      <c r="AM2325" s="300">
        <v>2015</v>
      </c>
      <c r="AN2325" s="302">
        <v>42312</v>
      </c>
      <c r="AO2325" s="300">
        <v>2.3650000000000002</v>
      </c>
    </row>
    <row r="2326" spans="38:41">
      <c r="AL2326" s="300">
        <v>11</v>
      </c>
      <c r="AM2326" s="300">
        <v>2015</v>
      </c>
      <c r="AN2326" s="302">
        <v>42311</v>
      </c>
      <c r="AO2326" s="300">
        <v>2.3540000000000001</v>
      </c>
    </row>
    <row r="2327" spans="38:41">
      <c r="AL2327" s="300">
        <v>11</v>
      </c>
      <c r="AM2327" s="300">
        <v>2015</v>
      </c>
      <c r="AN2327" s="302">
        <v>42310</v>
      </c>
      <c r="AO2327" s="300">
        <v>2.3260000000000001</v>
      </c>
    </row>
    <row r="2328" spans="38:41">
      <c r="AL2328" s="300">
        <v>10</v>
      </c>
      <c r="AM2328" s="300">
        <v>2015</v>
      </c>
      <c r="AN2328" s="302">
        <v>42307</v>
      </c>
      <c r="AO2328" s="300">
        <v>2.3039999999999998</v>
      </c>
    </row>
    <row r="2329" spans="38:41">
      <c r="AL2329" s="300">
        <v>10</v>
      </c>
      <c r="AM2329" s="300">
        <v>2015</v>
      </c>
      <c r="AN2329" s="302">
        <v>42306</v>
      </c>
      <c r="AO2329" s="300">
        <v>2.3220000000000001</v>
      </c>
    </row>
    <row r="2330" spans="38:41">
      <c r="AL2330" s="300">
        <v>10</v>
      </c>
      <c r="AM2330" s="300">
        <v>2015</v>
      </c>
      <c r="AN2330" s="302">
        <v>42305</v>
      </c>
      <c r="AO2330" s="300">
        <v>2.2719999999999998</v>
      </c>
    </row>
    <row r="2331" spans="38:41">
      <c r="AL2331" s="300">
        <v>10</v>
      </c>
      <c r="AM2331" s="300">
        <v>2015</v>
      </c>
      <c r="AN2331" s="302">
        <v>42304</v>
      </c>
      <c r="AO2331" s="300">
        <v>2.2330000000000001</v>
      </c>
    </row>
    <row r="2332" spans="38:41">
      <c r="AL2332" s="300">
        <v>10</v>
      </c>
      <c r="AM2332" s="300">
        <v>2015</v>
      </c>
      <c r="AN2332" s="302">
        <v>42303</v>
      </c>
      <c r="AO2332" s="300">
        <v>2.246</v>
      </c>
    </row>
    <row r="2333" spans="38:41">
      <c r="AL2333" s="300">
        <v>10</v>
      </c>
      <c r="AM2333" s="300">
        <v>2015</v>
      </c>
      <c r="AN2333" s="302">
        <v>42300</v>
      </c>
      <c r="AO2333" s="300">
        <v>2.3029999999999999</v>
      </c>
    </row>
    <row r="2334" spans="38:41">
      <c r="AL2334" s="300">
        <v>10</v>
      </c>
      <c r="AM2334" s="300">
        <v>2015</v>
      </c>
      <c r="AN2334" s="302">
        <v>42299</v>
      </c>
      <c r="AO2334" s="300">
        <v>2.262</v>
      </c>
    </row>
    <row r="2335" spans="38:41">
      <c r="AL2335" s="300">
        <v>10</v>
      </c>
      <c r="AM2335" s="300">
        <v>2015</v>
      </c>
      <c r="AN2335" s="302">
        <v>42298</v>
      </c>
      <c r="AO2335" s="300">
        <v>2.2669999999999999</v>
      </c>
    </row>
    <row r="2336" spans="38:41">
      <c r="AL2336" s="300">
        <v>10</v>
      </c>
      <c r="AM2336" s="300">
        <v>2015</v>
      </c>
      <c r="AN2336" s="302">
        <v>42297</v>
      </c>
      <c r="AO2336" s="300">
        <v>2.3319999999999999</v>
      </c>
    </row>
    <row r="2337" spans="38:41">
      <c r="AL2337" s="300">
        <v>10</v>
      </c>
      <c r="AM2337" s="300">
        <v>2015</v>
      </c>
      <c r="AN2337" s="302">
        <v>42296</v>
      </c>
      <c r="AO2337" s="300">
        <v>2.2599999999999998</v>
      </c>
    </row>
    <row r="2338" spans="38:41">
      <c r="AL2338" s="300">
        <v>10</v>
      </c>
      <c r="AM2338" s="300">
        <v>2015</v>
      </c>
      <c r="AN2338" s="302">
        <v>42293</v>
      </c>
      <c r="AO2338" s="300">
        <v>2.2639999999999998</v>
      </c>
    </row>
    <row r="2339" spans="38:41">
      <c r="AL2339" s="300">
        <v>10</v>
      </c>
      <c r="AM2339" s="300">
        <v>2015</v>
      </c>
      <c r="AN2339" s="302">
        <v>42292</v>
      </c>
      <c r="AO2339" s="300">
        <v>2.2440000000000002</v>
      </c>
    </row>
    <row r="2340" spans="38:41">
      <c r="AL2340" s="300">
        <v>10</v>
      </c>
      <c r="AM2340" s="300">
        <v>2015</v>
      </c>
      <c r="AN2340" s="302">
        <v>42291</v>
      </c>
      <c r="AO2340" s="300">
        <v>2.2149999999999999</v>
      </c>
    </row>
    <row r="2341" spans="38:41">
      <c r="AL2341" s="300">
        <v>10</v>
      </c>
      <c r="AM2341" s="300">
        <v>2015</v>
      </c>
      <c r="AN2341" s="302">
        <v>42290</v>
      </c>
      <c r="AO2341" s="300">
        <v>2.25</v>
      </c>
    </row>
    <row r="2342" spans="38:41">
      <c r="AL2342" s="300">
        <v>10</v>
      </c>
      <c r="AM2342" s="300">
        <v>2015</v>
      </c>
      <c r="AN2342" s="302">
        <v>42289</v>
      </c>
      <c r="AO2342" s="300">
        <v>2.3140000000000001</v>
      </c>
    </row>
    <row r="2343" spans="38:41">
      <c r="AL2343" s="300">
        <v>10</v>
      </c>
      <c r="AM2343" s="300">
        <v>2015</v>
      </c>
      <c r="AN2343" s="302">
        <v>42286</v>
      </c>
      <c r="AO2343" s="300">
        <v>2.3140000000000001</v>
      </c>
    </row>
    <row r="2344" spans="38:41">
      <c r="AL2344" s="300">
        <v>10</v>
      </c>
      <c r="AM2344" s="300">
        <v>2015</v>
      </c>
      <c r="AN2344" s="302">
        <v>42285</v>
      </c>
      <c r="AO2344" s="300">
        <v>2.2999999999999998</v>
      </c>
    </row>
    <row r="2345" spans="38:41">
      <c r="AL2345" s="300">
        <v>10</v>
      </c>
      <c r="AM2345" s="300">
        <v>2015</v>
      </c>
      <c r="AN2345" s="302">
        <v>42284</v>
      </c>
      <c r="AO2345" s="300">
        <v>2.2519999999999998</v>
      </c>
    </row>
    <row r="2346" spans="38:41">
      <c r="AL2346" s="300">
        <v>10</v>
      </c>
      <c r="AM2346" s="300">
        <v>2015</v>
      </c>
      <c r="AN2346" s="302">
        <v>42283</v>
      </c>
      <c r="AO2346" s="300">
        <v>2.2189999999999999</v>
      </c>
    </row>
    <row r="2347" spans="38:41">
      <c r="AL2347" s="300">
        <v>10</v>
      </c>
      <c r="AM2347" s="300">
        <v>2015</v>
      </c>
      <c r="AN2347" s="302">
        <v>42282</v>
      </c>
      <c r="AO2347" s="300">
        <v>2.2320000000000002</v>
      </c>
    </row>
    <row r="2348" spans="38:41">
      <c r="AL2348" s="300">
        <v>10</v>
      </c>
      <c r="AM2348" s="300">
        <v>2015</v>
      </c>
      <c r="AN2348" s="302">
        <v>42279</v>
      </c>
      <c r="AO2348" s="300">
        <v>2.1859999999999999</v>
      </c>
    </row>
    <row r="2349" spans="38:41">
      <c r="AL2349" s="300">
        <v>10</v>
      </c>
      <c r="AM2349" s="300">
        <v>2015</v>
      </c>
      <c r="AN2349" s="302">
        <v>42278</v>
      </c>
      <c r="AO2349" s="300">
        <v>2.2000000000000002</v>
      </c>
    </row>
    <row r="2350" spans="38:41">
      <c r="AL2350" s="300">
        <v>9</v>
      </c>
      <c r="AM2350" s="300">
        <v>2015</v>
      </c>
      <c r="AN2350" s="302">
        <v>42277</v>
      </c>
      <c r="AO2350" s="300">
        <v>2.1989999999999998</v>
      </c>
    </row>
    <row r="2351" spans="38:41">
      <c r="AL2351" s="300">
        <v>9</v>
      </c>
      <c r="AM2351" s="300">
        <v>2015</v>
      </c>
      <c r="AN2351" s="302">
        <v>42276</v>
      </c>
      <c r="AO2351" s="300">
        <v>2.1890000000000001</v>
      </c>
    </row>
    <row r="2352" spans="38:41">
      <c r="AL2352" s="300">
        <v>9</v>
      </c>
      <c r="AM2352" s="300">
        <v>2015</v>
      </c>
      <c r="AN2352" s="302">
        <v>42275</v>
      </c>
      <c r="AO2352" s="300">
        <v>2.1970000000000001</v>
      </c>
    </row>
    <row r="2353" spans="38:41">
      <c r="AL2353" s="300">
        <v>9</v>
      </c>
      <c r="AM2353" s="300">
        <v>2015</v>
      </c>
      <c r="AN2353" s="302">
        <v>42272</v>
      </c>
      <c r="AO2353" s="300">
        <v>2.27</v>
      </c>
    </row>
    <row r="2354" spans="38:41">
      <c r="AL2354" s="300">
        <v>9</v>
      </c>
      <c r="AM2354" s="300">
        <v>2015</v>
      </c>
      <c r="AN2354" s="302">
        <v>42271</v>
      </c>
      <c r="AO2354" s="300">
        <v>2.2200000000000002</v>
      </c>
    </row>
    <row r="2355" spans="38:41">
      <c r="AL2355" s="300">
        <v>9</v>
      </c>
      <c r="AM2355" s="300">
        <v>2015</v>
      </c>
      <c r="AN2355" s="302">
        <v>42270</v>
      </c>
      <c r="AO2355" s="300">
        <v>2.242</v>
      </c>
    </row>
    <row r="2356" spans="38:41">
      <c r="AL2356" s="300">
        <v>9</v>
      </c>
      <c r="AM2356" s="300">
        <v>2015</v>
      </c>
      <c r="AN2356" s="302">
        <v>42269</v>
      </c>
      <c r="AO2356" s="300">
        <v>2.2309999999999999</v>
      </c>
    </row>
    <row r="2357" spans="38:41">
      <c r="AL2357" s="300">
        <v>9</v>
      </c>
      <c r="AM2357" s="300">
        <v>2015</v>
      </c>
      <c r="AN2357" s="302">
        <v>42268</v>
      </c>
      <c r="AO2357" s="300">
        <v>2.2930000000000001</v>
      </c>
    </row>
    <row r="2358" spans="38:41">
      <c r="AL2358" s="300">
        <v>9</v>
      </c>
      <c r="AM2358" s="300">
        <v>2015</v>
      </c>
      <c r="AN2358" s="302">
        <v>42265</v>
      </c>
      <c r="AO2358" s="300">
        <v>2.226</v>
      </c>
    </row>
    <row r="2359" spans="38:41">
      <c r="AL2359" s="300">
        <v>9</v>
      </c>
      <c r="AM2359" s="300">
        <v>2015</v>
      </c>
      <c r="AN2359" s="302">
        <v>42264</v>
      </c>
      <c r="AO2359" s="300">
        <v>2.29</v>
      </c>
    </row>
    <row r="2360" spans="38:41">
      <c r="AL2360" s="300">
        <v>9</v>
      </c>
      <c r="AM2360" s="300">
        <v>2015</v>
      </c>
      <c r="AN2360" s="302">
        <v>42263</v>
      </c>
      <c r="AO2360" s="300">
        <v>2.339</v>
      </c>
    </row>
    <row r="2361" spans="38:41">
      <c r="AL2361" s="300">
        <v>9</v>
      </c>
      <c r="AM2361" s="300">
        <v>2015</v>
      </c>
      <c r="AN2361" s="302">
        <v>42262</v>
      </c>
      <c r="AO2361" s="300">
        <v>2.3210000000000002</v>
      </c>
    </row>
    <row r="2362" spans="38:41">
      <c r="AL2362" s="300">
        <v>9</v>
      </c>
      <c r="AM2362" s="300">
        <v>2015</v>
      </c>
      <c r="AN2362" s="302">
        <v>42261</v>
      </c>
      <c r="AO2362" s="300">
        <v>2.234</v>
      </c>
    </row>
    <row r="2363" spans="38:41">
      <c r="AL2363" s="300">
        <v>9</v>
      </c>
      <c r="AM2363" s="300">
        <v>2015</v>
      </c>
      <c r="AN2363" s="302">
        <v>42258</v>
      </c>
      <c r="AO2363" s="300">
        <v>2.2370000000000001</v>
      </c>
    </row>
    <row r="2364" spans="38:41">
      <c r="AL2364" s="300">
        <v>9</v>
      </c>
      <c r="AM2364" s="300">
        <v>2015</v>
      </c>
      <c r="AN2364" s="302">
        <v>42257</v>
      </c>
      <c r="AO2364" s="300">
        <v>2.2629999999999999</v>
      </c>
    </row>
    <row r="2365" spans="38:41">
      <c r="AL2365" s="300">
        <v>9</v>
      </c>
      <c r="AM2365" s="300">
        <v>2015</v>
      </c>
      <c r="AN2365" s="302">
        <v>42256</v>
      </c>
      <c r="AO2365" s="300">
        <v>2.2589999999999999</v>
      </c>
    </row>
    <row r="2366" spans="38:41">
      <c r="AL2366" s="300">
        <v>9</v>
      </c>
      <c r="AM2366" s="300">
        <v>2015</v>
      </c>
      <c r="AN2366" s="302">
        <v>42255</v>
      </c>
      <c r="AO2366" s="300">
        <v>2.2330000000000001</v>
      </c>
    </row>
    <row r="2367" spans="38:41">
      <c r="AL2367" s="300">
        <v>9</v>
      </c>
      <c r="AM2367" s="300">
        <v>2015</v>
      </c>
      <c r="AN2367" s="302">
        <v>42254</v>
      </c>
      <c r="AO2367" s="300">
        <v>2.1970000000000001</v>
      </c>
    </row>
    <row r="2368" spans="38:41">
      <c r="AL2368" s="300">
        <v>9</v>
      </c>
      <c r="AM2368" s="300">
        <v>2015</v>
      </c>
      <c r="AN2368" s="302">
        <v>42251</v>
      </c>
      <c r="AO2368" s="300">
        <v>2.1970000000000001</v>
      </c>
    </row>
    <row r="2369" spans="38:41">
      <c r="AL2369" s="300">
        <v>9</v>
      </c>
      <c r="AM2369" s="300">
        <v>2015</v>
      </c>
      <c r="AN2369" s="302">
        <v>42250</v>
      </c>
      <c r="AO2369" s="300">
        <v>2.2200000000000002</v>
      </c>
    </row>
    <row r="2370" spans="38:41">
      <c r="AL2370" s="300">
        <v>9</v>
      </c>
      <c r="AM2370" s="300">
        <v>2015</v>
      </c>
      <c r="AN2370" s="302">
        <v>42249</v>
      </c>
      <c r="AO2370" s="300">
        <v>2.2069999999999999</v>
      </c>
    </row>
    <row r="2371" spans="38:41">
      <c r="AL2371" s="300">
        <v>9</v>
      </c>
      <c r="AM2371" s="300">
        <v>2015</v>
      </c>
      <c r="AN2371" s="302">
        <v>42248</v>
      </c>
      <c r="AO2371" s="300">
        <v>2.1789999999999998</v>
      </c>
    </row>
    <row r="2372" spans="38:41">
      <c r="AL2372" s="300">
        <v>8</v>
      </c>
      <c r="AM2372" s="300">
        <v>2015</v>
      </c>
      <c r="AN2372" s="302">
        <v>42247</v>
      </c>
      <c r="AO2372" s="300">
        <v>2.2349999999999999</v>
      </c>
    </row>
    <row r="2373" spans="38:41">
      <c r="AL2373" s="300">
        <v>8</v>
      </c>
      <c r="AM2373" s="300">
        <v>2015</v>
      </c>
      <c r="AN2373" s="302">
        <v>42244</v>
      </c>
      <c r="AO2373" s="300">
        <v>2.19</v>
      </c>
    </row>
    <row r="2374" spans="38:41">
      <c r="AL2374" s="300">
        <v>8</v>
      </c>
      <c r="AM2374" s="300">
        <v>2015</v>
      </c>
      <c r="AN2374" s="302">
        <v>42243</v>
      </c>
      <c r="AO2374" s="300">
        <v>2.2109999999999999</v>
      </c>
    </row>
    <row r="2375" spans="38:41">
      <c r="AL2375" s="300">
        <v>8</v>
      </c>
      <c r="AM2375" s="300">
        <v>2015</v>
      </c>
      <c r="AN2375" s="302">
        <v>42242</v>
      </c>
      <c r="AO2375" s="300">
        <v>2.1960000000000002</v>
      </c>
    </row>
    <row r="2376" spans="38:41">
      <c r="AL2376" s="300">
        <v>8</v>
      </c>
      <c r="AM2376" s="300">
        <v>2015</v>
      </c>
      <c r="AN2376" s="302">
        <v>42241</v>
      </c>
      <c r="AO2376" s="300">
        <v>2.0840000000000001</v>
      </c>
    </row>
    <row r="2377" spans="38:41">
      <c r="AL2377" s="300">
        <v>8</v>
      </c>
      <c r="AM2377" s="300">
        <v>2015</v>
      </c>
      <c r="AN2377" s="302">
        <v>42240</v>
      </c>
      <c r="AO2377" s="300">
        <v>2.008</v>
      </c>
    </row>
    <row r="2378" spans="38:41">
      <c r="AL2378" s="300">
        <v>8</v>
      </c>
      <c r="AM2378" s="300">
        <v>2015</v>
      </c>
      <c r="AN2378" s="302">
        <v>42237</v>
      </c>
      <c r="AO2378" s="300">
        <v>2.0089999999999999</v>
      </c>
    </row>
    <row r="2379" spans="38:41">
      <c r="AL2379" s="300">
        <v>8</v>
      </c>
      <c r="AM2379" s="300">
        <v>2015</v>
      </c>
      <c r="AN2379" s="302">
        <v>42236</v>
      </c>
      <c r="AO2379" s="300">
        <v>2.0129999999999999</v>
      </c>
    </row>
    <row r="2380" spans="38:41">
      <c r="AL2380" s="300">
        <v>8</v>
      </c>
      <c r="AM2380" s="300">
        <v>2015</v>
      </c>
      <c r="AN2380" s="302">
        <v>42235</v>
      </c>
      <c r="AO2380" s="300">
        <v>2.0510000000000002</v>
      </c>
    </row>
    <row r="2381" spans="38:41">
      <c r="AL2381" s="300">
        <v>8</v>
      </c>
      <c r="AM2381" s="300">
        <v>2015</v>
      </c>
      <c r="AN2381" s="302">
        <v>42234</v>
      </c>
      <c r="AO2381" s="300">
        <v>2.097</v>
      </c>
    </row>
    <row r="2382" spans="38:41">
      <c r="AL2382" s="300">
        <v>8</v>
      </c>
      <c r="AM2382" s="300">
        <v>2015</v>
      </c>
      <c r="AN2382" s="302">
        <v>42233</v>
      </c>
      <c r="AO2382" s="300">
        <v>2.0779999999999998</v>
      </c>
    </row>
    <row r="2383" spans="38:41">
      <c r="AL2383" s="300">
        <v>8</v>
      </c>
      <c r="AM2383" s="300">
        <v>2015</v>
      </c>
      <c r="AN2383" s="302">
        <v>42230</v>
      </c>
      <c r="AO2383" s="300">
        <v>2.0880000000000001</v>
      </c>
    </row>
    <row r="2384" spans="38:41">
      <c r="AL2384" s="300">
        <v>8</v>
      </c>
      <c r="AM2384" s="300">
        <v>2015</v>
      </c>
      <c r="AN2384" s="302">
        <v>42229</v>
      </c>
      <c r="AO2384" s="300">
        <v>2.097</v>
      </c>
    </row>
    <row r="2385" spans="38:41">
      <c r="AL2385" s="300">
        <v>8</v>
      </c>
      <c r="AM2385" s="300">
        <v>2015</v>
      </c>
      <c r="AN2385" s="302">
        <v>42228</v>
      </c>
      <c r="AO2385" s="300">
        <v>2.0960000000000001</v>
      </c>
    </row>
    <row r="2386" spans="38:41">
      <c r="AL2386" s="300">
        <v>8</v>
      </c>
      <c r="AM2386" s="300">
        <v>2015</v>
      </c>
      <c r="AN2386" s="302">
        <v>42227</v>
      </c>
      <c r="AO2386" s="300">
        <v>2.0870000000000002</v>
      </c>
    </row>
    <row r="2387" spans="38:41">
      <c r="AL2387" s="300">
        <v>8</v>
      </c>
      <c r="AM2387" s="300">
        <v>2015</v>
      </c>
      <c r="AN2387" s="302">
        <v>42226</v>
      </c>
      <c r="AO2387" s="300">
        <v>2.1419999999999999</v>
      </c>
    </row>
    <row r="2388" spans="38:41">
      <c r="AL2388" s="300">
        <v>8</v>
      </c>
      <c r="AM2388" s="300">
        <v>2015</v>
      </c>
      <c r="AN2388" s="302">
        <v>42223</v>
      </c>
      <c r="AO2388" s="300">
        <v>2.09</v>
      </c>
    </row>
    <row r="2389" spans="38:41">
      <c r="AL2389" s="300">
        <v>8</v>
      </c>
      <c r="AM2389" s="300">
        <v>2015</v>
      </c>
      <c r="AN2389" s="302">
        <v>42222</v>
      </c>
      <c r="AO2389" s="300">
        <v>2.129</v>
      </c>
    </row>
    <row r="2390" spans="38:41">
      <c r="AL2390" s="300">
        <v>8</v>
      </c>
      <c r="AM2390" s="300">
        <v>2015</v>
      </c>
      <c r="AN2390" s="302">
        <v>42221</v>
      </c>
      <c r="AO2390" s="300">
        <v>2.1539999999999999</v>
      </c>
    </row>
    <row r="2391" spans="38:41">
      <c r="AL2391" s="300">
        <v>8</v>
      </c>
      <c r="AM2391" s="300">
        <v>2015</v>
      </c>
      <c r="AN2391" s="302">
        <v>42220</v>
      </c>
      <c r="AO2391" s="300">
        <v>2.1080000000000001</v>
      </c>
    </row>
    <row r="2392" spans="38:41">
      <c r="AL2392" s="300">
        <v>8</v>
      </c>
      <c r="AM2392" s="300">
        <v>2015</v>
      </c>
      <c r="AN2392" s="302">
        <v>42219</v>
      </c>
      <c r="AO2392" s="300">
        <v>2.1259999999999999</v>
      </c>
    </row>
    <row r="2393" spans="38:41">
      <c r="AL2393" s="300">
        <v>7</v>
      </c>
      <c r="AM2393" s="300">
        <v>2015</v>
      </c>
      <c r="AN2393" s="302">
        <v>42216</v>
      </c>
      <c r="AO2393" s="300">
        <v>2.1259999999999999</v>
      </c>
    </row>
    <row r="2394" spans="38:41">
      <c r="AL2394" s="300">
        <v>7</v>
      </c>
      <c r="AM2394" s="300">
        <v>2015</v>
      </c>
      <c r="AN2394" s="302">
        <v>42215</v>
      </c>
      <c r="AO2394" s="300">
        <v>2.1589999999999998</v>
      </c>
    </row>
    <row r="2395" spans="38:41">
      <c r="AL2395" s="300">
        <v>7</v>
      </c>
      <c r="AM2395" s="300">
        <v>2015</v>
      </c>
      <c r="AN2395" s="302">
        <v>42214</v>
      </c>
      <c r="AO2395" s="300">
        <v>2.2029999999999998</v>
      </c>
    </row>
    <row r="2396" spans="38:41">
      <c r="AL2396" s="300">
        <v>7</v>
      </c>
      <c r="AM2396" s="300">
        <v>2015</v>
      </c>
      <c r="AN2396" s="302">
        <v>42213</v>
      </c>
      <c r="AO2396" s="300">
        <v>2.1720000000000002</v>
      </c>
    </row>
    <row r="2397" spans="38:41">
      <c r="AL2397" s="300">
        <v>7</v>
      </c>
      <c r="AM2397" s="300">
        <v>2015</v>
      </c>
      <c r="AN2397" s="302">
        <v>42212</v>
      </c>
      <c r="AO2397" s="300">
        <v>2.1280000000000001</v>
      </c>
    </row>
    <row r="2398" spans="38:41">
      <c r="AL2398" s="300">
        <v>7</v>
      </c>
      <c r="AM2398" s="300">
        <v>2015</v>
      </c>
      <c r="AN2398" s="302">
        <v>42209</v>
      </c>
      <c r="AO2398" s="300">
        <v>2.1520000000000001</v>
      </c>
    </row>
    <row r="2399" spans="38:41">
      <c r="AL2399" s="300">
        <v>7</v>
      </c>
      <c r="AM2399" s="300">
        <v>2015</v>
      </c>
      <c r="AN2399" s="302">
        <v>42208</v>
      </c>
      <c r="AO2399" s="300">
        <v>2.169</v>
      </c>
    </row>
    <row r="2400" spans="38:41">
      <c r="AL2400" s="300">
        <v>7</v>
      </c>
      <c r="AM2400" s="300">
        <v>2015</v>
      </c>
      <c r="AN2400" s="302">
        <v>42207</v>
      </c>
      <c r="AO2400" s="300">
        <v>2.222</v>
      </c>
    </row>
    <row r="2401" spans="38:41">
      <c r="AL2401" s="300">
        <v>7</v>
      </c>
      <c r="AM2401" s="300">
        <v>2015</v>
      </c>
      <c r="AN2401" s="302">
        <v>42206</v>
      </c>
      <c r="AO2401" s="300">
        <v>2.2490000000000001</v>
      </c>
    </row>
    <row r="2402" spans="38:41">
      <c r="AL2402" s="300">
        <v>7</v>
      </c>
      <c r="AM2402" s="300">
        <v>2015</v>
      </c>
      <c r="AN2402" s="302">
        <v>42205</v>
      </c>
      <c r="AO2402" s="300">
        <v>2.2599999999999998</v>
      </c>
    </row>
    <row r="2403" spans="38:41">
      <c r="AL2403" s="300">
        <v>7</v>
      </c>
      <c r="AM2403" s="300">
        <v>2015</v>
      </c>
      <c r="AN2403" s="302">
        <v>42202</v>
      </c>
      <c r="AO2403" s="300">
        <v>2.2440000000000002</v>
      </c>
    </row>
    <row r="2404" spans="38:41">
      <c r="AL2404" s="300">
        <v>7</v>
      </c>
      <c r="AM2404" s="300">
        <v>2015</v>
      </c>
      <c r="AN2404" s="302">
        <v>42201</v>
      </c>
      <c r="AO2404" s="300">
        <v>2.2709999999999999</v>
      </c>
    </row>
    <row r="2405" spans="38:41">
      <c r="AL2405" s="300">
        <v>7</v>
      </c>
      <c r="AM2405" s="300">
        <v>2015</v>
      </c>
      <c r="AN2405" s="302">
        <v>42200</v>
      </c>
      <c r="AO2405" s="300">
        <v>2.2810000000000001</v>
      </c>
    </row>
    <row r="2406" spans="38:41">
      <c r="AL2406" s="300">
        <v>7</v>
      </c>
      <c r="AM2406" s="300">
        <v>2015</v>
      </c>
      <c r="AN2406" s="302">
        <v>42199</v>
      </c>
      <c r="AO2406" s="300">
        <v>2.3199999999999998</v>
      </c>
    </row>
    <row r="2407" spans="38:41">
      <c r="AL2407" s="300">
        <v>7</v>
      </c>
      <c r="AM2407" s="300">
        <v>2015</v>
      </c>
      <c r="AN2407" s="302">
        <v>42198</v>
      </c>
      <c r="AO2407" s="300">
        <v>2.3540000000000001</v>
      </c>
    </row>
    <row r="2408" spans="38:41">
      <c r="AL2408" s="300">
        <v>7</v>
      </c>
      <c r="AM2408" s="300">
        <v>2015</v>
      </c>
      <c r="AN2408" s="302">
        <v>42195</v>
      </c>
      <c r="AO2408" s="300">
        <v>2.339</v>
      </c>
    </row>
    <row r="2409" spans="38:41">
      <c r="AL2409" s="300">
        <v>7</v>
      </c>
      <c r="AM2409" s="300">
        <v>2015</v>
      </c>
      <c r="AN2409" s="302">
        <v>42194</v>
      </c>
      <c r="AO2409" s="300">
        <v>2.2450000000000001</v>
      </c>
    </row>
    <row r="2410" spans="38:41">
      <c r="AL2410" s="300">
        <v>7</v>
      </c>
      <c r="AM2410" s="300">
        <v>2015</v>
      </c>
      <c r="AN2410" s="302">
        <v>42193</v>
      </c>
      <c r="AO2410" s="300">
        <v>2.1659999999999999</v>
      </c>
    </row>
    <row r="2411" spans="38:41">
      <c r="AL2411" s="300">
        <v>7</v>
      </c>
      <c r="AM2411" s="300">
        <v>2015</v>
      </c>
      <c r="AN2411" s="302">
        <v>42192</v>
      </c>
      <c r="AO2411" s="300">
        <v>2.2229999999999999</v>
      </c>
    </row>
    <row r="2412" spans="38:41">
      <c r="AL2412" s="300">
        <v>7</v>
      </c>
      <c r="AM2412" s="300">
        <v>2015</v>
      </c>
      <c r="AN2412" s="302">
        <v>42191</v>
      </c>
      <c r="AO2412" s="300">
        <v>2.2770000000000001</v>
      </c>
    </row>
    <row r="2413" spans="38:41">
      <c r="AL2413" s="300">
        <v>7</v>
      </c>
      <c r="AM2413" s="300">
        <v>2015</v>
      </c>
      <c r="AN2413" s="302">
        <v>42188</v>
      </c>
      <c r="AO2413" s="300">
        <v>2.3450000000000002</v>
      </c>
    </row>
    <row r="2414" spans="38:41">
      <c r="AL2414" s="300">
        <v>7</v>
      </c>
      <c r="AM2414" s="300">
        <v>2015</v>
      </c>
      <c r="AN2414" s="302">
        <v>42187</v>
      </c>
      <c r="AO2414" s="300">
        <v>2.375</v>
      </c>
    </row>
    <row r="2415" spans="38:41">
      <c r="AL2415" s="300">
        <v>7</v>
      </c>
      <c r="AM2415" s="300">
        <v>2015</v>
      </c>
      <c r="AN2415" s="302">
        <v>42186</v>
      </c>
      <c r="AO2415" s="300">
        <v>2.306</v>
      </c>
    </row>
    <row r="2416" spans="38:41">
      <c r="AL2416" s="300">
        <v>6</v>
      </c>
      <c r="AM2416" s="300">
        <v>2015</v>
      </c>
      <c r="AN2416" s="302">
        <v>42185</v>
      </c>
      <c r="AO2416" s="300">
        <v>2.3029999999999999</v>
      </c>
    </row>
    <row r="2417" spans="38:41">
      <c r="AL2417" s="300">
        <v>6</v>
      </c>
      <c r="AM2417" s="300">
        <v>2015</v>
      </c>
      <c r="AN2417" s="302">
        <v>42184</v>
      </c>
      <c r="AO2417" s="300">
        <v>2.3559999999999999</v>
      </c>
    </row>
    <row r="2418" spans="38:41">
      <c r="AL2418" s="300">
        <v>6</v>
      </c>
      <c r="AM2418" s="300">
        <v>2015</v>
      </c>
      <c r="AN2418" s="302">
        <v>42181</v>
      </c>
      <c r="AO2418" s="300">
        <v>2.4620000000000002</v>
      </c>
    </row>
    <row r="2419" spans="38:41">
      <c r="AL2419" s="300">
        <v>6</v>
      </c>
      <c r="AM2419" s="300">
        <v>2015</v>
      </c>
      <c r="AN2419" s="302">
        <v>42180</v>
      </c>
      <c r="AO2419" s="300">
        <v>2.411</v>
      </c>
    </row>
    <row r="2420" spans="38:41">
      <c r="AL2420" s="300">
        <v>6</v>
      </c>
      <c r="AM2420" s="300">
        <v>2015</v>
      </c>
      <c r="AN2420" s="302">
        <v>42179</v>
      </c>
      <c r="AO2420" s="300">
        <v>2.3839999999999999</v>
      </c>
    </row>
    <row r="2421" spans="38:41">
      <c r="AL2421" s="300">
        <v>6</v>
      </c>
      <c r="AM2421" s="300">
        <v>2015</v>
      </c>
      <c r="AN2421" s="302">
        <v>42178</v>
      </c>
      <c r="AO2421" s="300">
        <v>2.4249999999999998</v>
      </c>
    </row>
    <row r="2422" spans="38:41">
      <c r="AL2422" s="300">
        <v>6</v>
      </c>
      <c r="AM2422" s="300">
        <v>2015</v>
      </c>
      <c r="AN2422" s="302">
        <v>42177</v>
      </c>
      <c r="AO2422" s="300">
        <v>2.4009999999999998</v>
      </c>
    </row>
    <row r="2423" spans="38:41">
      <c r="AL2423" s="300">
        <v>6</v>
      </c>
      <c r="AM2423" s="300">
        <v>2015</v>
      </c>
      <c r="AN2423" s="302">
        <v>42174</v>
      </c>
      <c r="AO2423" s="300">
        <v>2.3319999999999999</v>
      </c>
    </row>
    <row r="2424" spans="38:41">
      <c r="AL2424" s="300">
        <v>6</v>
      </c>
      <c r="AM2424" s="300">
        <v>2015</v>
      </c>
      <c r="AN2424" s="302">
        <v>42173</v>
      </c>
      <c r="AO2424" s="300">
        <v>2.3940000000000001</v>
      </c>
    </row>
    <row r="2425" spans="38:41">
      <c r="AL2425" s="300">
        <v>6</v>
      </c>
      <c r="AM2425" s="300">
        <v>2015</v>
      </c>
      <c r="AN2425" s="302">
        <v>42172</v>
      </c>
      <c r="AO2425" s="300">
        <v>2.3580000000000001</v>
      </c>
    </row>
    <row r="2426" spans="38:41">
      <c r="AL2426" s="300">
        <v>6</v>
      </c>
      <c r="AM2426" s="300">
        <v>2015</v>
      </c>
      <c r="AN2426" s="302">
        <v>42171</v>
      </c>
      <c r="AO2426" s="300">
        <v>2.3370000000000002</v>
      </c>
    </row>
    <row r="2427" spans="38:41">
      <c r="AL2427" s="300">
        <v>6</v>
      </c>
      <c r="AM2427" s="300">
        <v>2015</v>
      </c>
      <c r="AN2427" s="302">
        <v>42170</v>
      </c>
      <c r="AO2427" s="300">
        <v>2.3610000000000002</v>
      </c>
    </row>
    <row r="2428" spans="38:41">
      <c r="AL2428" s="300">
        <v>6</v>
      </c>
      <c r="AM2428" s="300">
        <v>2015</v>
      </c>
      <c r="AN2428" s="302">
        <v>42167</v>
      </c>
      <c r="AO2428" s="300">
        <v>2.3959999999999999</v>
      </c>
    </row>
    <row r="2429" spans="38:41">
      <c r="AL2429" s="300">
        <v>6</v>
      </c>
      <c r="AM2429" s="300">
        <v>2015</v>
      </c>
      <c r="AN2429" s="302">
        <v>42166</v>
      </c>
      <c r="AO2429" s="300">
        <v>2.4039999999999999</v>
      </c>
    </row>
    <row r="2430" spans="38:41">
      <c r="AL2430" s="300">
        <v>6</v>
      </c>
      <c r="AM2430" s="300">
        <v>2015</v>
      </c>
      <c r="AN2430" s="302">
        <v>42165</v>
      </c>
      <c r="AO2430" s="300">
        <v>2.4820000000000002</v>
      </c>
    </row>
    <row r="2431" spans="38:41">
      <c r="AL2431" s="300">
        <v>6</v>
      </c>
      <c r="AM2431" s="300">
        <v>2015</v>
      </c>
      <c r="AN2431" s="302">
        <v>42164</v>
      </c>
      <c r="AO2431" s="300">
        <v>2.444</v>
      </c>
    </row>
    <row r="2432" spans="38:41">
      <c r="AL2432" s="300">
        <v>6</v>
      </c>
      <c r="AM2432" s="300">
        <v>2015</v>
      </c>
      <c r="AN2432" s="302">
        <v>42163</v>
      </c>
      <c r="AO2432" s="300">
        <v>2.3889999999999998</v>
      </c>
    </row>
    <row r="2433" spans="38:41">
      <c r="AL2433" s="300">
        <v>6</v>
      </c>
      <c r="AM2433" s="300">
        <v>2015</v>
      </c>
      <c r="AN2433" s="302">
        <v>42160</v>
      </c>
      <c r="AO2433" s="300">
        <v>2.391</v>
      </c>
    </row>
    <row r="2434" spans="38:41">
      <c r="AL2434" s="300">
        <v>6</v>
      </c>
      <c r="AM2434" s="300">
        <v>2015</v>
      </c>
      <c r="AN2434" s="302">
        <v>42159</v>
      </c>
      <c r="AO2434" s="300">
        <v>2.3330000000000002</v>
      </c>
    </row>
    <row r="2435" spans="38:41">
      <c r="AL2435" s="300">
        <v>6</v>
      </c>
      <c r="AM2435" s="300">
        <v>2015</v>
      </c>
      <c r="AN2435" s="302">
        <v>42158</v>
      </c>
      <c r="AO2435" s="300">
        <v>2.3690000000000002</v>
      </c>
    </row>
    <row r="2436" spans="38:41">
      <c r="AL2436" s="300">
        <v>6</v>
      </c>
      <c r="AM2436" s="300">
        <v>2015</v>
      </c>
      <c r="AN2436" s="302">
        <v>42157</v>
      </c>
      <c r="AO2436" s="300">
        <v>2.2970000000000002</v>
      </c>
    </row>
    <row r="2437" spans="38:41">
      <c r="AL2437" s="300">
        <v>6</v>
      </c>
      <c r="AM2437" s="300">
        <v>2015</v>
      </c>
      <c r="AN2437" s="302">
        <v>42156</v>
      </c>
      <c r="AO2437" s="300">
        <v>2.2309999999999999</v>
      </c>
    </row>
    <row r="2438" spans="38:41">
      <c r="AL2438" s="300">
        <v>5</v>
      </c>
      <c r="AM2438" s="300">
        <v>2015</v>
      </c>
      <c r="AN2438" s="302">
        <v>42153</v>
      </c>
      <c r="AO2438" s="300">
        <v>2.2130000000000001</v>
      </c>
    </row>
    <row r="2439" spans="38:41">
      <c r="AL2439" s="300">
        <v>5</v>
      </c>
      <c r="AM2439" s="300">
        <v>2015</v>
      </c>
      <c r="AN2439" s="302">
        <v>42152</v>
      </c>
      <c r="AO2439" s="300">
        <v>2.2570000000000001</v>
      </c>
    </row>
    <row r="2440" spans="38:41">
      <c r="AL2440" s="300">
        <v>5</v>
      </c>
      <c r="AM2440" s="300">
        <v>2015</v>
      </c>
      <c r="AN2440" s="302">
        <v>42151</v>
      </c>
      <c r="AO2440" s="300">
        <v>2.2469999999999999</v>
      </c>
    </row>
    <row r="2441" spans="38:41">
      <c r="AL2441" s="300">
        <v>5</v>
      </c>
      <c r="AM2441" s="300">
        <v>2015</v>
      </c>
      <c r="AN2441" s="302">
        <v>42150</v>
      </c>
      <c r="AO2441" s="300">
        <v>2.2869999999999999</v>
      </c>
    </row>
    <row r="2442" spans="38:41">
      <c r="AL2442" s="300">
        <v>5</v>
      </c>
      <c r="AM2442" s="300">
        <v>2015</v>
      </c>
      <c r="AN2442" s="302">
        <v>42149</v>
      </c>
      <c r="AO2442" s="300">
        <v>2.3570000000000002</v>
      </c>
    </row>
    <row r="2443" spans="38:41">
      <c r="AL2443" s="300">
        <v>5</v>
      </c>
      <c r="AM2443" s="300">
        <v>2015</v>
      </c>
      <c r="AN2443" s="302">
        <v>42146</v>
      </c>
      <c r="AO2443" s="300">
        <v>2.355</v>
      </c>
    </row>
    <row r="2444" spans="38:41">
      <c r="AL2444" s="300">
        <v>5</v>
      </c>
      <c r="AM2444" s="300">
        <v>2015</v>
      </c>
      <c r="AN2444" s="302">
        <v>42145</v>
      </c>
      <c r="AO2444" s="300">
        <v>2.3460000000000001</v>
      </c>
    </row>
    <row r="2445" spans="38:41">
      <c r="AL2445" s="300">
        <v>5</v>
      </c>
      <c r="AM2445" s="300">
        <v>2015</v>
      </c>
      <c r="AN2445" s="302">
        <v>42144</v>
      </c>
      <c r="AO2445" s="300">
        <v>2.403</v>
      </c>
    </row>
    <row r="2446" spans="38:41">
      <c r="AL2446" s="300">
        <v>5</v>
      </c>
      <c r="AM2446" s="300">
        <v>2015</v>
      </c>
      <c r="AN2446" s="302">
        <v>42143</v>
      </c>
      <c r="AO2446" s="300">
        <v>2.4329999999999998</v>
      </c>
    </row>
    <row r="2447" spans="38:41">
      <c r="AL2447" s="300">
        <v>5</v>
      </c>
      <c r="AM2447" s="300">
        <v>2015</v>
      </c>
      <c r="AN2447" s="302">
        <v>42142</v>
      </c>
      <c r="AO2447" s="300">
        <v>2.3370000000000002</v>
      </c>
    </row>
    <row r="2448" spans="38:41">
      <c r="AL2448" s="300">
        <v>5</v>
      </c>
      <c r="AM2448" s="300">
        <v>2015</v>
      </c>
      <c r="AN2448" s="302">
        <v>42139</v>
      </c>
      <c r="AO2448" s="300">
        <v>2.3359999999999999</v>
      </c>
    </row>
    <row r="2449" spans="38:41">
      <c r="AL2449" s="300">
        <v>5</v>
      </c>
      <c r="AM2449" s="300">
        <v>2015</v>
      </c>
      <c r="AN2449" s="302">
        <v>42138</v>
      </c>
      <c r="AO2449" s="300">
        <v>2.4159999999999999</v>
      </c>
    </row>
    <row r="2450" spans="38:41">
      <c r="AL2450" s="300">
        <v>5</v>
      </c>
      <c r="AM2450" s="300">
        <v>2015</v>
      </c>
      <c r="AN2450" s="302">
        <v>42137</v>
      </c>
      <c r="AO2450" s="300">
        <v>2.4369999999999998</v>
      </c>
    </row>
    <row r="2451" spans="38:41">
      <c r="AL2451" s="300">
        <v>5</v>
      </c>
      <c r="AM2451" s="300">
        <v>2015</v>
      </c>
      <c r="AN2451" s="302">
        <v>42136</v>
      </c>
      <c r="AO2451" s="300">
        <v>2.3940000000000001</v>
      </c>
    </row>
    <row r="2452" spans="38:41">
      <c r="AL2452" s="300">
        <v>5</v>
      </c>
      <c r="AM2452" s="300">
        <v>2015</v>
      </c>
      <c r="AN2452" s="302">
        <v>42135</v>
      </c>
      <c r="AO2452" s="300">
        <v>2.4079999999999999</v>
      </c>
    </row>
    <row r="2453" spans="38:41">
      <c r="AL2453" s="300">
        <v>5</v>
      </c>
      <c r="AM2453" s="300">
        <v>2015</v>
      </c>
      <c r="AN2453" s="302">
        <v>42132</v>
      </c>
      <c r="AO2453" s="300">
        <v>2.298</v>
      </c>
    </row>
    <row r="2454" spans="38:41">
      <c r="AL2454" s="300">
        <v>5</v>
      </c>
      <c r="AM2454" s="300">
        <v>2015</v>
      </c>
      <c r="AN2454" s="302">
        <v>42131</v>
      </c>
      <c r="AO2454" s="300">
        <v>2.331</v>
      </c>
    </row>
    <row r="2455" spans="38:41">
      <c r="AL2455" s="300">
        <v>5</v>
      </c>
      <c r="AM2455" s="300">
        <v>2015</v>
      </c>
      <c r="AN2455" s="302">
        <v>42130</v>
      </c>
      <c r="AO2455" s="300">
        <v>2.4039999999999999</v>
      </c>
    </row>
    <row r="2456" spans="38:41">
      <c r="AL2456" s="300">
        <v>5</v>
      </c>
      <c r="AM2456" s="300">
        <v>2015</v>
      </c>
      <c r="AN2456" s="302">
        <v>42129</v>
      </c>
      <c r="AO2456" s="300">
        <v>2.3239999999999998</v>
      </c>
    </row>
    <row r="2457" spans="38:41">
      <c r="AL2457" s="300">
        <v>5</v>
      </c>
      <c r="AM2457" s="300">
        <v>2015</v>
      </c>
      <c r="AN2457" s="302">
        <v>42128</v>
      </c>
      <c r="AO2457" s="300">
        <v>2.294</v>
      </c>
    </row>
    <row r="2458" spans="38:41">
      <c r="AL2458" s="300">
        <v>5</v>
      </c>
      <c r="AM2458" s="300">
        <v>2015</v>
      </c>
      <c r="AN2458" s="302">
        <v>42125</v>
      </c>
      <c r="AO2458" s="300">
        <v>2.2410000000000001</v>
      </c>
    </row>
    <row r="2459" spans="38:41">
      <c r="AL2459" s="300">
        <v>4</v>
      </c>
      <c r="AM2459" s="300">
        <v>2015</v>
      </c>
      <c r="AN2459" s="302">
        <v>42124</v>
      </c>
      <c r="AO2459" s="300">
        <v>2.1779999999999999</v>
      </c>
    </row>
    <row r="2460" spans="38:41">
      <c r="AL2460" s="300">
        <v>4</v>
      </c>
      <c r="AM2460" s="300">
        <v>2015</v>
      </c>
      <c r="AN2460" s="302">
        <v>42123</v>
      </c>
      <c r="AO2460" s="300">
        <v>2.1890000000000001</v>
      </c>
    </row>
    <row r="2461" spans="38:41">
      <c r="AL2461" s="300">
        <v>4</v>
      </c>
      <c r="AM2461" s="300">
        <v>2015</v>
      </c>
      <c r="AN2461" s="302">
        <v>42122</v>
      </c>
      <c r="AO2461" s="300">
        <v>2.161</v>
      </c>
    </row>
    <row r="2462" spans="38:41">
      <c r="AL2462" s="300">
        <v>4</v>
      </c>
      <c r="AM2462" s="300">
        <v>2015</v>
      </c>
      <c r="AN2462" s="302">
        <v>42121</v>
      </c>
      <c r="AO2462" s="300">
        <v>2.0739999999999998</v>
      </c>
    </row>
    <row r="2463" spans="38:41">
      <c r="AL2463" s="300">
        <v>4</v>
      </c>
      <c r="AM2463" s="300">
        <v>2015</v>
      </c>
      <c r="AN2463" s="302">
        <v>42118</v>
      </c>
      <c r="AO2463" s="300">
        <v>2.0510000000000002</v>
      </c>
    </row>
    <row r="2464" spans="38:41">
      <c r="AL2464" s="300">
        <v>4</v>
      </c>
      <c r="AM2464" s="300">
        <v>2015</v>
      </c>
      <c r="AN2464" s="302">
        <v>42117</v>
      </c>
      <c r="AO2464" s="300">
        <v>2.0779999999999998</v>
      </c>
    </row>
    <row r="2465" spans="38:41">
      <c r="AL2465" s="300">
        <v>4</v>
      </c>
      <c r="AM2465" s="300">
        <v>2015</v>
      </c>
      <c r="AN2465" s="302">
        <v>42116</v>
      </c>
      <c r="AO2465" s="300">
        <v>2.0910000000000002</v>
      </c>
    </row>
    <row r="2466" spans="38:41">
      <c r="AL2466" s="300">
        <v>4</v>
      </c>
      <c r="AM2466" s="300">
        <v>2015</v>
      </c>
      <c r="AN2466" s="302">
        <v>42115</v>
      </c>
      <c r="AO2466" s="300">
        <v>2.036</v>
      </c>
    </row>
    <row r="2467" spans="38:41">
      <c r="AL2467" s="300">
        <v>4</v>
      </c>
      <c r="AM2467" s="300">
        <v>2015</v>
      </c>
      <c r="AN2467" s="302">
        <v>42114</v>
      </c>
      <c r="AO2467" s="300">
        <v>2.0350000000000001</v>
      </c>
    </row>
    <row r="2468" spans="38:41">
      <c r="AL2468" s="300">
        <v>4</v>
      </c>
      <c r="AM2468" s="300">
        <v>2015</v>
      </c>
      <c r="AN2468" s="302">
        <v>42111</v>
      </c>
      <c r="AO2468" s="300">
        <v>2.0209999999999999</v>
      </c>
    </row>
    <row r="2469" spans="38:41">
      <c r="AL2469" s="300">
        <v>4</v>
      </c>
      <c r="AM2469" s="300">
        <v>2015</v>
      </c>
      <c r="AN2469" s="302">
        <v>42110</v>
      </c>
      <c r="AO2469" s="300">
        <v>2.0249999999999999</v>
      </c>
    </row>
    <row r="2470" spans="38:41">
      <c r="AL2470" s="300">
        <v>4</v>
      </c>
      <c r="AM2470" s="300">
        <v>2015</v>
      </c>
      <c r="AN2470" s="302">
        <v>42109</v>
      </c>
      <c r="AO2470" s="300">
        <v>1.9850000000000001</v>
      </c>
    </row>
    <row r="2471" spans="38:41">
      <c r="AL2471" s="300">
        <v>4</v>
      </c>
      <c r="AM2471" s="300">
        <v>2015</v>
      </c>
      <c r="AN2471" s="302">
        <v>42108</v>
      </c>
      <c r="AO2471" s="300">
        <v>1.9850000000000001</v>
      </c>
    </row>
    <row r="2472" spans="38:41">
      <c r="AL2472" s="300">
        <v>4</v>
      </c>
      <c r="AM2472" s="300">
        <v>2015</v>
      </c>
      <c r="AN2472" s="302">
        <v>42107</v>
      </c>
      <c r="AO2472" s="300">
        <v>2.0219999999999998</v>
      </c>
    </row>
    <row r="2473" spans="38:41">
      <c r="AL2473" s="300">
        <v>4</v>
      </c>
      <c r="AM2473" s="300">
        <v>2015</v>
      </c>
      <c r="AN2473" s="302">
        <v>42104</v>
      </c>
      <c r="AO2473" s="300">
        <v>2.04</v>
      </c>
    </row>
    <row r="2474" spans="38:41">
      <c r="AL2474" s="300">
        <v>4</v>
      </c>
      <c r="AM2474" s="300">
        <v>2015</v>
      </c>
      <c r="AN2474" s="302">
        <v>42103</v>
      </c>
      <c r="AO2474" s="300">
        <v>2.0339999999999998</v>
      </c>
    </row>
    <row r="2475" spans="38:41">
      <c r="AL2475" s="300">
        <v>4</v>
      </c>
      <c r="AM2475" s="300">
        <v>2015</v>
      </c>
      <c r="AN2475" s="302">
        <v>42102</v>
      </c>
      <c r="AO2475" s="300">
        <v>1.9910000000000001</v>
      </c>
    </row>
    <row r="2476" spans="38:41">
      <c r="AL2476" s="300">
        <v>4</v>
      </c>
      <c r="AM2476" s="300">
        <v>2015</v>
      </c>
      <c r="AN2476" s="302">
        <v>42101</v>
      </c>
      <c r="AO2476" s="300">
        <v>1.988</v>
      </c>
    </row>
    <row r="2477" spans="38:41">
      <c r="AL2477" s="300">
        <v>4</v>
      </c>
      <c r="AM2477" s="300">
        <v>2015</v>
      </c>
      <c r="AN2477" s="302">
        <v>42100</v>
      </c>
      <c r="AO2477" s="300">
        <v>1.9950000000000001</v>
      </c>
    </row>
    <row r="2478" spans="38:41">
      <c r="AL2478" s="300">
        <v>4</v>
      </c>
      <c r="AM2478" s="300">
        <v>2015</v>
      </c>
      <c r="AN2478" s="302">
        <v>42097</v>
      </c>
      <c r="AO2478" s="300">
        <v>1.9590000000000001</v>
      </c>
    </row>
    <row r="2479" spans="38:41">
      <c r="AL2479" s="300">
        <v>4</v>
      </c>
      <c r="AM2479" s="300">
        <v>2015</v>
      </c>
      <c r="AN2479" s="302">
        <v>42096</v>
      </c>
      <c r="AO2479" s="300">
        <v>1.9590000000000001</v>
      </c>
    </row>
    <row r="2480" spans="38:41">
      <c r="AL2480" s="300">
        <v>4</v>
      </c>
      <c r="AM2480" s="300">
        <v>2015</v>
      </c>
      <c r="AN2480" s="302">
        <v>42095</v>
      </c>
      <c r="AO2480" s="300">
        <v>1.9470000000000001</v>
      </c>
    </row>
    <row r="2481" spans="38:41">
      <c r="AL2481" s="300">
        <v>3</v>
      </c>
      <c r="AM2481" s="300">
        <v>2015</v>
      </c>
      <c r="AN2481" s="302">
        <v>42094</v>
      </c>
      <c r="AO2481" s="300">
        <v>1.984</v>
      </c>
    </row>
    <row r="2482" spans="38:41">
      <c r="AL2482" s="300">
        <v>3</v>
      </c>
      <c r="AM2482" s="300">
        <v>2015</v>
      </c>
      <c r="AN2482" s="302">
        <v>42093</v>
      </c>
      <c r="AO2482" s="300">
        <v>1.9910000000000001</v>
      </c>
    </row>
    <row r="2483" spans="38:41">
      <c r="AL2483" s="300">
        <v>3</v>
      </c>
      <c r="AM2483" s="300">
        <v>2015</v>
      </c>
      <c r="AN2483" s="302">
        <v>42090</v>
      </c>
      <c r="AO2483" s="300">
        <v>1.9970000000000001</v>
      </c>
    </row>
    <row r="2484" spans="38:41">
      <c r="AL2484" s="300">
        <v>3</v>
      </c>
      <c r="AM2484" s="300">
        <v>2015</v>
      </c>
      <c r="AN2484" s="302">
        <v>42089</v>
      </c>
      <c r="AO2484" s="300">
        <v>2.0390000000000001</v>
      </c>
    </row>
    <row r="2485" spans="38:41">
      <c r="AL2485" s="300">
        <v>3</v>
      </c>
      <c r="AM2485" s="300">
        <v>2015</v>
      </c>
      <c r="AN2485" s="302">
        <v>42088</v>
      </c>
      <c r="AO2485" s="300">
        <v>1.984</v>
      </c>
    </row>
    <row r="2486" spans="38:41">
      <c r="AL2486" s="300">
        <v>3</v>
      </c>
      <c r="AM2486" s="300">
        <v>2015</v>
      </c>
      <c r="AN2486" s="302">
        <v>42087</v>
      </c>
      <c r="AO2486" s="300">
        <v>1.94</v>
      </c>
    </row>
    <row r="2487" spans="38:41">
      <c r="AL2487" s="300">
        <v>3</v>
      </c>
      <c r="AM2487" s="300">
        <v>2015</v>
      </c>
      <c r="AN2487" s="302">
        <v>42086</v>
      </c>
      <c r="AO2487" s="300">
        <v>1.9490000000000001</v>
      </c>
    </row>
    <row r="2488" spans="38:41">
      <c r="AL2488" s="300">
        <v>3</v>
      </c>
      <c r="AM2488" s="300">
        <v>2015</v>
      </c>
      <c r="AN2488" s="302">
        <v>42083</v>
      </c>
      <c r="AO2488" s="300">
        <v>1.9390000000000001</v>
      </c>
    </row>
    <row r="2489" spans="38:41">
      <c r="AL2489" s="300">
        <v>3</v>
      </c>
      <c r="AM2489" s="300">
        <v>2015</v>
      </c>
      <c r="AN2489" s="302">
        <v>42082</v>
      </c>
      <c r="AO2489" s="300">
        <v>1.9510000000000001</v>
      </c>
    </row>
    <row r="2490" spans="38:41">
      <c r="AL2490" s="300">
        <v>3</v>
      </c>
      <c r="AM2490" s="300">
        <v>2015</v>
      </c>
      <c r="AN2490" s="302">
        <v>42081</v>
      </c>
      <c r="AO2490" s="300">
        <v>1.9710000000000001</v>
      </c>
    </row>
    <row r="2491" spans="38:41">
      <c r="AL2491" s="300">
        <v>3</v>
      </c>
      <c r="AM2491" s="300">
        <v>2015</v>
      </c>
      <c r="AN2491" s="302">
        <v>42080</v>
      </c>
      <c r="AO2491" s="300">
        <v>2.0449999999999999</v>
      </c>
    </row>
    <row r="2492" spans="38:41">
      <c r="AL2492" s="300">
        <v>3</v>
      </c>
      <c r="AM2492" s="300">
        <v>2015</v>
      </c>
      <c r="AN2492" s="302">
        <v>42079</v>
      </c>
      <c r="AO2492" s="300">
        <v>2.0699999999999998</v>
      </c>
    </row>
    <row r="2493" spans="38:41">
      <c r="AL2493" s="300">
        <v>3</v>
      </c>
      <c r="AM2493" s="300">
        <v>2015</v>
      </c>
      <c r="AN2493" s="302">
        <v>42076</v>
      </c>
      <c r="AO2493" s="300">
        <v>2.1110000000000002</v>
      </c>
    </row>
    <row r="2494" spans="38:41">
      <c r="AL2494" s="300">
        <v>3</v>
      </c>
      <c r="AM2494" s="300">
        <v>2015</v>
      </c>
      <c r="AN2494" s="302">
        <v>42075</v>
      </c>
      <c r="AO2494" s="300">
        <v>2.1309999999999998</v>
      </c>
    </row>
    <row r="2495" spans="38:41">
      <c r="AL2495" s="300">
        <v>3</v>
      </c>
      <c r="AM2495" s="300">
        <v>2015</v>
      </c>
      <c r="AN2495" s="302">
        <v>42074</v>
      </c>
      <c r="AO2495" s="300">
        <v>2.1349999999999998</v>
      </c>
    </row>
    <row r="2496" spans="38:41">
      <c r="AL2496" s="300">
        <v>3</v>
      </c>
      <c r="AM2496" s="300">
        <v>2015</v>
      </c>
      <c r="AN2496" s="302">
        <v>42073</v>
      </c>
      <c r="AO2496" s="300">
        <v>2.169</v>
      </c>
    </row>
    <row r="2497" spans="38:41">
      <c r="AL2497" s="300">
        <v>3</v>
      </c>
      <c r="AM2497" s="300">
        <v>2015</v>
      </c>
      <c r="AN2497" s="302">
        <v>42072</v>
      </c>
      <c r="AO2497" s="300">
        <v>2.2040000000000002</v>
      </c>
    </row>
    <row r="2498" spans="38:41">
      <c r="AL2498" s="300">
        <v>3</v>
      </c>
      <c r="AM2498" s="300">
        <v>2015</v>
      </c>
      <c r="AN2498" s="302">
        <v>42069</v>
      </c>
      <c r="AO2498" s="300">
        <v>2.23</v>
      </c>
    </row>
    <row r="2499" spans="38:41">
      <c r="AL2499" s="300">
        <v>3</v>
      </c>
      <c r="AM2499" s="300">
        <v>2015</v>
      </c>
      <c r="AN2499" s="302">
        <v>42068</v>
      </c>
      <c r="AO2499" s="300">
        <v>2.129</v>
      </c>
    </row>
    <row r="2500" spans="38:41">
      <c r="AL2500" s="300">
        <v>3</v>
      </c>
      <c r="AM2500" s="300">
        <v>2015</v>
      </c>
      <c r="AN2500" s="302">
        <v>42067</v>
      </c>
      <c r="AO2500" s="300">
        <v>2.1019999999999999</v>
      </c>
    </row>
    <row r="2501" spans="38:41">
      <c r="AL2501" s="300">
        <v>3</v>
      </c>
      <c r="AM2501" s="300">
        <v>2015</v>
      </c>
      <c r="AN2501" s="302">
        <v>42066</v>
      </c>
      <c r="AO2501" s="300">
        <v>2.0369999999999999</v>
      </c>
    </row>
    <row r="2502" spans="38:41">
      <c r="AL2502" s="300">
        <v>3</v>
      </c>
      <c r="AM2502" s="300">
        <v>2015</v>
      </c>
      <c r="AN2502" s="302">
        <v>42065</v>
      </c>
      <c r="AO2502" s="300">
        <v>1.98</v>
      </c>
    </row>
    <row r="2503" spans="38:41">
      <c r="AL2503" s="300">
        <v>2</v>
      </c>
      <c r="AM2503" s="300">
        <v>2015</v>
      </c>
      <c r="AN2503" s="302">
        <v>42062</v>
      </c>
      <c r="AO2503" s="300">
        <v>1.919</v>
      </c>
    </row>
    <row r="2504" spans="38:41">
      <c r="AL2504" s="300">
        <v>2</v>
      </c>
      <c r="AM2504" s="300">
        <v>2015</v>
      </c>
      <c r="AN2504" s="302">
        <v>42061</v>
      </c>
      <c r="AO2504" s="300">
        <v>1.962</v>
      </c>
    </row>
    <row r="2505" spans="38:41">
      <c r="AL2505" s="300">
        <v>2</v>
      </c>
      <c r="AM2505" s="300">
        <v>2015</v>
      </c>
      <c r="AN2505" s="302">
        <v>42060</v>
      </c>
      <c r="AO2505" s="300">
        <v>1.9510000000000001</v>
      </c>
    </row>
    <row r="2506" spans="38:41">
      <c r="AL2506" s="300">
        <v>2</v>
      </c>
      <c r="AM2506" s="300">
        <v>2015</v>
      </c>
      <c r="AN2506" s="302">
        <v>42059</v>
      </c>
      <c r="AO2506" s="300">
        <v>1.9650000000000001</v>
      </c>
    </row>
    <row r="2507" spans="38:41">
      <c r="AL2507" s="300">
        <v>2</v>
      </c>
      <c r="AM2507" s="300">
        <v>2015</v>
      </c>
      <c r="AN2507" s="302">
        <v>42058</v>
      </c>
      <c r="AO2507" s="300">
        <v>2.012</v>
      </c>
    </row>
    <row r="2508" spans="38:41">
      <c r="AL2508" s="300">
        <v>2</v>
      </c>
      <c r="AM2508" s="300">
        <v>2015</v>
      </c>
      <c r="AN2508" s="302">
        <v>42055</v>
      </c>
      <c r="AO2508" s="300">
        <v>2.0609999999999999</v>
      </c>
    </row>
    <row r="2509" spans="38:41">
      <c r="AL2509" s="300">
        <v>2</v>
      </c>
      <c r="AM2509" s="300">
        <v>2015</v>
      </c>
      <c r="AN2509" s="302">
        <v>42054</v>
      </c>
      <c r="AO2509" s="300">
        <v>2.1059999999999999</v>
      </c>
    </row>
    <row r="2510" spans="38:41">
      <c r="AL2510" s="300">
        <v>2</v>
      </c>
      <c r="AM2510" s="300">
        <v>2015</v>
      </c>
      <c r="AN2510" s="302">
        <v>42053</v>
      </c>
      <c r="AO2510" s="300">
        <v>2.113</v>
      </c>
    </row>
    <row r="2511" spans="38:41">
      <c r="AL2511" s="300">
        <v>2</v>
      </c>
      <c r="AM2511" s="300">
        <v>2015</v>
      </c>
      <c r="AN2511" s="302">
        <v>42052</v>
      </c>
      <c r="AO2511" s="300">
        <v>2.129</v>
      </c>
    </row>
    <row r="2512" spans="38:41">
      <c r="AL2512" s="300">
        <v>2</v>
      </c>
      <c r="AM2512" s="300">
        <v>2015</v>
      </c>
      <c r="AN2512" s="302">
        <v>42051</v>
      </c>
      <c r="AO2512" s="300">
        <v>2.0699999999999998</v>
      </c>
    </row>
    <row r="2513" spans="38:41">
      <c r="AL2513" s="300">
        <v>2</v>
      </c>
      <c r="AM2513" s="300">
        <v>2015</v>
      </c>
      <c r="AN2513" s="302">
        <v>42048</v>
      </c>
      <c r="AO2513" s="300">
        <v>2.0699999999999998</v>
      </c>
    </row>
    <row r="2514" spans="38:41">
      <c r="AL2514" s="300">
        <v>2</v>
      </c>
      <c r="AM2514" s="300">
        <v>2015</v>
      </c>
      <c r="AN2514" s="302">
        <v>42047</v>
      </c>
      <c r="AO2514" s="300">
        <v>2.04</v>
      </c>
    </row>
    <row r="2515" spans="38:41">
      <c r="AL2515" s="300">
        <v>2</v>
      </c>
      <c r="AM2515" s="300">
        <v>2015</v>
      </c>
      <c r="AN2515" s="302">
        <v>42046</v>
      </c>
      <c r="AO2515" s="300">
        <v>2.0640000000000001</v>
      </c>
    </row>
    <row r="2516" spans="38:41">
      <c r="AL2516" s="300">
        <v>2</v>
      </c>
      <c r="AM2516" s="300">
        <v>2015</v>
      </c>
      <c r="AN2516" s="302">
        <v>42045</v>
      </c>
      <c r="AO2516" s="300">
        <v>2.0390000000000001</v>
      </c>
    </row>
    <row r="2517" spans="38:41">
      <c r="AL2517" s="300">
        <v>2</v>
      </c>
      <c r="AM2517" s="300">
        <v>2015</v>
      </c>
      <c r="AN2517" s="302">
        <v>42044</v>
      </c>
      <c r="AO2517" s="300">
        <v>2.0310000000000001</v>
      </c>
    </row>
    <row r="2518" spans="38:41">
      <c r="AL2518" s="300">
        <v>2</v>
      </c>
      <c r="AM2518" s="300">
        <v>2015</v>
      </c>
      <c r="AN2518" s="302">
        <v>42041</v>
      </c>
      <c r="AO2518" s="300">
        <v>2.032</v>
      </c>
    </row>
    <row r="2519" spans="38:41">
      <c r="AL2519" s="300">
        <v>2</v>
      </c>
      <c r="AM2519" s="300">
        <v>2015</v>
      </c>
      <c r="AN2519" s="302">
        <v>42040</v>
      </c>
      <c r="AO2519" s="300">
        <v>1.958</v>
      </c>
    </row>
    <row r="2520" spans="38:41">
      <c r="AL2520" s="300">
        <v>2</v>
      </c>
      <c r="AM2520" s="300">
        <v>2015</v>
      </c>
      <c r="AN2520" s="302">
        <v>42039</v>
      </c>
      <c r="AO2520" s="300">
        <v>1.867</v>
      </c>
    </row>
    <row r="2521" spans="38:41">
      <c r="AL2521" s="300">
        <v>2</v>
      </c>
      <c r="AM2521" s="300">
        <v>2015</v>
      </c>
      <c r="AN2521" s="302">
        <v>42038</v>
      </c>
      <c r="AO2521" s="300">
        <v>1.903</v>
      </c>
    </row>
    <row r="2522" spans="38:41">
      <c r="AL2522" s="300">
        <v>2</v>
      </c>
      <c r="AM2522" s="300">
        <v>2015</v>
      </c>
      <c r="AN2522" s="302">
        <v>42037</v>
      </c>
      <c r="AO2522" s="300">
        <v>1.833</v>
      </c>
    </row>
    <row r="2523" spans="38:41">
      <c r="AL2523" s="300">
        <v>1</v>
      </c>
      <c r="AM2523" s="300">
        <v>2015</v>
      </c>
      <c r="AN2523" s="302">
        <v>42034</v>
      </c>
      <c r="AO2523" s="300">
        <v>1.8340000000000001</v>
      </c>
    </row>
    <row r="2524" spans="38:41">
      <c r="AL2524" s="300">
        <v>1</v>
      </c>
      <c r="AM2524" s="300">
        <v>2015</v>
      </c>
      <c r="AN2524" s="302">
        <v>42033</v>
      </c>
      <c r="AO2524" s="300">
        <v>1.9390000000000001</v>
      </c>
    </row>
    <row r="2525" spans="38:41">
      <c r="AL2525" s="300">
        <v>1</v>
      </c>
      <c r="AM2525" s="300">
        <v>2015</v>
      </c>
      <c r="AN2525" s="302">
        <v>42032</v>
      </c>
      <c r="AO2525" s="300">
        <v>1.9279999999999999</v>
      </c>
    </row>
    <row r="2526" spans="38:41">
      <c r="AL2526" s="300">
        <v>1</v>
      </c>
      <c r="AM2526" s="300">
        <v>2015</v>
      </c>
      <c r="AN2526" s="302">
        <v>42031</v>
      </c>
      <c r="AO2526" s="300">
        <v>1.994</v>
      </c>
    </row>
    <row r="2527" spans="38:41">
      <c r="AL2527" s="300">
        <v>1</v>
      </c>
      <c r="AM2527" s="300">
        <v>2015</v>
      </c>
      <c r="AN2527" s="302">
        <v>42030</v>
      </c>
      <c r="AO2527" s="300">
        <v>2.028</v>
      </c>
    </row>
    <row r="2528" spans="38:41">
      <c r="AL2528" s="300">
        <v>1</v>
      </c>
      <c r="AM2528" s="300">
        <v>2015</v>
      </c>
      <c r="AN2528" s="302">
        <v>42027</v>
      </c>
      <c r="AO2528" s="300">
        <v>2.0219999999999998</v>
      </c>
    </row>
    <row r="2529" spans="38:41">
      <c r="AL2529" s="300">
        <v>1</v>
      </c>
      <c r="AM2529" s="300">
        <v>2015</v>
      </c>
      <c r="AN2529" s="302">
        <v>42026</v>
      </c>
      <c r="AO2529" s="300">
        <v>2.0720000000000001</v>
      </c>
    </row>
    <row r="2530" spans="38:41">
      <c r="AL2530" s="300">
        <v>1</v>
      </c>
      <c r="AM2530" s="300">
        <v>2015</v>
      </c>
      <c r="AN2530" s="302">
        <v>42025</v>
      </c>
      <c r="AO2530" s="300">
        <v>2.0510000000000002</v>
      </c>
    </row>
    <row r="2531" spans="38:41">
      <c r="AL2531" s="300">
        <v>1</v>
      </c>
      <c r="AM2531" s="300">
        <v>2015</v>
      </c>
      <c r="AN2531" s="302">
        <v>42024</v>
      </c>
      <c r="AO2531" s="300">
        <v>2.0539999999999998</v>
      </c>
    </row>
    <row r="2532" spans="38:41">
      <c r="AL2532" s="300">
        <v>1</v>
      </c>
      <c r="AM2532" s="300">
        <v>2015</v>
      </c>
      <c r="AN2532" s="302">
        <v>42023</v>
      </c>
      <c r="AO2532" s="300">
        <v>2.0840000000000001</v>
      </c>
    </row>
    <row r="2533" spans="38:41">
      <c r="AL2533" s="300">
        <v>1</v>
      </c>
      <c r="AM2533" s="300">
        <v>2015</v>
      </c>
      <c r="AN2533" s="302">
        <v>42020</v>
      </c>
      <c r="AO2533" s="300">
        <v>2.1080000000000001</v>
      </c>
    </row>
    <row r="2534" spans="38:41">
      <c r="AL2534" s="300">
        <v>1</v>
      </c>
      <c r="AM2534" s="300">
        <v>2015</v>
      </c>
      <c r="AN2534" s="302">
        <v>42019</v>
      </c>
      <c r="AO2534" s="300">
        <v>2.0470000000000002</v>
      </c>
    </row>
    <row r="2535" spans="38:41">
      <c r="AL2535" s="300">
        <v>1</v>
      </c>
      <c r="AM2535" s="300">
        <v>2015</v>
      </c>
      <c r="AN2535" s="302">
        <v>42018</v>
      </c>
      <c r="AO2535" s="300">
        <v>2.14</v>
      </c>
    </row>
    <row r="2536" spans="38:41">
      <c r="AL2536" s="300">
        <v>1</v>
      </c>
      <c r="AM2536" s="300">
        <v>2015</v>
      </c>
      <c r="AN2536" s="302">
        <v>42017</v>
      </c>
      <c r="AO2536" s="300">
        <v>2.165</v>
      </c>
    </row>
    <row r="2537" spans="38:41">
      <c r="AL2537" s="300">
        <v>1</v>
      </c>
      <c r="AM2537" s="300">
        <v>2015</v>
      </c>
      <c r="AN2537" s="302">
        <v>42016</v>
      </c>
      <c r="AO2537" s="300">
        <v>2.1720000000000002</v>
      </c>
    </row>
    <row r="2538" spans="38:41">
      <c r="AL2538" s="300">
        <v>1</v>
      </c>
      <c r="AM2538" s="300">
        <v>2015</v>
      </c>
      <c r="AN2538" s="302">
        <v>42013</v>
      </c>
      <c r="AO2538" s="300">
        <v>2.2210000000000001</v>
      </c>
    </row>
    <row r="2539" spans="38:41">
      <c r="AL2539" s="300">
        <v>1</v>
      </c>
      <c r="AM2539" s="300">
        <v>2015</v>
      </c>
      <c r="AN2539" s="302">
        <v>42012</v>
      </c>
      <c r="AO2539" s="300">
        <v>2.274</v>
      </c>
    </row>
    <row r="2540" spans="38:41">
      <c r="AL2540" s="300">
        <v>1</v>
      </c>
      <c r="AM2540" s="300">
        <v>2015</v>
      </c>
      <c r="AN2540" s="302">
        <v>42011</v>
      </c>
      <c r="AO2540" s="300">
        <v>2.2160000000000002</v>
      </c>
    </row>
    <row r="2541" spans="38:41">
      <c r="AL2541" s="300">
        <v>1</v>
      </c>
      <c r="AM2541" s="300">
        <v>2015</v>
      </c>
      <c r="AN2541" s="302">
        <v>42010</v>
      </c>
      <c r="AO2541" s="300">
        <v>2.2010000000000001</v>
      </c>
    </row>
    <row r="2542" spans="38:41">
      <c r="AL2542" s="300">
        <v>1</v>
      </c>
      <c r="AM2542" s="300">
        <v>2015</v>
      </c>
      <c r="AN2542" s="302">
        <v>42009</v>
      </c>
      <c r="AO2542" s="300">
        <v>2.246</v>
      </c>
    </row>
    <row r="2543" spans="38:41">
      <c r="AL2543" s="300">
        <v>1</v>
      </c>
      <c r="AM2543" s="300">
        <v>2015</v>
      </c>
      <c r="AN2543" s="302">
        <v>42006</v>
      </c>
      <c r="AO2543" s="300">
        <v>2.2959999999999998</v>
      </c>
    </row>
    <row r="2544" spans="38:41">
      <c r="AL2544" s="300">
        <v>1</v>
      </c>
      <c r="AM2544" s="300">
        <v>2015</v>
      </c>
      <c r="AN2544" s="302">
        <v>42005</v>
      </c>
      <c r="AO2544" s="300">
        <v>2.335</v>
      </c>
    </row>
    <row r="2545" spans="38:41">
      <c r="AL2545" s="300">
        <v>12</v>
      </c>
      <c r="AM2545" s="300">
        <v>2014</v>
      </c>
      <c r="AN2545" s="302">
        <v>42004</v>
      </c>
      <c r="AO2545" s="300">
        <v>2.335</v>
      </c>
    </row>
    <row r="2546" spans="38:41">
      <c r="AL2546" s="300">
        <v>12</v>
      </c>
      <c r="AM2546" s="300">
        <v>2014</v>
      </c>
      <c r="AN2546" s="302">
        <v>42003</v>
      </c>
      <c r="AO2546" s="300">
        <v>2.359</v>
      </c>
    </row>
    <row r="2547" spans="38:41">
      <c r="AL2547" s="300">
        <v>12</v>
      </c>
      <c r="AM2547" s="300">
        <v>2014</v>
      </c>
      <c r="AN2547" s="302">
        <v>42002</v>
      </c>
      <c r="AO2547" s="300">
        <v>2.3820000000000001</v>
      </c>
    </row>
    <row r="2548" spans="38:41">
      <c r="AL2548" s="300">
        <v>12</v>
      </c>
      <c r="AM2548" s="300">
        <v>2014</v>
      </c>
      <c r="AN2548" s="302">
        <v>41999</v>
      </c>
      <c r="AO2548" s="300">
        <v>2.4409999999999998</v>
      </c>
    </row>
    <row r="2549" spans="38:41">
      <c r="AL2549" s="300">
        <v>12</v>
      </c>
      <c r="AM2549" s="300">
        <v>2014</v>
      </c>
      <c r="AN2549" s="302">
        <v>41998</v>
      </c>
      <c r="AO2549" s="300">
        <v>2.4390000000000001</v>
      </c>
    </row>
    <row r="2550" spans="38:41">
      <c r="AL2550" s="300">
        <v>12</v>
      </c>
      <c r="AM2550" s="300">
        <v>2014</v>
      </c>
      <c r="AN2550" s="302">
        <v>41997</v>
      </c>
      <c r="AO2550" s="300">
        <v>2.4390000000000001</v>
      </c>
    </row>
    <row r="2551" spans="38:41">
      <c r="AL2551" s="300">
        <v>12</v>
      </c>
      <c r="AM2551" s="300">
        <v>2014</v>
      </c>
      <c r="AN2551" s="302">
        <v>41996</v>
      </c>
      <c r="AO2551" s="300">
        <v>2.4260000000000002</v>
      </c>
    </row>
    <row r="2552" spans="38:41">
      <c r="AL2552" s="300">
        <v>12</v>
      </c>
      <c r="AM2552" s="300">
        <v>2014</v>
      </c>
      <c r="AN2552" s="302">
        <v>41995</v>
      </c>
      <c r="AO2552" s="300">
        <v>2.3290000000000002</v>
      </c>
    </row>
    <row r="2553" spans="38:41">
      <c r="AL2553" s="300">
        <v>12</v>
      </c>
      <c r="AM2553" s="300">
        <v>2014</v>
      </c>
      <c r="AN2553" s="302">
        <v>41992</v>
      </c>
      <c r="AO2553" s="300">
        <v>2.335</v>
      </c>
    </row>
    <row r="2554" spans="38:41">
      <c r="AL2554" s="300">
        <v>12</v>
      </c>
      <c r="AM2554" s="300">
        <v>2014</v>
      </c>
      <c r="AN2554" s="302">
        <v>41991</v>
      </c>
      <c r="AO2554" s="300">
        <v>2.391</v>
      </c>
    </row>
    <row r="2555" spans="38:41">
      <c r="AL2555" s="300">
        <v>12</v>
      </c>
      <c r="AM2555" s="300">
        <v>2014</v>
      </c>
      <c r="AN2555" s="302">
        <v>41990</v>
      </c>
      <c r="AO2555" s="300">
        <v>2.3340000000000001</v>
      </c>
    </row>
    <row r="2556" spans="38:41">
      <c r="AL2556" s="300">
        <v>12</v>
      </c>
      <c r="AM2556" s="300">
        <v>2014</v>
      </c>
      <c r="AN2556" s="302">
        <v>41989</v>
      </c>
      <c r="AO2556" s="300">
        <v>2.2930000000000001</v>
      </c>
    </row>
    <row r="2557" spans="38:41">
      <c r="AL2557" s="300">
        <v>12</v>
      </c>
      <c r="AM2557" s="300">
        <v>2014</v>
      </c>
      <c r="AN2557" s="302">
        <v>41988</v>
      </c>
      <c r="AO2557" s="300">
        <v>2.3220000000000001</v>
      </c>
    </row>
    <row r="2558" spans="38:41">
      <c r="AL2558" s="300">
        <v>12</v>
      </c>
      <c r="AM2558" s="300">
        <v>2014</v>
      </c>
      <c r="AN2558" s="302">
        <v>41985</v>
      </c>
      <c r="AO2558" s="300">
        <v>2.3029999999999999</v>
      </c>
    </row>
    <row r="2559" spans="38:41">
      <c r="AL2559" s="300">
        <v>12</v>
      </c>
      <c r="AM2559" s="300">
        <v>2014</v>
      </c>
      <c r="AN2559" s="302">
        <v>41984</v>
      </c>
      <c r="AO2559" s="300">
        <v>2.3639999999999999</v>
      </c>
    </row>
    <row r="2560" spans="38:41">
      <c r="AL2560" s="300">
        <v>12</v>
      </c>
      <c r="AM2560" s="300">
        <v>2014</v>
      </c>
      <c r="AN2560" s="302">
        <v>41983</v>
      </c>
      <c r="AO2560" s="300">
        <v>2.38</v>
      </c>
    </row>
    <row r="2561" spans="38:41">
      <c r="AL2561" s="300">
        <v>12</v>
      </c>
      <c r="AM2561" s="300">
        <v>2014</v>
      </c>
      <c r="AN2561" s="302">
        <v>41982</v>
      </c>
      <c r="AO2561" s="300">
        <v>2.41</v>
      </c>
    </row>
    <row r="2562" spans="38:41">
      <c r="AL2562" s="300">
        <v>12</v>
      </c>
      <c r="AM2562" s="300">
        <v>2014</v>
      </c>
      <c r="AN2562" s="302">
        <v>41981</v>
      </c>
      <c r="AO2562" s="300">
        <v>2.4239999999999999</v>
      </c>
    </row>
    <row r="2563" spans="38:41">
      <c r="AL2563" s="300">
        <v>12</v>
      </c>
      <c r="AM2563" s="300">
        <v>2014</v>
      </c>
      <c r="AN2563" s="302">
        <v>41978</v>
      </c>
      <c r="AO2563" s="300">
        <v>2.4809999999999999</v>
      </c>
    </row>
    <row r="2564" spans="38:41">
      <c r="AL2564" s="300">
        <v>12</v>
      </c>
      <c r="AM2564" s="300">
        <v>2014</v>
      </c>
      <c r="AN2564" s="302">
        <v>41977</v>
      </c>
      <c r="AO2564" s="300">
        <v>2.4550000000000001</v>
      </c>
    </row>
    <row r="2565" spans="38:41">
      <c r="AL2565" s="300">
        <v>12</v>
      </c>
      <c r="AM2565" s="300">
        <v>2014</v>
      </c>
      <c r="AN2565" s="302">
        <v>41976</v>
      </c>
      <c r="AO2565" s="300">
        <v>2.4870000000000001</v>
      </c>
    </row>
    <row r="2566" spans="38:41">
      <c r="AL2566" s="300">
        <v>12</v>
      </c>
      <c r="AM2566" s="300">
        <v>2014</v>
      </c>
      <c r="AN2566" s="302">
        <v>41975</v>
      </c>
      <c r="AO2566" s="300">
        <v>2.512</v>
      </c>
    </row>
    <row r="2567" spans="38:41">
      <c r="AL2567" s="300">
        <v>12</v>
      </c>
      <c r="AM2567" s="300">
        <v>2014</v>
      </c>
      <c r="AN2567" s="302">
        <v>41974</v>
      </c>
      <c r="AO2567" s="300">
        <v>2.4529999999999998</v>
      </c>
    </row>
    <row r="2568" spans="38:41">
      <c r="AL2568" s="300">
        <v>11</v>
      </c>
      <c r="AM2568" s="300">
        <v>2014</v>
      </c>
      <c r="AN2568" s="302">
        <v>41971</v>
      </c>
      <c r="AO2568" s="300">
        <v>2.4239999999999999</v>
      </c>
    </row>
    <row r="2569" spans="38:41">
      <c r="AL2569" s="300">
        <v>11</v>
      </c>
      <c r="AM2569" s="300">
        <v>2014</v>
      </c>
      <c r="AN2569" s="302">
        <v>41970</v>
      </c>
      <c r="AO2569" s="300">
        <v>2.4569999999999999</v>
      </c>
    </row>
    <row r="2570" spans="38:41">
      <c r="AL2570" s="300">
        <v>11</v>
      </c>
      <c r="AM2570" s="300">
        <v>2014</v>
      </c>
      <c r="AN2570" s="302">
        <v>41969</v>
      </c>
      <c r="AO2570" s="300">
        <v>2.484</v>
      </c>
    </row>
    <row r="2571" spans="38:41">
      <c r="AL2571" s="300">
        <v>11</v>
      </c>
      <c r="AM2571" s="300">
        <v>2014</v>
      </c>
      <c r="AN2571" s="302">
        <v>41968</v>
      </c>
      <c r="AO2571" s="300">
        <v>2.4889999999999999</v>
      </c>
    </row>
    <row r="2572" spans="38:41">
      <c r="AL2572" s="300">
        <v>11</v>
      </c>
      <c r="AM2572" s="300">
        <v>2014</v>
      </c>
      <c r="AN2572" s="302">
        <v>41967</v>
      </c>
      <c r="AO2572" s="300">
        <v>2.528</v>
      </c>
    </row>
    <row r="2573" spans="38:41">
      <c r="AL2573" s="300">
        <v>11</v>
      </c>
      <c r="AM2573" s="300">
        <v>2014</v>
      </c>
      <c r="AN2573" s="302">
        <v>41964</v>
      </c>
      <c r="AO2573" s="300">
        <v>2.5529999999999999</v>
      </c>
    </row>
    <row r="2574" spans="38:41">
      <c r="AL2574" s="300">
        <v>11</v>
      </c>
      <c r="AM2574" s="300">
        <v>2014</v>
      </c>
      <c r="AN2574" s="302">
        <v>41963</v>
      </c>
      <c r="AO2574" s="300">
        <v>2.573</v>
      </c>
    </row>
    <row r="2575" spans="38:41">
      <c r="AL2575" s="300">
        <v>11</v>
      </c>
      <c r="AM2575" s="300">
        <v>2014</v>
      </c>
      <c r="AN2575" s="302">
        <v>41962</v>
      </c>
      <c r="AO2575" s="300">
        <v>2.605</v>
      </c>
    </row>
    <row r="2576" spans="38:41">
      <c r="AL2576" s="300">
        <v>11</v>
      </c>
      <c r="AM2576" s="300">
        <v>2014</v>
      </c>
      <c r="AN2576" s="302">
        <v>41961</v>
      </c>
      <c r="AO2576" s="300">
        <v>2.5579999999999998</v>
      </c>
    </row>
    <row r="2577" spans="38:41">
      <c r="AL2577" s="300">
        <v>11</v>
      </c>
      <c r="AM2577" s="300">
        <v>2014</v>
      </c>
      <c r="AN2577" s="302">
        <v>41960</v>
      </c>
      <c r="AO2577" s="300">
        <v>2.5840000000000001</v>
      </c>
    </row>
    <row r="2578" spans="38:41">
      <c r="AL2578" s="300">
        <v>11</v>
      </c>
      <c r="AM2578" s="300">
        <v>2014</v>
      </c>
      <c r="AN2578" s="302">
        <v>41957</v>
      </c>
      <c r="AO2578" s="300">
        <v>2.593</v>
      </c>
    </row>
    <row r="2579" spans="38:41">
      <c r="AL2579" s="300">
        <v>11</v>
      </c>
      <c r="AM2579" s="300">
        <v>2014</v>
      </c>
      <c r="AN2579" s="302">
        <v>41956</v>
      </c>
      <c r="AO2579" s="300">
        <v>2.6080000000000001</v>
      </c>
    </row>
    <row r="2580" spans="38:41">
      <c r="AL2580" s="300">
        <v>11</v>
      </c>
      <c r="AM2580" s="300">
        <v>2014</v>
      </c>
      <c r="AN2580" s="302">
        <v>41955</v>
      </c>
      <c r="AO2580" s="300">
        <v>2.6269999999999998</v>
      </c>
    </row>
    <row r="2581" spans="38:41">
      <c r="AL2581" s="300">
        <v>11</v>
      </c>
      <c r="AM2581" s="300">
        <v>2014</v>
      </c>
      <c r="AN2581" s="302">
        <v>41954</v>
      </c>
      <c r="AO2581" s="300">
        <v>2.6150000000000002</v>
      </c>
    </row>
    <row r="2582" spans="38:41">
      <c r="AL2582" s="300">
        <v>11</v>
      </c>
      <c r="AM2582" s="300">
        <v>2014</v>
      </c>
      <c r="AN2582" s="302">
        <v>41953</v>
      </c>
      <c r="AO2582" s="300">
        <v>2.6150000000000002</v>
      </c>
    </row>
    <row r="2583" spans="38:41">
      <c r="AL2583" s="300">
        <v>11</v>
      </c>
      <c r="AM2583" s="300">
        <v>2014</v>
      </c>
      <c r="AN2583" s="302">
        <v>41950</v>
      </c>
      <c r="AO2583" s="300">
        <v>2.5939999999999999</v>
      </c>
    </row>
    <row r="2584" spans="38:41">
      <c r="AL2584" s="300">
        <v>11</v>
      </c>
      <c r="AM2584" s="300">
        <v>2014</v>
      </c>
      <c r="AN2584" s="302">
        <v>41949</v>
      </c>
      <c r="AO2584" s="300">
        <v>2.6389999999999998</v>
      </c>
    </row>
    <row r="2585" spans="38:41">
      <c r="AL2585" s="300">
        <v>11</v>
      </c>
      <c r="AM2585" s="300">
        <v>2014</v>
      </c>
      <c r="AN2585" s="302">
        <v>41948</v>
      </c>
      <c r="AO2585" s="300">
        <v>2.5990000000000002</v>
      </c>
    </row>
    <row r="2586" spans="38:41">
      <c r="AL2586" s="300">
        <v>11</v>
      </c>
      <c r="AM2586" s="300">
        <v>2014</v>
      </c>
      <c r="AN2586" s="302">
        <v>41947</v>
      </c>
      <c r="AO2586" s="300">
        <v>2.573</v>
      </c>
    </row>
    <row r="2587" spans="38:41">
      <c r="AL2587" s="300">
        <v>11</v>
      </c>
      <c r="AM2587" s="300">
        <v>2014</v>
      </c>
      <c r="AN2587" s="302">
        <v>41946</v>
      </c>
      <c r="AO2587" s="300">
        <v>2.589</v>
      </c>
    </row>
    <row r="2588" spans="38:41">
      <c r="AL2588" s="300">
        <v>10</v>
      </c>
      <c r="AM2588" s="300">
        <v>2014</v>
      </c>
      <c r="AN2588" s="302">
        <v>41943</v>
      </c>
      <c r="AO2588" s="300">
        <v>2.59</v>
      </c>
    </row>
    <row r="2589" spans="38:41">
      <c r="AL2589" s="300">
        <v>10</v>
      </c>
      <c r="AM2589" s="300">
        <v>2014</v>
      </c>
      <c r="AN2589" s="302">
        <v>41942</v>
      </c>
      <c r="AO2589" s="300">
        <v>2.5870000000000002</v>
      </c>
    </row>
    <row r="2590" spans="38:41">
      <c r="AL2590" s="300">
        <v>10</v>
      </c>
      <c r="AM2590" s="300">
        <v>2014</v>
      </c>
      <c r="AN2590" s="302">
        <v>41941</v>
      </c>
      <c r="AO2590" s="300">
        <v>2.5880000000000001</v>
      </c>
    </row>
    <row r="2591" spans="38:41">
      <c r="AL2591" s="300">
        <v>10</v>
      </c>
      <c r="AM2591" s="300">
        <v>2014</v>
      </c>
      <c r="AN2591" s="302">
        <v>41940</v>
      </c>
      <c r="AO2591" s="300">
        <v>2.581</v>
      </c>
    </row>
    <row r="2592" spans="38:41">
      <c r="AL2592" s="300">
        <v>10</v>
      </c>
      <c r="AM2592" s="300">
        <v>2014</v>
      </c>
      <c r="AN2592" s="302">
        <v>41939</v>
      </c>
      <c r="AO2592" s="300">
        <v>2.5609999999999999</v>
      </c>
    </row>
    <row r="2593" spans="38:41">
      <c r="AL2593" s="300">
        <v>10</v>
      </c>
      <c r="AM2593" s="300">
        <v>2014</v>
      </c>
      <c r="AN2593" s="302">
        <v>41936</v>
      </c>
      <c r="AO2593" s="300">
        <v>2.5630000000000002</v>
      </c>
    </row>
    <row r="2594" spans="38:41">
      <c r="AL2594" s="300">
        <v>10</v>
      </c>
      <c r="AM2594" s="300">
        <v>2014</v>
      </c>
      <c r="AN2594" s="302">
        <v>41935</v>
      </c>
      <c r="AO2594" s="300">
        <v>2.5609999999999999</v>
      </c>
    </row>
    <row r="2595" spans="38:41">
      <c r="AL2595" s="300">
        <v>10</v>
      </c>
      <c r="AM2595" s="300">
        <v>2014</v>
      </c>
      <c r="AN2595" s="302">
        <v>41934</v>
      </c>
      <c r="AO2595" s="300">
        <v>2.5310000000000001</v>
      </c>
    </row>
    <row r="2596" spans="38:41">
      <c r="AL2596" s="300">
        <v>10</v>
      </c>
      <c r="AM2596" s="300">
        <v>2014</v>
      </c>
      <c r="AN2596" s="302">
        <v>41933</v>
      </c>
      <c r="AO2596" s="300">
        <v>2.5409999999999999</v>
      </c>
    </row>
    <row r="2597" spans="38:41">
      <c r="AL2597" s="300">
        <v>10</v>
      </c>
      <c r="AM2597" s="300">
        <v>2014</v>
      </c>
      <c r="AN2597" s="302">
        <v>41932</v>
      </c>
      <c r="AO2597" s="300">
        <v>2.5230000000000001</v>
      </c>
    </row>
    <row r="2598" spans="38:41">
      <c r="AL2598" s="300">
        <v>10</v>
      </c>
      <c r="AM2598" s="300">
        <v>2014</v>
      </c>
      <c r="AN2598" s="302">
        <v>41929</v>
      </c>
      <c r="AO2598" s="300">
        <v>2.52</v>
      </c>
    </row>
    <row r="2599" spans="38:41">
      <c r="AL2599" s="300">
        <v>10</v>
      </c>
      <c r="AM2599" s="300">
        <v>2014</v>
      </c>
      <c r="AN2599" s="302">
        <v>41928</v>
      </c>
      <c r="AO2599" s="300">
        <v>2.4940000000000002</v>
      </c>
    </row>
    <row r="2600" spans="38:41">
      <c r="AL2600" s="300">
        <v>10</v>
      </c>
      <c r="AM2600" s="300">
        <v>2014</v>
      </c>
      <c r="AN2600" s="302">
        <v>41927</v>
      </c>
      <c r="AO2600" s="300">
        <v>2.4670000000000001</v>
      </c>
    </row>
    <row r="2601" spans="38:41">
      <c r="AL2601" s="300">
        <v>10</v>
      </c>
      <c r="AM2601" s="300">
        <v>2014</v>
      </c>
      <c r="AN2601" s="302">
        <v>41926</v>
      </c>
      <c r="AO2601" s="300">
        <v>2.4910000000000001</v>
      </c>
    </row>
    <row r="2602" spans="38:41">
      <c r="AL2602" s="300">
        <v>10</v>
      </c>
      <c r="AM2602" s="300">
        <v>2014</v>
      </c>
      <c r="AN2602" s="302">
        <v>41925</v>
      </c>
      <c r="AO2602" s="300">
        <v>2.5470000000000002</v>
      </c>
    </row>
    <row r="2603" spans="38:41">
      <c r="AL2603" s="300">
        <v>10</v>
      </c>
      <c r="AM2603" s="300">
        <v>2014</v>
      </c>
      <c r="AN2603" s="302">
        <v>41922</v>
      </c>
      <c r="AO2603" s="300">
        <v>2.5470000000000002</v>
      </c>
    </row>
    <row r="2604" spans="38:41">
      <c r="AL2604" s="300">
        <v>10</v>
      </c>
      <c r="AM2604" s="300">
        <v>2014</v>
      </c>
      <c r="AN2604" s="302">
        <v>41921</v>
      </c>
      <c r="AO2604" s="300">
        <v>2.5630000000000002</v>
      </c>
    </row>
    <row r="2605" spans="38:41">
      <c r="AL2605" s="300">
        <v>10</v>
      </c>
      <c r="AM2605" s="300">
        <v>2014</v>
      </c>
      <c r="AN2605" s="302">
        <v>41920</v>
      </c>
      <c r="AO2605" s="300">
        <v>2.5550000000000002</v>
      </c>
    </row>
    <row r="2606" spans="38:41">
      <c r="AL2606" s="300">
        <v>10</v>
      </c>
      <c r="AM2606" s="300">
        <v>2014</v>
      </c>
      <c r="AN2606" s="302">
        <v>41919</v>
      </c>
      <c r="AO2606" s="300">
        <v>2.5510000000000002</v>
      </c>
    </row>
    <row r="2607" spans="38:41">
      <c r="AL2607" s="300">
        <v>10</v>
      </c>
      <c r="AM2607" s="300">
        <v>2014</v>
      </c>
      <c r="AN2607" s="302">
        <v>41918</v>
      </c>
      <c r="AO2607" s="300">
        <v>2.597</v>
      </c>
    </row>
    <row r="2608" spans="38:41">
      <c r="AL2608" s="300">
        <v>10</v>
      </c>
      <c r="AM2608" s="300">
        <v>2014</v>
      </c>
      <c r="AN2608" s="302">
        <v>41915</v>
      </c>
      <c r="AO2608" s="300">
        <v>2.6080000000000001</v>
      </c>
    </row>
    <row r="2609" spans="38:41">
      <c r="AL2609" s="300">
        <v>10</v>
      </c>
      <c r="AM2609" s="300">
        <v>2014</v>
      </c>
      <c r="AN2609" s="302">
        <v>41914</v>
      </c>
      <c r="AO2609" s="300">
        <v>2.6240000000000001</v>
      </c>
    </row>
    <row r="2610" spans="38:41">
      <c r="AL2610" s="300">
        <v>10</v>
      </c>
      <c r="AM2610" s="300">
        <v>2014</v>
      </c>
      <c r="AN2610" s="302">
        <v>41913</v>
      </c>
      <c r="AO2610" s="300">
        <v>2.5960000000000001</v>
      </c>
    </row>
    <row r="2611" spans="38:41">
      <c r="AL2611" s="300">
        <v>9</v>
      </c>
      <c r="AM2611" s="300">
        <v>2014</v>
      </c>
      <c r="AN2611" s="302">
        <v>41912</v>
      </c>
      <c r="AO2611" s="300">
        <v>2.6709999999999998</v>
      </c>
    </row>
    <row r="2612" spans="38:41">
      <c r="AL2612" s="300">
        <v>9</v>
      </c>
      <c r="AM2612" s="300">
        <v>2014</v>
      </c>
      <c r="AN2612" s="302">
        <v>41911</v>
      </c>
      <c r="AO2612" s="300">
        <v>2.6469999999999998</v>
      </c>
    </row>
    <row r="2613" spans="38:41">
      <c r="AL2613" s="300">
        <v>9</v>
      </c>
      <c r="AM2613" s="300">
        <v>2014</v>
      </c>
      <c r="AN2613" s="302">
        <v>41908</v>
      </c>
      <c r="AO2613" s="300">
        <v>2.6819999999999999</v>
      </c>
    </row>
    <row r="2614" spans="38:41">
      <c r="AL2614" s="300">
        <v>9</v>
      </c>
      <c r="AM2614" s="300">
        <v>2014</v>
      </c>
      <c r="AN2614" s="302">
        <v>41907</v>
      </c>
      <c r="AO2614" s="300">
        <v>2.6779999999999999</v>
      </c>
    </row>
    <row r="2615" spans="38:41">
      <c r="AL2615" s="300">
        <v>9</v>
      </c>
      <c r="AM2615" s="300">
        <v>2014</v>
      </c>
      <c r="AN2615" s="302">
        <v>41906</v>
      </c>
      <c r="AO2615" s="300">
        <v>2.7360000000000002</v>
      </c>
    </row>
    <row r="2616" spans="38:41">
      <c r="AL2616" s="300">
        <v>9</v>
      </c>
      <c r="AM2616" s="300">
        <v>2014</v>
      </c>
      <c r="AN2616" s="302">
        <v>41905</v>
      </c>
      <c r="AO2616" s="300">
        <v>2.7189999999999999</v>
      </c>
    </row>
    <row r="2617" spans="38:41">
      <c r="AL2617" s="300">
        <v>9</v>
      </c>
      <c r="AM2617" s="300">
        <v>2014</v>
      </c>
      <c r="AN2617" s="302">
        <v>41904</v>
      </c>
      <c r="AO2617" s="300">
        <v>2.7549999999999999</v>
      </c>
    </row>
    <row r="2618" spans="38:41">
      <c r="AL2618" s="300">
        <v>9</v>
      </c>
      <c r="AM2618" s="300">
        <v>2014</v>
      </c>
      <c r="AN2618" s="302">
        <v>41901</v>
      </c>
      <c r="AO2618" s="300">
        <v>2.7549999999999999</v>
      </c>
    </row>
    <row r="2619" spans="38:41">
      <c r="AL2619" s="300">
        <v>9</v>
      </c>
      <c r="AM2619" s="300">
        <v>2014</v>
      </c>
      <c r="AN2619" s="302">
        <v>41900</v>
      </c>
      <c r="AO2619" s="300">
        <v>2.7909999999999999</v>
      </c>
    </row>
    <row r="2620" spans="38:41">
      <c r="AL2620" s="300">
        <v>9</v>
      </c>
      <c r="AM2620" s="300">
        <v>2014</v>
      </c>
      <c r="AN2620" s="302">
        <v>41899</v>
      </c>
      <c r="AO2620" s="300">
        <v>2.786</v>
      </c>
    </row>
    <row r="2621" spans="38:41">
      <c r="AL2621" s="300">
        <v>9</v>
      </c>
      <c r="AM2621" s="300">
        <v>2014</v>
      </c>
      <c r="AN2621" s="302">
        <v>41898</v>
      </c>
      <c r="AO2621" s="300">
        <v>2.7669999999999999</v>
      </c>
    </row>
    <row r="2622" spans="38:41">
      <c r="AL2622" s="300">
        <v>9</v>
      </c>
      <c r="AM2622" s="300">
        <v>2014</v>
      </c>
      <c r="AN2622" s="302">
        <v>41897</v>
      </c>
      <c r="AO2622" s="300">
        <v>2.7589999999999999</v>
      </c>
    </row>
    <row r="2623" spans="38:41">
      <c r="AL2623" s="300">
        <v>9</v>
      </c>
      <c r="AM2623" s="300">
        <v>2014</v>
      </c>
      <c r="AN2623" s="302">
        <v>41894</v>
      </c>
      <c r="AO2623" s="300">
        <v>2.76</v>
      </c>
    </row>
    <row r="2624" spans="38:41">
      <c r="AL2624" s="300">
        <v>9</v>
      </c>
      <c r="AM2624" s="300">
        <v>2014</v>
      </c>
      <c r="AN2624" s="302">
        <v>41893</v>
      </c>
      <c r="AO2624" s="300">
        <v>2.7170000000000001</v>
      </c>
    </row>
    <row r="2625" spans="38:41">
      <c r="AL2625" s="300">
        <v>9</v>
      </c>
      <c r="AM2625" s="300">
        <v>2014</v>
      </c>
      <c r="AN2625" s="302">
        <v>41892</v>
      </c>
      <c r="AO2625" s="300">
        <v>2.7269999999999999</v>
      </c>
    </row>
    <row r="2626" spans="38:41">
      <c r="AL2626" s="300">
        <v>9</v>
      </c>
      <c r="AM2626" s="300">
        <v>2014</v>
      </c>
      <c r="AN2626" s="302">
        <v>41891</v>
      </c>
      <c r="AO2626" s="300">
        <v>2.702</v>
      </c>
    </row>
    <row r="2627" spans="38:41">
      <c r="AL2627" s="300">
        <v>9</v>
      </c>
      <c r="AM2627" s="300">
        <v>2014</v>
      </c>
      <c r="AN2627" s="302">
        <v>41890</v>
      </c>
      <c r="AO2627" s="300">
        <v>2.68</v>
      </c>
    </row>
    <row r="2628" spans="38:41">
      <c r="AL2628" s="300">
        <v>9</v>
      </c>
      <c r="AM2628" s="300">
        <v>2014</v>
      </c>
      <c r="AN2628" s="302">
        <v>41887</v>
      </c>
      <c r="AO2628" s="300">
        <v>2.669</v>
      </c>
    </row>
    <row r="2629" spans="38:41">
      <c r="AL2629" s="300">
        <v>9</v>
      </c>
      <c r="AM2629" s="300">
        <v>2014</v>
      </c>
      <c r="AN2629" s="302">
        <v>41886</v>
      </c>
      <c r="AO2629" s="300">
        <v>2.6669999999999998</v>
      </c>
    </row>
    <row r="2630" spans="38:41">
      <c r="AL2630" s="300">
        <v>9</v>
      </c>
      <c r="AM2630" s="300">
        <v>2014</v>
      </c>
      <c r="AN2630" s="302">
        <v>41885</v>
      </c>
      <c r="AO2630" s="300">
        <v>2.63</v>
      </c>
    </row>
    <row r="2631" spans="38:41">
      <c r="AL2631" s="300">
        <v>9</v>
      </c>
      <c r="AM2631" s="300">
        <v>2014</v>
      </c>
      <c r="AN2631" s="302">
        <v>41884</v>
      </c>
      <c r="AO2631" s="300">
        <v>2.641</v>
      </c>
    </row>
    <row r="2632" spans="38:41">
      <c r="AL2632" s="300">
        <v>9</v>
      </c>
      <c r="AM2632" s="300">
        <v>2014</v>
      </c>
      <c r="AN2632" s="302">
        <v>41883</v>
      </c>
      <c r="AO2632" s="300">
        <v>2.556</v>
      </c>
    </row>
    <row r="2633" spans="38:41">
      <c r="AL2633" s="300">
        <v>8</v>
      </c>
      <c r="AM2633" s="300">
        <v>2014</v>
      </c>
      <c r="AN2633" s="302">
        <v>41880</v>
      </c>
      <c r="AO2633" s="300">
        <v>2.556</v>
      </c>
    </row>
    <row r="2634" spans="38:41">
      <c r="AL2634" s="300">
        <v>8</v>
      </c>
      <c r="AM2634" s="300">
        <v>2014</v>
      </c>
      <c r="AN2634" s="302">
        <v>41879</v>
      </c>
      <c r="AO2634" s="300">
        <v>2.5590000000000002</v>
      </c>
    </row>
    <row r="2635" spans="38:41">
      <c r="AL2635" s="300">
        <v>8</v>
      </c>
      <c r="AM2635" s="300">
        <v>2014</v>
      </c>
      <c r="AN2635" s="302">
        <v>41878</v>
      </c>
      <c r="AO2635" s="300">
        <v>2.569</v>
      </c>
    </row>
    <row r="2636" spans="38:41">
      <c r="AL2636" s="300">
        <v>8</v>
      </c>
      <c r="AM2636" s="300">
        <v>2014</v>
      </c>
      <c r="AN2636" s="302">
        <v>41877</v>
      </c>
      <c r="AO2636" s="300">
        <v>2.6030000000000002</v>
      </c>
    </row>
    <row r="2637" spans="38:41">
      <c r="AL2637" s="300">
        <v>8</v>
      </c>
      <c r="AM2637" s="300">
        <v>2014</v>
      </c>
      <c r="AN2637" s="302">
        <v>41876</v>
      </c>
      <c r="AO2637" s="300">
        <v>2.597</v>
      </c>
    </row>
    <row r="2638" spans="38:41">
      <c r="AL2638" s="300">
        <v>8</v>
      </c>
      <c r="AM2638" s="300">
        <v>2014</v>
      </c>
      <c r="AN2638" s="302">
        <v>41873</v>
      </c>
      <c r="AO2638" s="300">
        <v>2.6280000000000001</v>
      </c>
    </row>
    <row r="2639" spans="38:41">
      <c r="AL2639" s="300">
        <v>8</v>
      </c>
      <c r="AM2639" s="300">
        <v>2014</v>
      </c>
      <c r="AN2639" s="302">
        <v>41872</v>
      </c>
      <c r="AO2639" s="300">
        <v>2.6379999999999999</v>
      </c>
    </row>
    <row r="2640" spans="38:41">
      <c r="AL2640" s="300">
        <v>8</v>
      </c>
      <c r="AM2640" s="300">
        <v>2014</v>
      </c>
      <c r="AN2640" s="302">
        <v>41871</v>
      </c>
      <c r="AO2640" s="300">
        <v>2.653</v>
      </c>
    </row>
    <row r="2641" spans="38:41">
      <c r="AL2641" s="300">
        <v>8</v>
      </c>
      <c r="AM2641" s="300">
        <v>2014</v>
      </c>
      <c r="AN2641" s="302">
        <v>41870</v>
      </c>
      <c r="AO2641" s="300">
        <v>2.6280000000000001</v>
      </c>
    </row>
    <row r="2642" spans="38:41">
      <c r="AL2642" s="300">
        <v>8</v>
      </c>
      <c r="AM2642" s="300">
        <v>2014</v>
      </c>
      <c r="AN2642" s="302">
        <v>41869</v>
      </c>
      <c r="AO2642" s="300">
        <v>2.621</v>
      </c>
    </row>
    <row r="2643" spans="38:41">
      <c r="AL2643" s="300">
        <v>8</v>
      </c>
      <c r="AM2643" s="300">
        <v>2014</v>
      </c>
      <c r="AN2643" s="302">
        <v>41866</v>
      </c>
      <c r="AO2643" s="300">
        <v>2.5819999999999999</v>
      </c>
    </row>
    <row r="2644" spans="38:41">
      <c r="AL2644" s="300">
        <v>8</v>
      </c>
      <c r="AM2644" s="300">
        <v>2014</v>
      </c>
      <c r="AN2644" s="302">
        <v>41865</v>
      </c>
      <c r="AO2644" s="300">
        <v>2.6230000000000002</v>
      </c>
    </row>
    <row r="2645" spans="38:41">
      <c r="AL2645" s="300">
        <v>8</v>
      </c>
      <c r="AM2645" s="300">
        <v>2014</v>
      </c>
      <c r="AN2645" s="302">
        <v>41864</v>
      </c>
      <c r="AO2645" s="300">
        <v>2.6419999999999999</v>
      </c>
    </row>
    <row r="2646" spans="38:41">
      <c r="AL2646" s="300">
        <v>8</v>
      </c>
      <c r="AM2646" s="300">
        <v>2014</v>
      </c>
      <c r="AN2646" s="302">
        <v>41863</v>
      </c>
      <c r="AO2646" s="300">
        <v>2.67</v>
      </c>
    </row>
    <row r="2647" spans="38:41">
      <c r="AL2647" s="300">
        <v>8</v>
      </c>
      <c r="AM2647" s="300">
        <v>2014</v>
      </c>
      <c r="AN2647" s="302">
        <v>41862</v>
      </c>
      <c r="AO2647" s="300">
        <v>2.6379999999999999</v>
      </c>
    </row>
    <row r="2648" spans="38:41">
      <c r="AL2648" s="300">
        <v>8</v>
      </c>
      <c r="AM2648" s="300">
        <v>2014</v>
      </c>
      <c r="AN2648" s="302">
        <v>41859</v>
      </c>
      <c r="AO2648" s="300">
        <v>2.6269999999999998</v>
      </c>
    </row>
    <row r="2649" spans="38:41">
      <c r="AL2649" s="300">
        <v>8</v>
      </c>
      <c r="AM2649" s="300">
        <v>2014</v>
      </c>
      <c r="AN2649" s="302">
        <v>41858</v>
      </c>
      <c r="AO2649" s="300">
        <v>2.621</v>
      </c>
    </row>
    <row r="2650" spans="38:41">
      <c r="AL2650" s="300">
        <v>8</v>
      </c>
      <c r="AM2650" s="300">
        <v>2014</v>
      </c>
      <c r="AN2650" s="302">
        <v>41857</v>
      </c>
      <c r="AO2650" s="300">
        <v>2.6469999999999998</v>
      </c>
    </row>
    <row r="2651" spans="38:41">
      <c r="AL2651" s="300">
        <v>8</v>
      </c>
      <c r="AM2651" s="300">
        <v>2014</v>
      </c>
      <c r="AN2651" s="302">
        <v>41856</v>
      </c>
      <c r="AO2651" s="300">
        <v>2.653</v>
      </c>
    </row>
    <row r="2652" spans="38:41">
      <c r="AL2652" s="300">
        <v>8</v>
      </c>
      <c r="AM2652" s="300">
        <v>2014</v>
      </c>
      <c r="AN2652" s="302">
        <v>41855</v>
      </c>
      <c r="AO2652" s="300">
        <v>2.6539999999999999</v>
      </c>
    </row>
    <row r="2653" spans="38:41">
      <c r="AL2653" s="300">
        <v>8</v>
      </c>
      <c r="AM2653" s="300">
        <v>2014</v>
      </c>
      <c r="AN2653" s="302">
        <v>41852</v>
      </c>
      <c r="AO2653" s="300">
        <v>2.6560000000000001</v>
      </c>
    </row>
    <row r="2654" spans="38:41">
      <c r="AL2654" s="300">
        <v>7</v>
      </c>
      <c r="AM2654" s="300">
        <v>2014</v>
      </c>
      <c r="AN2654" s="302">
        <v>41851</v>
      </c>
      <c r="AO2654" s="300">
        <v>2.694</v>
      </c>
    </row>
    <row r="2655" spans="38:41">
      <c r="AL2655" s="300">
        <v>7</v>
      </c>
      <c r="AM2655" s="300">
        <v>2014</v>
      </c>
      <c r="AN2655" s="302">
        <v>41850</v>
      </c>
      <c r="AO2655" s="300">
        <v>2.706</v>
      </c>
    </row>
    <row r="2656" spans="38:41">
      <c r="AL2656" s="300">
        <v>7</v>
      </c>
      <c r="AM2656" s="300">
        <v>2014</v>
      </c>
      <c r="AN2656" s="302">
        <v>41849</v>
      </c>
      <c r="AO2656" s="300">
        <v>2.6429999999999998</v>
      </c>
    </row>
    <row r="2657" spans="38:41">
      <c r="AL2657" s="300">
        <v>7</v>
      </c>
      <c r="AM2657" s="300">
        <v>2014</v>
      </c>
      <c r="AN2657" s="302">
        <v>41848</v>
      </c>
      <c r="AO2657" s="300">
        <v>2.6709999999999998</v>
      </c>
    </row>
    <row r="2658" spans="38:41">
      <c r="AL2658" s="300">
        <v>7</v>
      </c>
      <c r="AM2658" s="300">
        <v>2014</v>
      </c>
      <c r="AN2658" s="302">
        <v>41845</v>
      </c>
      <c r="AO2658" s="300">
        <v>2.669</v>
      </c>
    </row>
    <row r="2659" spans="38:41">
      <c r="AL2659" s="300">
        <v>7</v>
      </c>
      <c r="AM2659" s="300">
        <v>2014</v>
      </c>
      <c r="AN2659" s="302">
        <v>41844</v>
      </c>
      <c r="AO2659" s="300">
        <v>2.7050000000000001</v>
      </c>
    </row>
    <row r="2660" spans="38:41">
      <c r="AL2660" s="300">
        <v>7</v>
      </c>
      <c r="AM2660" s="300">
        <v>2014</v>
      </c>
      <c r="AN2660" s="302">
        <v>41843</v>
      </c>
      <c r="AO2660" s="300">
        <v>2.6760000000000002</v>
      </c>
    </row>
    <row r="2661" spans="38:41">
      <c r="AL2661" s="300">
        <v>7</v>
      </c>
      <c r="AM2661" s="300">
        <v>2014</v>
      </c>
      <c r="AN2661" s="302">
        <v>41842</v>
      </c>
      <c r="AO2661" s="300">
        <v>2.665</v>
      </c>
    </row>
    <row r="2662" spans="38:41">
      <c r="AL2662" s="300">
        <v>7</v>
      </c>
      <c r="AM2662" s="300">
        <v>2014</v>
      </c>
      <c r="AN2662" s="302">
        <v>41841</v>
      </c>
      <c r="AO2662" s="300">
        <v>2.6709999999999998</v>
      </c>
    </row>
    <row r="2663" spans="38:41">
      <c r="AL2663" s="300">
        <v>7</v>
      </c>
      <c r="AM2663" s="300">
        <v>2014</v>
      </c>
      <c r="AN2663" s="302">
        <v>41838</v>
      </c>
      <c r="AO2663" s="300">
        <v>2.7109999999999999</v>
      </c>
    </row>
    <row r="2664" spans="38:41">
      <c r="AL2664" s="300">
        <v>7</v>
      </c>
      <c r="AM2664" s="300">
        <v>2014</v>
      </c>
      <c r="AN2664" s="302">
        <v>41837</v>
      </c>
      <c r="AO2664" s="300">
        <v>2.6909999999999998</v>
      </c>
    </row>
    <row r="2665" spans="38:41">
      <c r="AL2665" s="300">
        <v>7</v>
      </c>
      <c r="AM2665" s="300">
        <v>2014</v>
      </c>
      <c r="AN2665" s="302">
        <v>41836</v>
      </c>
      <c r="AO2665" s="300">
        <v>2.7490000000000001</v>
      </c>
    </row>
    <row r="2666" spans="38:41">
      <c r="AL2666" s="300">
        <v>7</v>
      </c>
      <c r="AM2666" s="300">
        <v>2014</v>
      </c>
      <c r="AN2666" s="302">
        <v>41835</v>
      </c>
      <c r="AO2666" s="300">
        <v>2.7669999999999999</v>
      </c>
    </row>
    <row r="2667" spans="38:41">
      <c r="AL2667" s="300">
        <v>7</v>
      </c>
      <c r="AM2667" s="300">
        <v>2014</v>
      </c>
      <c r="AN2667" s="302">
        <v>41834</v>
      </c>
      <c r="AO2667" s="300">
        <v>2.77</v>
      </c>
    </row>
    <row r="2668" spans="38:41">
      <c r="AL2668" s="300">
        <v>7</v>
      </c>
      <c r="AM2668" s="300">
        <v>2014</v>
      </c>
      <c r="AN2668" s="302">
        <v>41831</v>
      </c>
      <c r="AO2668" s="300">
        <v>2.7690000000000001</v>
      </c>
    </row>
    <row r="2669" spans="38:41">
      <c r="AL2669" s="300">
        <v>7</v>
      </c>
      <c r="AM2669" s="300">
        <v>2014</v>
      </c>
      <c r="AN2669" s="302">
        <v>41830</v>
      </c>
      <c r="AO2669" s="300">
        <v>2.7879999999999998</v>
      </c>
    </row>
    <row r="2670" spans="38:41">
      <c r="AL2670" s="300">
        <v>7</v>
      </c>
      <c r="AM2670" s="300">
        <v>2014</v>
      </c>
      <c r="AN2670" s="302">
        <v>41829</v>
      </c>
      <c r="AO2670" s="300">
        <v>2.7879999999999998</v>
      </c>
    </row>
    <row r="2671" spans="38:41">
      <c r="AL2671" s="300">
        <v>7</v>
      </c>
      <c r="AM2671" s="300">
        <v>2014</v>
      </c>
      <c r="AN2671" s="302">
        <v>41828</v>
      </c>
      <c r="AO2671" s="300">
        <v>2.7850000000000001</v>
      </c>
    </row>
    <row r="2672" spans="38:41">
      <c r="AL2672" s="300">
        <v>7</v>
      </c>
      <c r="AM2672" s="300">
        <v>2014</v>
      </c>
      <c r="AN2672" s="302">
        <v>41827</v>
      </c>
      <c r="AO2672" s="300">
        <v>2.827</v>
      </c>
    </row>
    <row r="2673" spans="38:41">
      <c r="AL2673" s="300">
        <v>7</v>
      </c>
      <c r="AM2673" s="300">
        <v>2014</v>
      </c>
      <c r="AN2673" s="302">
        <v>41824</v>
      </c>
      <c r="AO2673" s="300">
        <v>2.8460000000000001</v>
      </c>
    </row>
    <row r="2674" spans="38:41">
      <c r="AL2674" s="300">
        <v>7</v>
      </c>
      <c r="AM2674" s="300">
        <v>2014</v>
      </c>
      <c r="AN2674" s="302">
        <v>41823</v>
      </c>
      <c r="AO2674" s="300">
        <v>2.8420000000000001</v>
      </c>
    </row>
    <row r="2675" spans="38:41">
      <c r="AL2675" s="300">
        <v>7</v>
      </c>
      <c r="AM2675" s="300">
        <v>2014</v>
      </c>
      <c r="AN2675" s="302">
        <v>41822</v>
      </c>
      <c r="AO2675" s="300">
        <v>2.8439999999999999</v>
      </c>
    </row>
    <row r="2676" spans="38:41">
      <c r="AL2676" s="300">
        <v>7</v>
      </c>
      <c r="AM2676" s="300">
        <v>2014</v>
      </c>
      <c r="AN2676" s="302">
        <v>41821</v>
      </c>
      <c r="AO2676" s="300">
        <v>2.7850000000000001</v>
      </c>
    </row>
    <row r="2677" spans="38:41">
      <c r="AL2677" s="300">
        <v>6</v>
      </c>
      <c r="AM2677" s="300">
        <v>2014</v>
      </c>
      <c r="AN2677" s="302">
        <v>41820</v>
      </c>
      <c r="AO2677" s="300">
        <v>2.78</v>
      </c>
    </row>
    <row r="2678" spans="38:41">
      <c r="AL2678" s="300">
        <v>6</v>
      </c>
      <c r="AM2678" s="300">
        <v>2014</v>
      </c>
      <c r="AN2678" s="302">
        <v>41817</v>
      </c>
      <c r="AO2678" s="300">
        <v>2.8010000000000002</v>
      </c>
    </row>
    <row r="2679" spans="38:41">
      <c r="AL2679" s="300">
        <v>6</v>
      </c>
      <c r="AM2679" s="300">
        <v>2014</v>
      </c>
      <c r="AN2679" s="302">
        <v>41816</v>
      </c>
      <c r="AO2679" s="300">
        <v>2.7989999999999999</v>
      </c>
    </row>
    <row r="2680" spans="38:41">
      <c r="AL2680" s="300">
        <v>6</v>
      </c>
      <c r="AM2680" s="300">
        <v>2014</v>
      </c>
      <c r="AN2680" s="302">
        <v>41815</v>
      </c>
      <c r="AO2680" s="300">
        <v>2.8220000000000001</v>
      </c>
    </row>
    <row r="2681" spans="38:41">
      <c r="AL2681" s="300">
        <v>6</v>
      </c>
      <c r="AM2681" s="300">
        <v>2014</v>
      </c>
      <c r="AN2681" s="302">
        <v>41814</v>
      </c>
      <c r="AO2681" s="300">
        <v>2.8260000000000001</v>
      </c>
    </row>
    <row r="2682" spans="38:41">
      <c r="AL2682" s="300">
        <v>6</v>
      </c>
      <c r="AM2682" s="300">
        <v>2014</v>
      </c>
      <c r="AN2682" s="302">
        <v>41813</v>
      </c>
      <c r="AO2682" s="300">
        <v>2.8650000000000002</v>
      </c>
    </row>
    <row r="2683" spans="38:41">
      <c r="AL2683" s="300">
        <v>6</v>
      </c>
      <c r="AM2683" s="300">
        <v>2014</v>
      </c>
      <c r="AN2683" s="302">
        <v>41810</v>
      </c>
      <c r="AO2683" s="300">
        <v>2.835</v>
      </c>
    </row>
    <row r="2684" spans="38:41">
      <c r="AL2684" s="300">
        <v>6</v>
      </c>
      <c r="AM2684" s="300">
        <v>2014</v>
      </c>
      <c r="AN2684" s="302">
        <v>41809</v>
      </c>
      <c r="AO2684" s="300">
        <v>2.8250000000000002</v>
      </c>
    </row>
    <row r="2685" spans="38:41">
      <c r="AL2685" s="300">
        <v>6</v>
      </c>
      <c r="AM2685" s="300">
        <v>2014</v>
      </c>
      <c r="AN2685" s="302">
        <v>41808</v>
      </c>
      <c r="AO2685" s="300">
        <v>2.8010000000000002</v>
      </c>
    </row>
    <row r="2686" spans="38:41">
      <c r="AL2686" s="300">
        <v>6</v>
      </c>
      <c r="AM2686" s="300">
        <v>2014</v>
      </c>
      <c r="AN2686" s="302">
        <v>41807</v>
      </c>
      <c r="AO2686" s="300">
        <v>2.8370000000000002</v>
      </c>
    </row>
    <row r="2687" spans="38:41">
      <c r="AL2687" s="300">
        <v>6</v>
      </c>
      <c r="AM2687" s="300">
        <v>2014</v>
      </c>
      <c r="AN2687" s="302">
        <v>41806</v>
      </c>
      <c r="AO2687" s="300">
        <v>2.8119999999999998</v>
      </c>
    </row>
    <row r="2688" spans="38:41">
      <c r="AL2688" s="300">
        <v>6</v>
      </c>
      <c r="AM2688" s="300">
        <v>2014</v>
      </c>
      <c r="AN2688" s="302">
        <v>41803</v>
      </c>
      <c r="AO2688" s="300">
        <v>2.8319999999999999</v>
      </c>
    </row>
    <row r="2689" spans="38:41">
      <c r="AL2689" s="300">
        <v>6</v>
      </c>
      <c r="AM2689" s="300">
        <v>2014</v>
      </c>
      <c r="AN2689" s="302">
        <v>41802</v>
      </c>
      <c r="AO2689" s="300">
        <v>2.8370000000000002</v>
      </c>
    </row>
    <row r="2690" spans="38:41">
      <c r="AL2690" s="300">
        <v>6</v>
      </c>
      <c r="AM2690" s="300">
        <v>2014</v>
      </c>
      <c r="AN2690" s="302">
        <v>41801</v>
      </c>
      <c r="AO2690" s="300">
        <v>2.867</v>
      </c>
    </row>
    <row r="2691" spans="38:41">
      <c r="AL2691" s="300">
        <v>6</v>
      </c>
      <c r="AM2691" s="300">
        <v>2014</v>
      </c>
      <c r="AN2691" s="302">
        <v>41800</v>
      </c>
      <c r="AO2691" s="300">
        <v>2.8639999999999999</v>
      </c>
    </row>
    <row r="2692" spans="38:41">
      <c r="AL2692" s="300">
        <v>6</v>
      </c>
      <c r="AM2692" s="300">
        <v>2014</v>
      </c>
      <c r="AN2692" s="302">
        <v>41799</v>
      </c>
      <c r="AO2692" s="300">
        <v>2.8410000000000002</v>
      </c>
    </row>
    <row r="2693" spans="38:41">
      <c r="AL2693" s="300">
        <v>6</v>
      </c>
      <c r="AM2693" s="300">
        <v>2014</v>
      </c>
      <c r="AN2693" s="302">
        <v>41796</v>
      </c>
      <c r="AO2693" s="300">
        <v>2.84</v>
      </c>
    </row>
    <row r="2694" spans="38:41">
      <c r="AL2694" s="300">
        <v>6</v>
      </c>
      <c r="AM2694" s="300">
        <v>2014</v>
      </c>
      <c r="AN2694" s="302">
        <v>41795</v>
      </c>
      <c r="AO2694" s="300">
        <v>2.8540000000000001</v>
      </c>
    </row>
    <row r="2695" spans="38:41">
      <c r="AL2695" s="300">
        <v>6</v>
      </c>
      <c r="AM2695" s="300">
        <v>2014</v>
      </c>
      <c r="AN2695" s="302">
        <v>41794</v>
      </c>
      <c r="AO2695" s="300">
        <v>2.8620000000000001</v>
      </c>
    </row>
    <row r="2696" spans="38:41">
      <c r="AL2696" s="300">
        <v>6</v>
      </c>
      <c r="AM2696" s="300">
        <v>2014</v>
      </c>
      <c r="AN2696" s="302">
        <v>41793</v>
      </c>
      <c r="AO2696" s="300">
        <v>2.851</v>
      </c>
    </row>
    <row r="2697" spans="38:41">
      <c r="AL2697" s="300">
        <v>6</v>
      </c>
      <c r="AM2697" s="300">
        <v>2014</v>
      </c>
      <c r="AN2697" s="302">
        <v>41792</v>
      </c>
      <c r="AO2697" s="300">
        <v>2.8039999999999998</v>
      </c>
    </row>
    <row r="2698" spans="38:41">
      <c r="AL2698" s="300">
        <v>5</v>
      </c>
      <c r="AM2698" s="300">
        <v>2014</v>
      </c>
      <c r="AN2698" s="302">
        <v>41789</v>
      </c>
      <c r="AO2698" s="300">
        <v>2.78</v>
      </c>
    </row>
    <row r="2699" spans="38:41">
      <c r="AL2699" s="300">
        <v>5</v>
      </c>
      <c r="AM2699" s="300">
        <v>2014</v>
      </c>
      <c r="AN2699" s="302">
        <v>41788</v>
      </c>
      <c r="AO2699" s="300">
        <v>2.7930000000000001</v>
      </c>
    </row>
    <row r="2700" spans="38:41">
      <c r="AL2700" s="300">
        <v>5</v>
      </c>
      <c r="AM2700" s="300">
        <v>2014</v>
      </c>
      <c r="AN2700" s="302">
        <v>41787</v>
      </c>
      <c r="AO2700" s="300">
        <v>2.7650000000000001</v>
      </c>
    </row>
    <row r="2701" spans="38:41">
      <c r="AL2701" s="300">
        <v>5</v>
      </c>
      <c r="AM2701" s="300">
        <v>2014</v>
      </c>
      <c r="AN2701" s="302">
        <v>41786</v>
      </c>
      <c r="AO2701" s="300">
        <v>2.8370000000000002</v>
      </c>
    </row>
    <row r="2702" spans="38:41">
      <c r="AL2702" s="300">
        <v>5</v>
      </c>
      <c r="AM2702" s="300">
        <v>2014</v>
      </c>
      <c r="AN2702" s="302">
        <v>41785</v>
      </c>
      <c r="AO2702" s="300">
        <v>2.8490000000000002</v>
      </c>
    </row>
    <row r="2703" spans="38:41">
      <c r="AL2703" s="300">
        <v>5</v>
      </c>
      <c r="AM2703" s="300">
        <v>2014</v>
      </c>
      <c r="AN2703" s="302">
        <v>41782</v>
      </c>
      <c r="AO2703" s="300">
        <v>2.839</v>
      </c>
    </row>
    <row r="2704" spans="38:41">
      <c r="AL2704" s="300">
        <v>5</v>
      </c>
      <c r="AM2704" s="300">
        <v>2014</v>
      </c>
      <c r="AN2704" s="302">
        <v>41781</v>
      </c>
      <c r="AO2704" s="300">
        <v>2.8690000000000002</v>
      </c>
    </row>
    <row r="2705" spans="38:41">
      <c r="AL2705" s="300">
        <v>5</v>
      </c>
      <c r="AM2705" s="300">
        <v>2014</v>
      </c>
      <c r="AN2705" s="302">
        <v>41780</v>
      </c>
      <c r="AO2705" s="300">
        <v>2.8460000000000001</v>
      </c>
    </row>
    <row r="2706" spans="38:41">
      <c r="AL2706" s="300">
        <v>5</v>
      </c>
      <c r="AM2706" s="300">
        <v>2014</v>
      </c>
      <c r="AN2706" s="302">
        <v>41779</v>
      </c>
      <c r="AO2706" s="300">
        <v>2.82</v>
      </c>
    </row>
    <row r="2707" spans="38:41">
      <c r="AL2707" s="300">
        <v>5</v>
      </c>
      <c r="AM2707" s="300">
        <v>2014</v>
      </c>
      <c r="AN2707" s="302">
        <v>41778</v>
      </c>
      <c r="AO2707" s="300">
        <v>2.7989999999999999</v>
      </c>
    </row>
    <row r="2708" spans="38:41">
      <c r="AL2708" s="300">
        <v>5</v>
      </c>
      <c r="AM2708" s="300">
        <v>2014</v>
      </c>
      <c r="AN2708" s="302">
        <v>41775</v>
      </c>
      <c r="AO2708" s="300">
        <v>2.7989999999999999</v>
      </c>
    </row>
    <row r="2709" spans="38:41">
      <c r="AL2709" s="300">
        <v>5</v>
      </c>
      <c r="AM2709" s="300">
        <v>2014</v>
      </c>
      <c r="AN2709" s="302">
        <v>41774</v>
      </c>
      <c r="AO2709" s="300">
        <v>2.794</v>
      </c>
    </row>
    <row r="2710" spans="38:41">
      <c r="AL2710" s="300">
        <v>5</v>
      </c>
      <c r="AM2710" s="300">
        <v>2014</v>
      </c>
      <c r="AN2710" s="302">
        <v>41773</v>
      </c>
      <c r="AO2710" s="300">
        <v>2.8330000000000002</v>
      </c>
    </row>
    <row r="2711" spans="38:41">
      <c r="AL2711" s="300">
        <v>5</v>
      </c>
      <c r="AM2711" s="300">
        <v>2014</v>
      </c>
      <c r="AN2711" s="302">
        <v>41772</v>
      </c>
      <c r="AO2711" s="300">
        <v>2.891</v>
      </c>
    </row>
    <row r="2712" spans="38:41">
      <c r="AL2712" s="300">
        <v>5</v>
      </c>
      <c r="AM2712" s="300">
        <v>2014</v>
      </c>
      <c r="AN2712" s="302">
        <v>41771</v>
      </c>
      <c r="AO2712" s="300">
        <v>2.9239999999999999</v>
      </c>
    </row>
    <row r="2713" spans="38:41">
      <c r="AL2713" s="300">
        <v>5</v>
      </c>
      <c r="AM2713" s="300">
        <v>2014</v>
      </c>
      <c r="AN2713" s="302">
        <v>41768</v>
      </c>
      <c r="AO2713" s="300">
        <v>2.8959999999999999</v>
      </c>
    </row>
    <row r="2714" spans="38:41">
      <c r="AL2714" s="300">
        <v>5</v>
      </c>
      <c r="AM2714" s="300">
        <v>2014</v>
      </c>
      <c r="AN2714" s="302">
        <v>41767</v>
      </c>
      <c r="AO2714" s="300">
        <v>2.8969999999999998</v>
      </c>
    </row>
    <row r="2715" spans="38:41">
      <c r="AL2715" s="300">
        <v>5</v>
      </c>
      <c r="AM2715" s="300">
        <v>2014</v>
      </c>
      <c r="AN2715" s="302">
        <v>41766</v>
      </c>
      <c r="AO2715" s="300">
        <v>2.9009999999999998</v>
      </c>
    </row>
    <row r="2716" spans="38:41">
      <c r="AL2716" s="300">
        <v>5</v>
      </c>
      <c r="AM2716" s="300">
        <v>2014</v>
      </c>
      <c r="AN2716" s="302">
        <v>41765</v>
      </c>
      <c r="AO2716" s="300">
        <v>2.8929999999999998</v>
      </c>
    </row>
    <row r="2717" spans="38:41">
      <c r="AL2717" s="300">
        <v>5</v>
      </c>
      <c r="AM2717" s="300">
        <v>2014</v>
      </c>
      <c r="AN2717" s="302">
        <v>41764</v>
      </c>
      <c r="AO2717" s="300">
        <v>2.899</v>
      </c>
    </row>
    <row r="2718" spans="38:41">
      <c r="AL2718" s="300">
        <v>5</v>
      </c>
      <c r="AM2718" s="300">
        <v>2014</v>
      </c>
      <c r="AN2718" s="302">
        <v>41761</v>
      </c>
      <c r="AO2718" s="300">
        <v>2.879</v>
      </c>
    </row>
    <row r="2719" spans="38:41">
      <c r="AL2719" s="300">
        <v>5</v>
      </c>
      <c r="AM2719" s="300">
        <v>2014</v>
      </c>
      <c r="AN2719" s="302">
        <v>41760</v>
      </c>
      <c r="AO2719" s="300">
        <v>2.9020000000000001</v>
      </c>
    </row>
    <row r="2720" spans="38:41">
      <c r="AL2720" s="300">
        <v>4</v>
      </c>
      <c r="AM2720" s="300">
        <v>2014</v>
      </c>
      <c r="AN2720" s="302">
        <v>41759</v>
      </c>
      <c r="AO2720" s="300">
        <v>2.927</v>
      </c>
    </row>
    <row r="2721" spans="38:41">
      <c r="AL2721" s="300">
        <v>4</v>
      </c>
      <c r="AM2721" s="300">
        <v>2014</v>
      </c>
      <c r="AN2721" s="302">
        <v>41758</v>
      </c>
      <c r="AO2721" s="300">
        <v>2.9630000000000001</v>
      </c>
    </row>
    <row r="2722" spans="38:41">
      <c r="AL2722" s="300">
        <v>4</v>
      </c>
      <c r="AM2722" s="300">
        <v>2014</v>
      </c>
      <c r="AN2722" s="302">
        <v>41757</v>
      </c>
      <c r="AO2722" s="300">
        <v>2.972</v>
      </c>
    </row>
    <row r="2723" spans="38:41">
      <c r="AL2723" s="300">
        <v>4</v>
      </c>
      <c r="AM2723" s="300">
        <v>2014</v>
      </c>
      <c r="AN2723" s="302">
        <v>41754</v>
      </c>
      <c r="AO2723" s="300">
        <v>2.9249999999999998</v>
      </c>
    </row>
    <row r="2724" spans="38:41">
      <c r="AL2724" s="300">
        <v>4</v>
      </c>
      <c r="AM2724" s="300">
        <v>2014</v>
      </c>
      <c r="AN2724" s="302">
        <v>41753</v>
      </c>
      <c r="AO2724" s="300">
        <v>2.9319999999999999</v>
      </c>
    </row>
    <row r="2725" spans="38:41">
      <c r="AL2725" s="300">
        <v>4</v>
      </c>
      <c r="AM2725" s="300">
        <v>2014</v>
      </c>
      <c r="AN2725" s="302">
        <v>41752</v>
      </c>
      <c r="AO2725" s="300">
        <v>2.9340000000000002</v>
      </c>
    </row>
    <row r="2726" spans="38:41">
      <c r="AL2726" s="300">
        <v>4</v>
      </c>
      <c r="AM2726" s="300">
        <v>2014</v>
      </c>
      <c r="AN2726" s="302">
        <v>41751</v>
      </c>
      <c r="AO2726" s="300">
        <v>2.9380000000000002</v>
      </c>
    </row>
    <row r="2727" spans="38:41">
      <c r="AL2727" s="300">
        <v>4</v>
      </c>
      <c r="AM2727" s="300">
        <v>2014</v>
      </c>
      <c r="AN2727" s="302">
        <v>41750</v>
      </c>
      <c r="AO2727" s="300">
        <v>2.9449999999999998</v>
      </c>
    </row>
    <row r="2728" spans="38:41">
      <c r="AL2728" s="300">
        <v>4</v>
      </c>
      <c r="AM2728" s="300">
        <v>2014</v>
      </c>
      <c r="AN2728" s="302">
        <v>41747</v>
      </c>
      <c r="AO2728" s="300">
        <v>2.948</v>
      </c>
    </row>
    <row r="2729" spans="38:41">
      <c r="AL2729" s="300">
        <v>4</v>
      </c>
      <c r="AM2729" s="300">
        <v>2014</v>
      </c>
      <c r="AN2729" s="302">
        <v>41746</v>
      </c>
      <c r="AO2729" s="300">
        <v>2.948</v>
      </c>
    </row>
    <row r="2730" spans="38:41">
      <c r="AL2730" s="300">
        <v>4</v>
      </c>
      <c r="AM2730" s="300">
        <v>2014</v>
      </c>
      <c r="AN2730" s="302">
        <v>41745</v>
      </c>
      <c r="AO2730" s="300">
        <v>2.907</v>
      </c>
    </row>
    <row r="2731" spans="38:41">
      <c r="AL2731" s="300">
        <v>4</v>
      </c>
      <c r="AM2731" s="300">
        <v>2014</v>
      </c>
      <c r="AN2731" s="302">
        <v>41744</v>
      </c>
      <c r="AO2731" s="300">
        <v>2.92</v>
      </c>
    </row>
    <row r="2732" spans="38:41">
      <c r="AL2732" s="300">
        <v>4</v>
      </c>
      <c r="AM2732" s="300">
        <v>2014</v>
      </c>
      <c r="AN2732" s="302">
        <v>41743</v>
      </c>
      <c r="AO2732" s="300">
        <v>2.9390000000000001</v>
      </c>
    </row>
    <row r="2733" spans="38:41">
      <c r="AL2733" s="300">
        <v>4</v>
      </c>
      <c r="AM2733" s="300">
        <v>2014</v>
      </c>
      <c r="AN2733" s="302">
        <v>41740</v>
      </c>
      <c r="AO2733" s="300">
        <v>2.94</v>
      </c>
    </row>
    <row r="2734" spans="38:41">
      <c r="AL2734" s="300">
        <v>4</v>
      </c>
      <c r="AM2734" s="300">
        <v>2014</v>
      </c>
      <c r="AN2734" s="302">
        <v>41739</v>
      </c>
      <c r="AO2734" s="300">
        <v>2.9710000000000001</v>
      </c>
    </row>
    <row r="2735" spans="38:41">
      <c r="AL2735" s="300">
        <v>4</v>
      </c>
      <c r="AM2735" s="300">
        <v>2014</v>
      </c>
      <c r="AN2735" s="302">
        <v>41738</v>
      </c>
      <c r="AO2735" s="300">
        <v>2.988</v>
      </c>
    </row>
    <row r="2736" spans="38:41">
      <c r="AL2736" s="300">
        <v>4</v>
      </c>
      <c r="AM2736" s="300">
        <v>2014</v>
      </c>
      <c r="AN2736" s="302">
        <v>41737</v>
      </c>
      <c r="AO2736" s="300">
        <v>2.9660000000000002</v>
      </c>
    </row>
    <row r="2737" spans="38:41">
      <c r="AL2737" s="300">
        <v>4</v>
      </c>
      <c r="AM2737" s="300">
        <v>2014</v>
      </c>
      <c r="AN2737" s="302">
        <v>41736</v>
      </c>
      <c r="AO2737" s="300">
        <v>2.9729999999999999</v>
      </c>
    </row>
    <row r="2738" spans="38:41">
      <c r="AL2738" s="300">
        <v>4</v>
      </c>
      <c r="AM2738" s="300">
        <v>2014</v>
      </c>
      <c r="AN2738" s="302">
        <v>41733</v>
      </c>
      <c r="AO2738" s="300">
        <v>2.9980000000000002</v>
      </c>
    </row>
    <row r="2739" spans="38:41">
      <c r="AL2739" s="300">
        <v>4</v>
      </c>
      <c r="AM2739" s="300">
        <v>2014</v>
      </c>
      <c r="AN2739" s="302">
        <v>41732</v>
      </c>
      <c r="AO2739" s="300">
        <v>3.0339999999999998</v>
      </c>
    </row>
    <row r="2740" spans="38:41">
      <c r="AL2740" s="300">
        <v>4</v>
      </c>
      <c r="AM2740" s="300">
        <v>2014</v>
      </c>
      <c r="AN2740" s="302">
        <v>41731</v>
      </c>
      <c r="AO2740" s="300">
        <v>3.04</v>
      </c>
    </row>
    <row r="2741" spans="38:41">
      <c r="AL2741" s="300">
        <v>4</v>
      </c>
      <c r="AM2741" s="300">
        <v>2014</v>
      </c>
      <c r="AN2741" s="302">
        <v>41730</v>
      </c>
      <c r="AO2741" s="300">
        <v>3.0089999999999999</v>
      </c>
    </row>
    <row r="2742" spans="38:41">
      <c r="AL2742" s="300">
        <v>3</v>
      </c>
      <c r="AM2742" s="300">
        <v>2014</v>
      </c>
      <c r="AN2742" s="302">
        <v>41729</v>
      </c>
      <c r="AO2742" s="300">
        <v>2.964</v>
      </c>
    </row>
    <row r="2743" spans="38:41">
      <c r="AL2743" s="300">
        <v>3</v>
      </c>
      <c r="AM2743" s="300">
        <v>2014</v>
      </c>
      <c r="AN2743" s="302">
        <v>41726</v>
      </c>
      <c r="AO2743" s="300">
        <v>2.9449999999999998</v>
      </c>
    </row>
    <row r="2744" spans="38:41">
      <c r="AL2744" s="300">
        <v>3</v>
      </c>
      <c r="AM2744" s="300">
        <v>2014</v>
      </c>
      <c r="AN2744" s="302">
        <v>41725</v>
      </c>
      <c r="AO2744" s="300">
        <v>2.9340000000000002</v>
      </c>
    </row>
    <row r="2745" spans="38:41">
      <c r="AL2745" s="300">
        <v>3</v>
      </c>
      <c r="AM2745" s="300">
        <v>2014</v>
      </c>
      <c r="AN2745" s="302">
        <v>41724</v>
      </c>
      <c r="AO2745" s="300">
        <v>2.9620000000000002</v>
      </c>
    </row>
    <row r="2746" spans="38:41">
      <c r="AL2746" s="300">
        <v>3</v>
      </c>
      <c r="AM2746" s="300">
        <v>2014</v>
      </c>
      <c r="AN2746" s="302">
        <v>41723</v>
      </c>
      <c r="AO2746" s="300">
        <v>2.9790000000000001</v>
      </c>
    </row>
    <row r="2747" spans="38:41">
      <c r="AL2747" s="300">
        <v>3</v>
      </c>
      <c r="AM2747" s="300">
        <v>2014</v>
      </c>
      <c r="AN2747" s="302">
        <v>41722</v>
      </c>
      <c r="AO2747" s="300">
        <v>2.94</v>
      </c>
    </row>
    <row r="2748" spans="38:41">
      <c r="AL2748" s="300">
        <v>3</v>
      </c>
      <c r="AM2748" s="300">
        <v>2014</v>
      </c>
      <c r="AN2748" s="302">
        <v>41719</v>
      </c>
      <c r="AO2748" s="300">
        <v>2.9550000000000001</v>
      </c>
    </row>
    <row r="2749" spans="38:41">
      <c r="AL2749" s="300">
        <v>3</v>
      </c>
      <c r="AM2749" s="300">
        <v>2014</v>
      </c>
      <c r="AN2749" s="302">
        <v>41718</v>
      </c>
      <c r="AO2749" s="300">
        <v>2.992</v>
      </c>
    </row>
    <row r="2750" spans="38:41">
      <c r="AL2750" s="300">
        <v>3</v>
      </c>
      <c r="AM2750" s="300">
        <v>2014</v>
      </c>
      <c r="AN2750" s="302">
        <v>41717</v>
      </c>
      <c r="AO2750" s="300">
        <v>2.976</v>
      </c>
    </row>
    <row r="2751" spans="38:41">
      <c r="AL2751" s="300">
        <v>3</v>
      </c>
      <c r="AM2751" s="300">
        <v>2014</v>
      </c>
      <c r="AN2751" s="302">
        <v>41716</v>
      </c>
      <c r="AO2751" s="300">
        <v>2.94</v>
      </c>
    </row>
    <row r="2752" spans="38:41">
      <c r="AL2752" s="300">
        <v>3</v>
      </c>
      <c r="AM2752" s="300">
        <v>2014</v>
      </c>
      <c r="AN2752" s="302">
        <v>41715</v>
      </c>
      <c r="AO2752" s="300">
        <v>2.9489999999999998</v>
      </c>
    </row>
    <row r="2753" spans="38:41">
      <c r="AL2753" s="300">
        <v>3</v>
      </c>
      <c r="AM2753" s="300">
        <v>2014</v>
      </c>
      <c r="AN2753" s="302">
        <v>41712</v>
      </c>
      <c r="AO2753" s="300">
        <v>2.927</v>
      </c>
    </row>
    <row r="2754" spans="38:41">
      <c r="AL2754" s="300">
        <v>3</v>
      </c>
      <c r="AM2754" s="300">
        <v>2014</v>
      </c>
      <c r="AN2754" s="302">
        <v>41711</v>
      </c>
      <c r="AO2754" s="300">
        <v>2.931</v>
      </c>
    </row>
    <row r="2755" spans="38:41">
      <c r="AL2755" s="300">
        <v>3</v>
      </c>
      <c r="AM2755" s="300">
        <v>2014</v>
      </c>
      <c r="AN2755" s="302">
        <v>41710</v>
      </c>
      <c r="AO2755" s="300">
        <v>2.99</v>
      </c>
    </row>
    <row r="2756" spans="38:41">
      <c r="AL2756" s="300">
        <v>3</v>
      </c>
      <c r="AM2756" s="300">
        <v>2014</v>
      </c>
      <c r="AN2756" s="302">
        <v>41709</v>
      </c>
      <c r="AO2756" s="300">
        <v>3.0190000000000001</v>
      </c>
    </row>
    <row r="2757" spans="38:41">
      <c r="AL2757" s="300">
        <v>3</v>
      </c>
      <c r="AM2757" s="300">
        <v>2014</v>
      </c>
      <c r="AN2757" s="302">
        <v>41708</v>
      </c>
      <c r="AO2757" s="300">
        <v>3.0289999999999999</v>
      </c>
    </row>
    <row r="2758" spans="38:41">
      <c r="AL2758" s="300">
        <v>3</v>
      </c>
      <c r="AM2758" s="300">
        <v>2014</v>
      </c>
      <c r="AN2758" s="302">
        <v>41705</v>
      </c>
      <c r="AO2758" s="300">
        <v>3.0430000000000001</v>
      </c>
    </row>
    <row r="2759" spans="38:41">
      <c r="AL2759" s="300">
        <v>3</v>
      </c>
      <c r="AM2759" s="300">
        <v>2014</v>
      </c>
      <c r="AN2759" s="302">
        <v>41704</v>
      </c>
      <c r="AO2759" s="300">
        <v>3.0249999999999999</v>
      </c>
    </row>
    <row r="2760" spans="38:41">
      <c r="AL2760" s="300">
        <v>3</v>
      </c>
      <c r="AM2760" s="300">
        <v>2014</v>
      </c>
      <c r="AN2760" s="302">
        <v>41703</v>
      </c>
      <c r="AO2760" s="300">
        <v>2.99</v>
      </c>
    </row>
    <row r="2761" spans="38:41">
      <c r="AL2761" s="300">
        <v>3</v>
      </c>
      <c r="AM2761" s="300">
        <v>2014</v>
      </c>
      <c r="AN2761" s="302">
        <v>41702</v>
      </c>
      <c r="AO2761" s="300">
        <v>2.9889999999999999</v>
      </c>
    </row>
    <row r="2762" spans="38:41">
      <c r="AL2762" s="300">
        <v>3</v>
      </c>
      <c r="AM2762" s="300">
        <v>2014</v>
      </c>
      <c r="AN2762" s="302">
        <v>41701</v>
      </c>
      <c r="AO2762" s="300">
        <v>2.9289999999999998</v>
      </c>
    </row>
    <row r="2763" spans="38:41">
      <c r="AL2763" s="300">
        <v>2</v>
      </c>
      <c r="AM2763" s="300">
        <v>2014</v>
      </c>
      <c r="AN2763" s="302">
        <v>41698</v>
      </c>
      <c r="AO2763" s="300">
        <v>2.9409999999999998</v>
      </c>
    </row>
    <row r="2764" spans="38:41">
      <c r="AL2764" s="300">
        <v>2</v>
      </c>
      <c r="AM2764" s="300">
        <v>2014</v>
      </c>
      <c r="AN2764" s="302">
        <v>41697</v>
      </c>
      <c r="AO2764" s="300">
        <v>2.9390000000000001</v>
      </c>
    </row>
    <row r="2765" spans="38:41">
      <c r="AL2765" s="300">
        <v>2</v>
      </c>
      <c r="AM2765" s="300">
        <v>2014</v>
      </c>
      <c r="AN2765" s="302">
        <v>41696</v>
      </c>
      <c r="AO2765" s="300">
        <v>2.964</v>
      </c>
    </row>
    <row r="2766" spans="38:41">
      <c r="AL2766" s="300">
        <v>2</v>
      </c>
      <c r="AM2766" s="300">
        <v>2014</v>
      </c>
      <c r="AN2766" s="302">
        <v>41695</v>
      </c>
      <c r="AO2766" s="300">
        <v>2.9950000000000001</v>
      </c>
    </row>
    <row r="2767" spans="38:41">
      <c r="AL2767" s="300">
        <v>2</v>
      </c>
      <c r="AM2767" s="300">
        <v>2014</v>
      </c>
      <c r="AN2767" s="302">
        <v>41694</v>
      </c>
      <c r="AO2767" s="300">
        <v>3.02</v>
      </c>
    </row>
    <row r="2768" spans="38:41">
      <c r="AL2768" s="300">
        <v>2</v>
      </c>
      <c r="AM2768" s="300">
        <v>2014</v>
      </c>
      <c r="AN2768" s="302">
        <v>41691</v>
      </c>
      <c r="AO2768" s="300">
        <v>3.0179999999999998</v>
      </c>
    </row>
    <row r="2769" spans="38:41">
      <c r="AL2769" s="300">
        <v>2</v>
      </c>
      <c r="AM2769" s="300">
        <v>2014</v>
      </c>
      <c r="AN2769" s="302">
        <v>41690</v>
      </c>
      <c r="AO2769" s="300">
        <v>3.0459999999999998</v>
      </c>
    </row>
    <row r="2770" spans="38:41">
      <c r="AL2770" s="300">
        <v>2</v>
      </c>
      <c r="AM2770" s="300">
        <v>2014</v>
      </c>
      <c r="AN2770" s="302">
        <v>41689</v>
      </c>
      <c r="AO2770" s="300">
        <v>3.0489999999999999</v>
      </c>
    </row>
    <row r="2771" spans="38:41">
      <c r="AL2771" s="300">
        <v>2</v>
      </c>
      <c r="AM2771" s="300">
        <v>2014</v>
      </c>
      <c r="AN2771" s="302">
        <v>41688</v>
      </c>
      <c r="AO2771" s="300">
        <v>3.0419999999999998</v>
      </c>
    </row>
    <row r="2772" spans="38:41">
      <c r="AL2772" s="300">
        <v>2</v>
      </c>
      <c r="AM2772" s="300">
        <v>2014</v>
      </c>
      <c r="AN2772" s="302">
        <v>41687</v>
      </c>
      <c r="AO2772" s="300">
        <v>3.0489999999999999</v>
      </c>
    </row>
    <row r="2773" spans="38:41">
      <c r="AL2773" s="300">
        <v>2</v>
      </c>
      <c r="AM2773" s="300">
        <v>2014</v>
      </c>
      <c r="AN2773" s="302">
        <v>41684</v>
      </c>
      <c r="AO2773" s="300">
        <v>3.0489999999999999</v>
      </c>
    </row>
    <row r="2774" spans="38:41">
      <c r="AL2774" s="300">
        <v>2</v>
      </c>
      <c r="AM2774" s="300">
        <v>2014</v>
      </c>
      <c r="AN2774" s="302">
        <v>41683</v>
      </c>
      <c r="AO2774" s="300">
        <v>3.0510000000000002</v>
      </c>
    </row>
    <row r="2775" spans="38:41">
      <c r="AL2775" s="300">
        <v>2</v>
      </c>
      <c r="AM2775" s="300">
        <v>2014</v>
      </c>
      <c r="AN2775" s="302">
        <v>41682</v>
      </c>
      <c r="AO2775" s="300">
        <v>3.07</v>
      </c>
    </row>
    <row r="2776" spans="38:41">
      <c r="AL2776" s="300">
        <v>2</v>
      </c>
      <c r="AM2776" s="300">
        <v>2014</v>
      </c>
      <c r="AN2776" s="302">
        <v>41681</v>
      </c>
      <c r="AO2776" s="300">
        <v>3.056</v>
      </c>
    </row>
    <row r="2777" spans="38:41">
      <c r="AL2777" s="300">
        <v>2</v>
      </c>
      <c r="AM2777" s="300">
        <v>2014</v>
      </c>
      <c r="AN2777" s="302">
        <v>41680</v>
      </c>
      <c r="AO2777" s="300">
        <v>3.0070000000000001</v>
      </c>
    </row>
    <row r="2778" spans="38:41">
      <c r="AL2778" s="300">
        <v>2</v>
      </c>
      <c r="AM2778" s="300">
        <v>2014</v>
      </c>
      <c r="AN2778" s="302">
        <v>41677</v>
      </c>
      <c r="AO2778" s="300">
        <v>3.0110000000000001</v>
      </c>
    </row>
    <row r="2779" spans="38:41">
      <c r="AL2779" s="300">
        <v>2</v>
      </c>
      <c r="AM2779" s="300">
        <v>2014</v>
      </c>
      <c r="AN2779" s="302">
        <v>41676</v>
      </c>
      <c r="AO2779" s="300">
        <v>3.0259999999999998</v>
      </c>
    </row>
    <row r="2780" spans="38:41">
      <c r="AL2780" s="300">
        <v>2</v>
      </c>
      <c r="AM2780" s="300">
        <v>2014</v>
      </c>
      <c r="AN2780" s="302">
        <v>41675</v>
      </c>
      <c r="AO2780" s="300">
        <v>2.9889999999999999</v>
      </c>
    </row>
    <row r="2781" spans="38:41">
      <c r="AL2781" s="300">
        <v>2</v>
      </c>
      <c r="AM2781" s="300">
        <v>2014</v>
      </c>
      <c r="AN2781" s="302">
        <v>41674</v>
      </c>
      <c r="AO2781" s="300">
        <v>2.9350000000000001</v>
      </c>
    </row>
    <row r="2782" spans="38:41">
      <c r="AL2782" s="300">
        <v>2</v>
      </c>
      <c r="AM2782" s="300">
        <v>2014</v>
      </c>
      <c r="AN2782" s="302">
        <v>41673</v>
      </c>
      <c r="AO2782" s="300">
        <v>2.887</v>
      </c>
    </row>
    <row r="2783" spans="38:41">
      <c r="AL2783" s="300">
        <v>1</v>
      </c>
      <c r="AM2783" s="300">
        <v>2014</v>
      </c>
      <c r="AN2783" s="302">
        <v>41670</v>
      </c>
      <c r="AO2783" s="300">
        <v>2.9249999999999998</v>
      </c>
    </row>
    <row r="2784" spans="38:41">
      <c r="AL2784" s="300">
        <v>1</v>
      </c>
      <c r="AM2784" s="300">
        <v>2014</v>
      </c>
      <c r="AN2784" s="302">
        <v>41669</v>
      </c>
      <c r="AO2784" s="300">
        <v>2.95</v>
      </c>
    </row>
    <row r="2785" spans="38:41">
      <c r="AL2785" s="300">
        <v>1</v>
      </c>
      <c r="AM2785" s="300">
        <v>2014</v>
      </c>
      <c r="AN2785" s="302">
        <v>41668</v>
      </c>
      <c r="AO2785" s="300">
        <v>2.9449999999999998</v>
      </c>
    </row>
    <row r="2786" spans="38:41">
      <c r="AL2786" s="300">
        <v>1</v>
      </c>
      <c r="AM2786" s="300">
        <v>2014</v>
      </c>
      <c r="AN2786" s="302">
        <v>41667</v>
      </c>
      <c r="AO2786" s="300">
        <v>2.9889999999999999</v>
      </c>
    </row>
    <row r="2787" spans="38:41">
      <c r="AL2787" s="300">
        <v>1</v>
      </c>
      <c r="AM2787" s="300">
        <v>2014</v>
      </c>
      <c r="AN2787" s="302">
        <v>41666</v>
      </c>
      <c r="AO2787" s="300">
        <v>2.9929999999999999</v>
      </c>
    </row>
    <row r="2788" spans="38:41">
      <c r="AL2788" s="300">
        <v>1</v>
      </c>
      <c r="AM2788" s="300">
        <v>2014</v>
      </c>
      <c r="AN2788" s="302">
        <v>41663</v>
      </c>
      <c r="AO2788" s="300">
        <v>2.97</v>
      </c>
    </row>
    <row r="2789" spans="38:41">
      <c r="AL2789" s="300">
        <v>1</v>
      </c>
      <c r="AM2789" s="300">
        <v>2014</v>
      </c>
      <c r="AN2789" s="302">
        <v>41662</v>
      </c>
      <c r="AO2789" s="300">
        <v>2.9849999999999999</v>
      </c>
    </row>
    <row r="2790" spans="38:41">
      <c r="AL2790" s="300">
        <v>1</v>
      </c>
      <c r="AM2790" s="300">
        <v>2014</v>
      </c>
      <c r="AN2790" s="302">
        <v>41661</v>
      </c>
      <c r="AO2790" s="300">
        <v>3.0539999999999998</v>
      </c>
    </row>
    <row r="2791" spans="38:41">
      <c r="AL2791" s="300">
        <v>1</v>
      </c>
      <c r="AM2791" s="300">
        <v>2014</v>
      </c>
      <c r="AN2791" s="302">
        <v>41660</v>
      </c>
      <c r="AO2791" s="300">
        <v>3.0579999999999998</v>
      </c>
    </row>
    <row r="2792" spans="38:41">
      <c r="AL2792" s="300">
        <v>1</v>
      </c>
      <c r="AM2792" s="300">
        <v>2014</v>
      </c>
      <c r="AN2792" s="302">
        <v>41659</v>
      </c>
      <c r="AO2792" s="300">
        <v>3.056</v>
      </c>
    </row>
    <row r="2793" spans="38:41">
      <c r="AL2793" s="300">
        <v>1</v>
      </c>
      <c r="AM2793" s="300">
        <v>2014</v>
      </c>
      <c r="AN2793" s="302">
        <v>41656</v>
      </c>
      <c r="AO2793" s="300">
        <v>3.0659999999999998</v>
      </c>
    </row>
    <row r="2794" spans="38:41">
      <c r="AL2794" s="300">
        <v>1</v>
      </c>
      <c r="AM2794" s="300">
        <v>2014</v>
      </c>
      <c r="AN2794" s="302">
        <v>41655</v>
      </c>
      <c r="AO2794" s="300">
        <v>3.0830000000000002</v>
      </c>
    </row>
    <row r="2795" spans="38:41">
      <c r="AL2795" s="300">
        <v>1</v>
      </c>
      <c r="AM2795" s="300">
        <v>2014</v>
      </c>
      <c r="AN2795" s="302">
        <v>41654</v>
      </c>
      <c r="AO2795" s="300">
        <v>3.1240000000000001</v>
      </c>
    </row>
    <row r="2796" spans="38:41">
      <c r="AL2796" s="300">
        <v>1</v>
      </c>
      <c r="AM2796" s="300">
        <v>2014</v>
      </c>
      <c r="AN2796" s="302">
        <v>41653</v>
      </c>
      <c r="AO2796" s="300">
        <v>3.13</v>
      </c>
    </row>
    <row r="2797" spans="38:41">
      <c r="AL2797" s="300">
        <v>1</v>
      </c>
      <c r="AM2797" s="300">
        <v>2014</v>
      </c>
      <c r="AN2797" s="302">
        <v>41652</v>
      </c>
      <c r="AO2797" s="300">
        <v>3.0939999999999999</v>
      </c>
    </row>
    <row r="2798" spans="38:41">
      <c r="AL2798" s="300">
        <v>1</v>
      </c>
      <c r="AM2798" s="300">
        <v>2014</v>
      </c>
      <c r="AN2798" s="302">
        <v>41649</v>
      </c>
      <c r="AO2798" s="300">
        <v>3.1110000000000002</v>
      </c>
    </row>
    <row r="2799" spans="38:41">
      <c r="AL2799" s="300">
        <v>1</v>
      </c>
      <c r="AM2799" s="300">
        <v>2014</v>
      </c>
      <c r="AN2799" s="302">
        <v>41648</v>
      </c>
      <c r="AO2799" s="300">
        <v>3.1909999999999998</v>
      </c>
    </row>
    <row r="2800" spans="38:41">
      <c r="AL2800" s="300">
        <v>1</v>
      </c>
      <c r="AM2800" s="300">
        <v>2014</v>
      </c>
      <c r="AN2800" s="302">
        <v>41647</v>
      </c>
      <c r="AO2800" s="300">
        <v>3.2130000000000001</v>
      </c>
    </row>
    <row r="2801" spans="38:41">
      <c r="AL2801" s="300">
        <v>1</v>
      </c>
      <c r="AM2801" s="300">
        <v>2014</v>
      </c>
      <c r="AN2801" s="302">
        <v>41646</v>
      </c>
      <c r="AO2801" s="300">
        <v>3.1680000000000001</v>
      </c>
    </row>
    <row r="2802" spans="38:41">
      <c r="AL2802" s="300">
        <v>1</v>
      </c>
      <c r="AM2802" s="300">
        <v>2014</v>
      </c>
      <c r="AN2802" s="302">
        <v>41645</v>
      </c>
      <c r="AO2802" s="300">
        <v>3.1909999999999998</v>
      </c>
    </row>
    <row r="2803" spans="38:41">
      <c r="AL2803" s="300">
        <v>1</v>
      </c>
      <c r="AM2803" s="300">
        <v>2014</v>
      </c>
      <c r="AN2803" s="302">
        <v>41642</v>
      </c>
      <c r="AO2803" s="300">
        <v>3.214</v>
      </c>
    </row>
    <row r="2804" spans="38:41">
      <c r="AL2804" s="300">
        <v>1</v>
      </c>
      <c r="AM2804" s="300">
        <v>2014</v>
      </c>
      <c r="AN2804" s="302">
        <v>41641</v>
      </c>
      <c r="AO2804" s="300">
        <v>3.214</v>
      </c>
    </row>
    <row r="2805" spans="38:41">
      <c r="AL2805" s="300">
        <v>1</v>
      </c>
      <c r="AM2805" s="300">
        <v>2014</v>
      </c>
      <c r="AN2805" s="302">
        <v>41640</v>
      </c>
      <c r="AO2805" s="300">
        <v>3.2290000000000001</v>
      </c>
    </row>
    <row r="2806" spans="38:41">
      <c r="AL2806" s="300">
        <v>12</v>
      </c>
      <c r="AM2806" s="300">
        <v>2013</v>
      </c>
      <c r="AN2806" s="302">
        <v>41639</v>
      </c>
      <c r="AO2806" s="300">
        <v>3.2290000000000001</v>
      </c>
    </row>
    <row r="2807" spans="38:41">
      <c r="AL2807" s="300">
        <v>12</v>
      </c>
      <c r="AM2807" s="300">
        <v>2013</v>
      </c>
      <c r="AN2807" s="302">
        <v>41638</v>
      </c>
      <c r="AO2807" s="300">
        <v>3.2130000000000001</v>
      </c>
    </row>
    <row r="2808" spans="38:41">
      <c r="AL2808" s="300">
        <v>12</v>
      </c>
      <c r="AM2808" s="300">
        <v>2013</v>
      </c>
      <c r="AN2808" s="302">
        <v>41635</v>
      </c>
      <c r="AO2808" s="300">
        <v>3.2509999999999999</v>
      </c>
    </row>
    <row r="2809" spans="38:41">
      <c r="AL2809" s="300">
        <v>12</v>
      </c>
      <c r="AM2809" s="300">
        <v>2013</v>
      </c>
      <c r="AN2809" s="302">
        <v>41634</v>
      </c>
      <c r="AO2809" s="300">
        <v>3.2069999999999999</v>
      </c>
    </row>
    <row r="2810" spans="38:41">
      <c r="AL2810" s="300">
        <v>12</v>
      </c>
      <c r="AM2810" s="300">
        <v>2013</v>
      </c>
      <c r="AN2810" s="302">
        <v>41633</v>
      </c>
      <c r="AO2810" s="300">
        <v>3.2069999999999999</v>
      </c>
    </row>
    <row r="2811" spans="38:41">
      <c r="AL2811" s="300">
        <v>12</v>
      </c>
      <c r="AM2811" s="300">
        <v>2013</v>
      </c>
      <c r="AN2811" s="302">
        <v>41632</v>
      </c>
      <c r="AO2811" s="300">
        <v>3.2069999999999999</v>
      </c>
    </row>
    <row r="2812" spans="38:41">
      <c r="AL2812" s="300">
        <v>12</v>
      </c>
      <c r="AM2812" s="300">
        <v>2013</v>
      </c>
      <c r="AN2812" s="302">
        <v>41631</v>
      </c>
      <c r="AO2812" s="300">
        <v>3.1739999999999999</v>
      </c>
    </row>
    <row r="2813" spans="38:41">
      <c r="AL2813" s="300">
        <v>12</v>
      </c>
      <c r="AM2813" s="300">
        <v>2013</v>
      </c>
      <c r="AN2813" s="302">
        <v>41628</v>
      </c>
      <c r="AO2813" s="300">
        <v>3.18</v>
      </c>
    </row>
    <row r="2814" spans="38:41">
      <c r="AL2814" s="300">
        <v>12</v>
      </c>
      <c r="AM2814" s="300">
        <v>2013</v>
      </c>
      <c r="AN2814" s="302">
        <v>41627</v>
      </c>
      <c r="AO2814" s="300">
        <v>3.218</v>
      </c>
    </row>
    <row r="2815" spans="38:41">
      <c r="AL2815" s="300">
        <v>12</v>
      </c>
      <c r="AM2815" s="300">
        <v>2013</v>
      </c>
      <c r="AN2815" s="302">
        <v>41626</v>
      </c>
      <c r="AO2815" s="300">
        <v>3.218</v>
      </c>
    </row>
    <row r="2816" spans="38:41">
      <c r="AL2816" s="300">
        <v>12</v>
      </c>
      <c r="AM2816" s="300">
        <v>2013</v>
      </c>
      <c r="AN2816" s="302">
        <v>41625</v>
      </c>
      <c r="AO2816" s="300">
        <v>3.1890000000000001</v>
      </c>
    </row>
    <row r="2817" spans="38:41">
      <c r="AL2817" s="300">
        <v>12</v>
      </c>
      <c r="AM2817" s="300">
        <v>2013</v>
      </c>
      <c r="AN2817" s="302">
        <v>41624</v>
      </c>
      <c r="AO2817" s="300">
        <v>3.2160000000000002</v>
      </c>
    </row>
    <row r="2818" spans="38:41">
      <c r="AL2818" s="300">
        <v>12</v>
      </c>
      <c r="AM2818" s="300">
        <v>2013</v>
      </c>
      <c r="AN2818" s="302">
        <v>41621</v>
      </c>
      <c r="AO2818" s="300">
        <v>3.2120000000000002</v>
      </c>
    </row>
    <row r="2819" spans="38:41">
      <c r="AL2819" s="300">
        <v>12</v>
      </c>
      <c r="AM2819" s="300">
        <v>2013</v>
      </c>
      <c r="AN2819" s="302">
        <v>41620</v>
      </c>
      <c r="AO2819" s="300">
        <v>3.2170000000000001</v>
      </c>
    </row>
    <row r="2820" spans="38:41">
      <c r="AL2820" s="300">
        <v>12</v>
      </c>
      <c r="AM2820" s="300">
        <v>2013</v>
      </c>
      <c r="AN2820" s="302">
        <v>41619</v>
      </c>
      <c r="AO2820" s="300">
        <v>3.21</v>
      </c>
    </row>
    <row r="2821" spans="38:41">
      <c r="AL2821" s="300">
        <v>12</v>
      </c>
      <c r="AM2821" s="300">
        <v>2013</v>
      </c>
      <c r="AN2821" s="302">
        <v>41618</v>
      </c>
      <c r="AO2821" s="300">
        <v>3.1829999999999998</v>
      </c>
    </row>
    <row r="2822" spans="38:41">
      <c r="AL2822" s="300">
        <v>12</v>
      </c>
      <c r="AM2822" s="300">
        <v>2013</v>
      </c>
      <c r="AN2822" s="302">
        <v>41617</v>
      </c>
      <c r="AO2822" s="300">
        <v>3.254</v>
      </c>
    </row>
    <row r="2823" spans="38:41">
      <c r="AL2823" s="300">
        <v>12</v>
      </c>
      <c r="AM2823" s="300">
        <v>2013</v>
      </c>
      <c r="AN2823" s="302">
        <v>41614</v>
      </c>
      <c r="AO2823" s="300">
        <v>3.28</v>
      </c>
    </row>
    <row r="2824" spans="38:41">
      <c r="AL2824" s="300">
        <v>12</v>
      </c>
      <c r="AM2824" s="300">
        <v>2013</v>
      </c>
      <c r="AN2824" s="302">
        <v>41613</v>
      </c>
      <c r="AO2824" s="300">
        <v>3.2810000000000001</v>
      </c>
    </row>
    <row r="2825" spans="38:41">
      <c r="AL2825" s="300">
        <v>12</v>
      </c>
      <c r="AM2825" s="300">
        <v>2013</v>
      </c>
      <c r="AN2825" s="302">
        <v>41612</v>
      </c>
      <c r="AO2825" s="300">
        <v>3.2610000000000001</v>
      </c>
    </row>
    <row r="2826" spans="38:41">
      <c r="AL2826" s="300">
        <v>12</v>
      </c>
      <c r="AM2826" s="300">
        <v>2013</v>
      </c>
      <c r="AN2826" s="302">
        <v>41611</v>
      </c>
      <c r="AO2826" s="300">
        <v>3.18</v>
      </c>
    </row>
    <row r="2827" spans="38:41">
      <c r="AL2827" s="300">
        <v>12</v>
      </c>
      <c r="AM2827" s="300">
        <v>2013</v>
      </c>
      <c r="AN2827" s="302">
        <v>41610</v>
      </c>
      <c r="AO2827" s="300">
        <v>3.1859999999999999</v>
      </c>
    </row>
    <row r="2828" spans="38:41">
      <c r="AL2828" s="300">
        <v>11</v>
      </c>
      <c r="AM2828" s="300">
        <v>2013</v>
      </c>
      <c r="AN2828" s="302">
        <v>41607</v>
      </c>
      <c r="AO2828" s="300">
        <v>3.15</v>
      </c>
    </row>
    <row r="2829" spans="38:41">
      <c r="AL2829" s="300">
        <v>11</v>
      </c>
      <c r="AM2829" s="300">
        <v>2013</v>
      </c>
      <c r="AN2829" s="302">
        <v>41606</v>
      </c>
      <c r="AO2829" s="300">
        <v>3.14</v>
      </c>
    </row>
    <row r="2830" spans="38:41">
      <c r="AL2830" s="300">
        <v>11</v>
      </c>
      <c r="AM2830" s="300">
        <v>2013</v>
      </c>
      <c r="AN2830" s="302">
        <v>41605</v>
      </c>
      <c r="AO2830" s="300">
        <v>3.145</v>
      </c>
    </row>
    <row r="2831" spans="38:41">
      <c r="AL2831" s="300">
        <v>11</v>
      </c>
      <c r="AM2831" s="300">
        <v>2013</v>
      </c>
      <c r="AN2831" s="302">
        <v>41604</v>
      </c>
      <c r="AO2831" s="300">
        <v>3.1110000000000002</v>
      </c>
    </row>
    <row r="2832" spans="38:41">
      <c r="AL2832" s="300">
        <v>11</v>
      </c>
      <c r="AM2832" s="300">
        <v>2013</v>
      </c>
      <c r="AN2832" s="302">
        <v>41603</v>
      </c>
      <c r="AO2832" s="300">
        <v>3.1240000000000001</v>
      </c>
    </row>
    <row r="2833" spans="38:41">
      <c r="AL2833" s="300">
        <v>11</v>
      </c>
      <c r="AM2833" s="300">
        <v>2013</v>
      </c>
      <c r="AN2833" s="302">
        <v>41600</v>
      </c>
      <c r="AO2833" s="300">
        <v>3.1469999999999998</v>
      </c>
    </row>
    <row r="2834" spans="38:41">
      <c r="AL2834" s="300">
        <v>11</v>
      </c>
      <c r="AM2834" s="300">
        <v>2013</v>
      </c>
      <c r="AN2834" s="302">
        <v>41599</v>
      </c>
      <c r="AO2834" s="300">
        <v>3.1960000000000002</v>
      </c>
    </row>
    <row r="2835" spans="38:41">
      <c r="AL2835" s="300">
        <v>11</v>
      </c>
      <c r="AM2835" s="300">
        <v>2013</v>
      </c>
      <c r="AN2835" s="302">
        <v>41598</v>
      </c>
      <c r="AO2835" s="300">
        <v>3.2029999999999998</v>
      </c>
    </row>
    <row r="2836" spans="38:41">
      <c r="AL2836" s="300">
        <v>11</v>
      </c>
      <c r="AM2836" s="300">
        <v>2013</v>
      </c>
      <c r="AN2836" s="302">
        <v>41597</v>
      </c>
      <c r="AO2836" s="300">
        <v>3.1030000000000002</v>
      </c>
    </row>
    <row r="2837" spans="38:41">
      <c r="AL2837" s="300">
        <v>11</v>
      </c>
      <c r="AM2837" s="300">
        <v>2013</v>
      </c>
      <c r="AN2837" s="302">
        <v>41596</v>
      </c>
      <c r="AO2837" s="300">
        <v>3.0790000000000002</v>
      </c>
    </row>
    <row r="2838" spans="38:41">
      <c r="AL2838" s="300">
        <v>11</v>
      </c>
      <c r="AM2838" s="300">
        <v>2013</v>
      </c>
      <c r="AN2838" s="302">
        <v>41593</v>
      </c>
      <c r="AO2838" s="300">
        <v>3.12</v>
      </c>
    </row>
    <row r="2839" spans="38:41">
      <c r="AL2839" s="300">
        <v>11</v>
      </c>
      <c r="AM2839" s="300">
        <v>2013</v>
      </c>
      <c r="AN2839" s="302">
        <v>41592</v>
      </c>
      <c r="AO2839" s="300">
        <v>3.109</v>
      </c>
    </row>
    <row r="2840" spans="38:41">
      <c r="AL2840" s="300">
        <v>11</v>
      </c>
      <c r="AM2840" s="300">
        <v>2013</v>
      </c>
      <c r="AN2840" s="302">
        <v>41591</v>
      </c>
      <c r="AO2840" s="300">
        <v>3.141</v>
      </c>
    </row>
    <row r="2841" spans="38:41">
      <c r="AL2841" s="300">
        <v>11</v>
      </c>
      <c r="AM2841" s="300">
        <v>2013</v>
      </c>
      <c r="AN2841" s="302">
        <v>41590</v>
      </c>
      <c r="AO2841" s="300">
        <v>3.1960000000000002</v>
      </c>
    </row>
    <row r="2842" spans="38:41">
      <c r="AL2842" s="300">
        <v>11</v>
      </c>
      <c r="AM2842" s="300">
        <v>2013</v>
      </c>
      <c r="AN2842" s="302">
        <v>41589</v>
      </c>
      <c r="AO2842" s="300">
        <v>3.1629999999999998</v>
      </c>
    </row>
    <row r="2843" spans="38:41">
      <c r="AL2843" s="300">
        <v>11</v>
      </c>
      <c r="AM2843" s="300">
        <v>2013</v>
      </c>
      <c r="AN2843" s="302">
        <v>41586</v>
      </c>
      <c r="AO2843" s="300">
        <v>3.1629999999999998</v>
      </c>
    </row>
    <row r="2844" spans="38:41">
      <c r="AL2844" s="300">
        <v>11</v>
      </c>
      <c r="AM2844" s="300">
        <v>2013</v>
      </c>
      <c r="AN2844" s="302">
        <v>41585</v>
      </c>
      <c r="AO2844" s="300">
        <v>3.085</v>
      </c>
    </row>
    <row r="2845" spans="38:41">
      <c r="AL2845" s="300">
        <v>11</v>
      </c>
      <c r="AM2845" s="300">
        <v>2013</v>
      </c>
      <c r="AN2845" s="302">
        <v>41584</v>
      </c>
      <c r="AO2845" s="300">
        <v>3.109</v>
      </c>
    </row>
    <row r="2846" spans="38:41">
      <c r="AL2846" s="300">
        <v>11</v>
      </c>
      <c r="AM2846" s="300">
        <v>2013</v>
      </c>
      <c r="AN2846" s="302">
        <v>41583</v>
      </c>
      <c r="AO2846" s="300">
        <v>3.1030000000000002</v>
      </c>
    </row>
    <row r="2847" spans="38:41">
      <c r="AL2847" s="300">
        <v>11</v>
      </c>
      <c r="AM2847" s="300">
        <v>2013</v>
      </c>
      <c r="AN2847" s="302">
        <v>41582</v>
      </c>
      <c r="AO2847" s="300">
        <v>3.069</v>
      </c>
    </row>
    <row r="2848" spans="38:41">
      <c r="AL2848" s="300">
        <v>11</v>
      </c>
      <c r="AM2848" s="300">
        <v>2013</v>
      </c>
      <c r="AN2848" s="302">
        <v>41579</v>
      </c>
      <c r="AO2848" s="300">
        <v>3.0710000000000002</v>
      </c>
    </row>
    <row r="2849" spans="38:41">
      <c r="AL2849" s="300">
        <v>10</v>
      </c>
      <c r="AM2849" s="300">
        <v>2013</v>
      </c>
      <c r="AN2849" s="302">
        <v>41578</v>
      </c>
      <c r="AO2849" s="300">
        <v>3.0139999999999998</v>
      </c>
    </row>
    <row r="2850" spans="38:41">
      <c r="AL2850" s="300">
        <v>10</v>
      </c>
      <c r="AM2850" s="300">
        <v>2013</v>
      </c>
      <c r="AN2850" s="302">
        <v>41577</v>
      </c>
      <c r="AO2850" s="300">
        <v>3.0179999999999998</v>
      </c>
    </row>
    <row r="2851" spans="38:41">
      <c r="AL2851" s="300">
        <v>10</v>
      </c>
      <c r="AM2851" s="300">
        <v>2013</v>
      </c>
      <c r="AN2851" s="302">
        <v>41576</v>
      </c>
      <c r="AO2851" s="300">
        <v>3.0070000000000001</v>
      </c>
    </row>
    <row r="2852" spans="38:41">
      <c r="AL2852" s="300">
        <v>10</v>
      </c>
      <c r="AM2852" s="300">
        <v>2013</v>
      </c>
      <c r="AN2852" s="302">
        <v>41575</v>
      </c>
      <c r="AO2852" s="300">
        <v>3.0270000000000001</v>
      </c>
    </row>
    <row r="2853" spans="38:41">
      <c r="AL2853" s="300">
        <v>10</v>
      </c>
      <c r="AM2853" s="300">
        <v>2013</v>
      </c>
      <c r="AN2853" s="302">
        <v>41572</v>
      </c>
      <c r="AO2853" s="300">
        <v>3.0249999999999999</v>
      </c>
    </row>
    <row r="2854" spans="38:41">
      <c r="AL2854" s="300">
        <v>10</v>
      </c>
      <c r="AM2854" s="300">
        <v>2013</v>
      </c>
      <c r="AN2854" s="302">
        <v>41571</v>
      </c>
      <c r="AO2854" s="300">
        <v>3.028</v>
      </c>
    </row>
    <row r="2855" spans="38:41">
      <c r="AL2855" s="300">
        <v>10</v>
      </c>
      <c r="AM2855" s="300">
        <v>2013</v>
      </c>
      <c r="AN2855" s="302">
        <v>41570</v>
      </c>
      <c r="AO2855" s="300">
        <v>3.032</v>
      </c>
    </row>
    <row r="2856" spans="38:41">
      <c r="AL2856" s="300">
        <v>10</v>
      </c>
      <c r="AM2856" s="300">
        <v>2013</v>
      </c>
      <c r="AN2856" s="302">
        <v>41569</v>
      </c>
      <c r="AO2856" s="300">
        <v>3.0680000000000001</v>
      </c>
    </row>
    <row r="2857" spans="38:41">
      <c r="AL2857" s="300">
        <v>10</v>
      </c>
      <c r="AM2857" s="300">
        <v>2013</v>
      </c>
      <c r="AN2857" s="302">
        <v>41568</v>
      </c>
      <c r="AO2857" s="300">
        <v>3.1179999999999999</v>
      </c>
    </row>
    <row r="2858" spans="38:41">
      <c r="AL2858" s="300">
        <v>10</v>
      </c>
      <c r="AM2858" s="300">
        <v>2013</v>
      </c>
      <c r="AN2858" s="302">
        <v>41565</v>
      </c>
      <c r="AO2858" s="300">
        <v>3.101</v>
      </c>
    </row>
    <row r="2859" spans="38:41">
      <c r="AL2859" s="300">
        <v>10</v>
      </c>
      <c r="AM2859" s="300">
        <v>2013</v>
      </c>
      <c r="AN2859" s="302">
        <v>41564</v>
      </c>
      <c r="AO2859" s="300">
        <v>3.1179999999999999</v>
      </c>
    </row>
    <row r="2860" spans="38:41">
      <c r="AL2860" s="300">
        <v>10</v>
      </c>
      <c r="AM2860" s="300">
        <v>2013</v>
      </c>
      <c r="AN2860" s="302">
        <v>41563</v>
      </c>
      <c r="AO2860" s="300">
        <v>3.1560000000000001</v>
      </c>
    </row>
    <row r="2861" spans="38:41">
      <c r="AL2861" s="300">
        <v>10</v>
      </c>
      <c r="AM2861" s="300">
        <v>2013</v>
      </c>
      <c r="AN2861" s="302">
        <v>41562</v>
      </c>
      <c r="AO2861" s="300">
        <v>3.181</v>
      </c>
    </row>
    <row r="2862" spans="38:41">
      <c r="AL2862" s="300">
        <v>10</v>
      </c>
      <c r="AM2862" s="300">
        <v>2013</v>
      </c>
      <c r="AN2862" s="302">
        <v>41561</v>
      </c>
      <c r="AO2862" s="300">
        <v>3.1480000000000001</v>
      </c>
    </row>
    <row r="2863" spans="38:41">
      <c r="AL2863" s="300">
        <v>10</v>
      </c>
      <c r="AM2863" s="300">
        <v>2013</v>
      </c>
      <c r="AN2863" s="302">
        <v>41558</v>
      </c>
      <c r="AO2863" s="300">
        <v>3.1480000000000001</v>
      </c>
    </row>
    <row r="2864" spans="38:41">
      <c r="AL2864" s="300">
        <v>10</v>
      </c>
      <c r="AM2864" s="300">
        <v>2013</v>
      </c>
      <c r="AN2864" s="302">
        <v>41557</v>
      </c>
      <c r="AO2864" s="300">
        <v>3.1520000000000001</v>
      </c>
    </row>
    <row r="2865" spans="38:41">
      <c r="AL2865" s="300">
        <v>10</v>
      </c>
      <c r="AM2865" s="300">
        <v>2013</v>
      </c>
      <c r="AN2865" s="302">
        <v>41556</v>
      </c>
      <c r="AO2865" s="300">
        <v>3.1269999999999998</v>
      </c>
    </row>
    <row r="2866" spans="38:41">
      <c r="AL2866" s="300">
        <v>10</v>
      </c>
      <c r="AM2866" s="300">
        <v>2013</v>
      </c>
      <c r="AN2866" s="302">
        <v>41555</v>
      </c>
      <c r="AO2866" s="300">
        <v>3.11</v>
      </c>
    </row>
    <row r="2867" spans="38:41">
      <c r="AL2867" s="300">
        <v>10</v>
      </c>
      <c r="AM2867" s="300">
        <v>2013</v>
      </c>
      <c r="AN2867" s="302">
        <v>41554</v>
      </c>
      <c r="AO2867" s="300">
        <v>3.11</v>
      </c>
    </row>
    <row r="2868" spans="38:41">
      <c r="AL2868" s="300">
        <v>10</v>
      </c>
      <c r="AM2868" s="300">
        <v>2013</v>
      </c>
      <c r="AN2868" s="302">
        <v>41551</v>
      </c>
      <c r="AO2868" s="300">
        <v>3.12</v>
      </c>
    </row>
    <row r="2869" spans="38:41">
      <c r="AL2869" s="300">
        <v>10</v>
      </c>
      <c r="AM2869" s="300">
        <v>2013</v>
      </c>
      <c r="AN2869" s="302">
        <v>41550</v>
      </c>
      <c r="AO2869" s="300">
        <v>3.097</v>
      </c>
    </row>
    <row r="2870" spans="38:41">
      <c r="AL2870" s="300">
        <v>10</v>
      </c>
      <c r="AM2870" s="300">
        <v>2013</v>
      </c>
      <c r="AN2870" s="302">
        <v>41549</v>
      </c>
      <c r="AO2870" s="300">
        <v>3.089</v>
      </c>
    </row>
    <row r="2871" spans="38:41">
      <c r="AL2871" s="300">
        <v>10</v>
      </c>
      <c r="AM2871" s="300">
        <v>2013</v>
      </c>
      <c r="AN2871" s="302">
        <v>41548</v>
      </c>
      <c r="AO2871" s="300">
        <v>3.0939999999999999</v>
      </c>
    </row>
    <row r="2872" spans="38:41">
      <c r="AL2872" s="300">
        <v>9</v>
      </c>
      <c r="AM2872" s="300">
        <v>2013</v>
      </c>
      <c r="AN2872" s="302">
        <v>41547</v>
      </c>
      <c r="AO2872" s="300">
        <v>3.0720000000000001</v>
      </c>
    </row>
    <row r="2873" spans="38:41">
      <c r="AL2873" s="300">
        <v>9</v>
      </c>
      <c r="AM2873" s="300">
        <v>2013</v>
      </c>
      <c r="AN2873" s="302">
        <v>41544</v>
      </c>
      <c r="AO2873" s="300">
        <v>3.0819999999999999</v>
      </c>
    </row>
    <row r="2874" spans="38:41">
      <c r="AL2874" s="300">
        <v>9</v>
      </c>
      <c r="AM2874" s="300">
        <v>2013</v>
      </c>
      <c r="AN2874" s="302">
        <v>41543</v>
      </c>
      <c r="AO2874" s="300">
        <v>3.109</v>
      </c>
    </row>
    <row r="2875" spans="38:41">
      <c r="AL2875" s="300">
        <v>9</v>
      </c>
      <c r="AM2875" s="300">
        <v>2013</v>
      </c>
      <c r="AN2875" s="302">
        <v>41542</v>
      </c>
      <c r="AO2875" s="300">
        <v>3.1</v>
      </c>
    </row>
    <row r="2876" spans="38:41">
      <c r="AL2876" s="300">
        <v>9</v>
      </c>
      <c r="AM2876" s="300">
        <v>2013</v>
      </c>
      <c r="AN2876" s="302">
        <v>41541</v>
      </c>
      <c r="AO2876" s="300">
        <v>3.1240000000000001</v>
      </c>
    </row>
    <row r="2877" spans="38:41">
      <c r="AL2877" s="300">
        <v>9</v>
      </c>
      <c r="AM2877" s="300">
        <v>2013</v>
      </c>
      <c r="AN2877" s="302">
        <v>41540</v>
      </c>
      <c r="AO2877" s="300">
        <v>3.165</v>
      </c>
    </row>
    <row r="2878" spans="38:41">
      <c r="AL2878" s="300">
        <v>9</v>
      </c>
      <c r="AM2878" s="300">
        <v>2013</v>
      </c>
      <c r="AN2878" s="302">
        <v>41537</v>
      </c>
      <c r="AO2878" s="300">
        <v>3.206</v>
      </c>
    </row>
    <row r="2879" spans="38:41">
      <c r="AL2879" s="300">
        <v>9</v>
      </c>
      <c r="AM2879" s="300">
        <v>2013</v>
      </c>
      <c r="AN2879" s="302">
        <v>41536</v>
      </c>
      <c r="AO2879" s="300">
        <v>3.2290000000000001</v>
      </c>
    </row>
    <row r="2880" spans="38:41">
      <c r="AL2880" s="300">
        <v>9</v>
      </c>
      <c r="AM2880" s="300">
        <v>2013</v>
      </c>
      <c r="AN2880" s="302">
        <v>41535</v>
      </c>
      <c r="AO2880" s="300">
        <v>3.1920000000000002</v>
      </c>
    </row>
    <row r="2881" spans="38:41">
      <c r="AL2881" s="300">
        <v>9</v>
      </c>
      <c r="AM2881" s="300">
        <v>2013</v>
      </c>
      <c r="AN2881" s="302">
        <v>41534</v>
      </c>
      <c r="AO2881" s="300">
        <v>3.2530000000000001</v>
      </c>
    </row>
    <row r="2882" spans="38:41">
      <c r="AL2882" s="300">
        <v>9</v>
      </c>
      <c r="AM2882" s="300">
        <v>2013</v>
      </c>
      <c r="AN2882" s="302">
        <v>41533</v>
      </c>
      <c r="AO2882" s="300">
        <v>3.274</v>
      </c>
    </row>
    <row r="2883" spans="38:41">
      <c r="AL2883" s="300">
        <v>9</v>
      </c>
      <c r="AM2883" s="300">
        <v>2013</v>
      </c>
      <c r="AN2883" s="302">
        <v>41530</v>
      </c>
      <c r="AO2883" s="300">
        <v>3.2469999999999999</v>
      </c>
    </row>
    <row r="2884" spans="38:41">
      <c r="AL2884" s="300">
        <v>9</v>
      </c>
      <c r="AM2884" s="300">
        <v>2013</v>
      </c>
      <c r="AN2884" s="302">
        <v>41529</v>
      </c>
      <c r="AO2884" s="300">
        <v>3.262</v>
      </c>
    </row>
    <row r="2885" spans="38:41">
      <c r="AL2885" s="300">
        <v>9</v>
      </c>
      <c r="AM2885" s="300">
        <v>2013</v>
      </c>
      <c r="AN2885" s="302">
        <v>41528</v>
      </c>
      <c r="AO2885" s="300">
        <v>3.2629999999999999</v>
      </c>
    </row>
    <row r="2886" spans="38:41">
      <c r="AL2886" s="300">
        <v>9</v>
      </c>
      <c r="AM2886" s="300">
        <v>2013</v>
      </c>
      <c r="AN2886" s="302">
        <v>41527</v>
      </c>
      <c r="AO2886" s="300">
        <v>3.2829999999999999</v>
      </c>
    </row>
    <row r="2887" spans="38:41">
      <c r="AL2887" s="300">
        <v>9</v>
      </c>
      <c r="AM2887" s="300">
        <v>2013</v>
      </c>
      <c r="AN2887" s="302">
        <v>41526</v>
      </c>
      <c r="AO2887" s="300">
        <v>3.2210000000000001</v>
      </c>
    </row>
    <row r="2888" spans="38:41">
      <c r="AL2888" s="300">
        <v>9</v>
      </c>
      <c r="AM2888" s="300">
        <v>2013</v>
      </c>
      <c r="AN2888" s="302">
        <v>41523</v>
      </c>
      <c r="AO2888" s="300">
        <v>3.2410000000000001</v>
      </c>
    </row>
    <row r="2889" spans="38:41">
      <c r="AL2889" s="300">
        <v>9</v>
      </c>
      <c r="AM2889" s="300">
        <v>2013</v>
      </c>
      <c r="AN2889" s="302">
        <v>41522</v>
      </c>
      <c r="AO2889" s="300">
        <v>3.258</v>
      </c>
    </row>
    <row r="2890" spans="38:41">
      <c r="AL2890" s="300">
        <v>9</v>
      </c>
      <c r="AM2890" s="300">
        <v>2013</v>
      </c>
      <c r="AN2890" s="302">
        <v>41521</v>
      </c>
      <c r="AO2890" s="300">
        <v>3.1819999999999999</v>
      </c>
    </row>
    <row r="2891" spans="38:41">
      <c r="AL2891" s="300">
        <v>9</v>
      </c>
      <c r="AM2891" s="300">
        <v>2013</v>
      </c>
      <c r="AN2891" s="302">
        <v>41520</v>
      </c>
      <c r="AO2891" s="300">
        <v>3.15</v>
      </c>
    </row>
    <row r="2892" spans="38:41">
      <c r="AL2892" s="300">
        <v>9</v>
      </c>
      <c r="AM2892" s="300">
        <v>2013</v>
      </c>
      <c r="AN2892" s="302">
        <v>41519</v>
      </c>
      <c r="AO2892" s="300">
        <v>3.0710000000000002</v>
      </c>
    </row>
    <row r="2893" spans="38:41">
      <c r="AL2893" s="300">
        <v>8</v>
      </c>
      <c r="AM2893" s="300">
        <v>2013</v>
      </c>
      <c r="AN2893" s="302">
        <v>41516</v>
      </c>
      <c r="AO2893" s="300">
        <v>3.0710000000000002</v>
      </c>
    </row>
    <row r="2894" spans="38:41">
      <c r="AL2894" s="300">
        <v>8</v>
      </c>
      <c r="AM2894" s="300">
        <v>2013</v>
      </c>
      <c r="AN2894" s="302">
        <v>41515</v>
      </c>
      <c r="AO2894" s="300">
        <v>3.0670000000000002</v>
      </c>
    </row>
    <row r="2895" spans="38:41">
      <c r="AL2895" s="300">
        <v>8</v>
      </c>
      <c r="AM2895" s="300">
        <v>2013</v>
      </c>
      <c r="AN2895" s="302">
        <v>41514</v>
      </c>
      <c r="AO2895" s="300">
        <v>3.0830000000000002</v>
      </c>
    </row>
    <row r="2896" spans="38:41">
      <c r="AL2896" s="300">
        <v>8</v>
      </c>
      <c r="AM2896" s="300">
        <v>2013</v>
      </c>
      <c r="AN2896" s="302">
        <v>41513</v>
      </c>
      <c r="AO2896" s="300">
        <v>3.04</v>
      </c>
    </row>
    <row r="2897" spans="38:41">
      <c r="AL2897" s="300">
        <v>8</v>
      </c>
      <c r="AM2897" s="300">
        <v>2013</v>
      </c>
      <c r="AN2897" s="302">
        <v>41512</v>
      </c>
      <c r="AO2897" s="300">
        <v>3.1219999999999999</v>
      </c>
    </row>
    <row r="2898" spans="38:41">
      <c r="AL2898" s="300">
        <v>8</v>
      </c>
      <c r="AM2898" s="300">
        <v>2013</v>
      </c>
      <c r="AN2898" s="302">
        <v>41509</v>
      </c>
      <c r="AO2898" s="300">
        <v>3.1619999999999999</v>
      </c>
    </row>
    <row r="2899" spans="38:41">
      <c r="AL2899" s="300">
        <v>8</v>
      </c>
      <c r="AM2899" s="300">
        <v>2013</v>
      </c>
      <c r="AN2899" s="302">
        <v>41508</v>
      </c>
      <c r="AO2899" s="300">
        <v>3.2080000000000002</v>
      </c>
    </row>
    <row r="2900" spans="38:41">
      <c r="AL2900" s="300">
        <v>8</v>
      </c>
      <c r="AM2900" s="300">
        <v>2013</v>
      </c>
      <c r="AN2900" s="302">
        <v>41507</v>
      </c>
      <c r="AO2900" s="300">
        <v>3.2160000000000002</v>
      </c>
    </row>
    <row r="2901" spans="38:41">
      <c r="AL2901" s="300">
        <v>8</v>
      </c>
      <c r="AM2901" s="300">
        <v>2013</v>
      </c>
      <c r="AN2901" s="302">
        <v>41506</v>
      </c>
      <c r="AO2901" s="300">
        <v>3.161</v>
      </c>
    </row>
    <row r="2902" spans="38:41">
      <c r="AL2902" s="300">
        <v>8</v>
      </c>
      <c r="AM2902" s="300">
        <v>2013</v>
      </c>
      <c r="AN2902" s="302">
        <v>41505</v>
      </c>
      <c r="AO2902" s="300">
        <v>3.2090000000000001</v>
      </c>
    </row>
    <row r="2903" spans="38:41">
      <c r="AL2903" s="300">
        <v>8</v>
      </c>
      <c r="AM2903" s="300">
        <v>2013</v>
      </c>
      <c r="AN2903" s="302">
        <v>41502</v>
      </c>
      <c r="AO2903" s="300">
        <v>3.1749999999999998</v>
      </c>
    </row>
    <row r="2904" spans="38:41">
      <c r="AL2904" s="300">
        <v>8</v>
      </c>
      <c r="AM2904" s="300">
        <v>2013</v>
      </c>
      <c r="AN2904" s="302">
        <v>41501</v>
      </c>
      <c r="AO2904" s="300">
        <v>3.14</v>
      </c>
    </row>
    <row r="2905" spans="38:41">
      <c r="AL2905" s="300">
        <v>8</v>
      </c>
      <c r="AM2905" s="300">
        <v>2013</v>
      </c>
      <c r="AN2905" s="302">
        <v>41500</v>
      </c>
      <c r="AO2905" s="300">
        <v>3.1040000000000001</v>
      </c>
    </row>
    <row r="2906" spans="38:41">
      <c r="AL2906" s="300">
        <v>8</v>
      </c>
      <c r="AM2906" s="300">
        <v>2013</v>
      </c>
      <c r="AN2906" s="302">
        <v>41499</v>
      </c>
      <c r="AO2906" s="300">
        <v>3.097</v>
      </c>
    </row>
    <row r="2907" spans="38:41">
      <c r="AL2907" s="300">
        <v>8</v>
      </c>
      <c r="AM2907" s="300">
        <v>2013</v>
      </c>
      <c r="AN2907" s="302">
        <v>41498</v>
      </c>
      <c r="AO2907" s="300">
        <v>3.0289999999999999</v>
      </c>
    </row>
    <row r="2908" spans="38:41">
      <c r="AL2908" s="300">
        <v>8</v>
      </c>
      <c r="AM2908" s="300">
        <v>2013</v>
      </c>
      <c r="AN2908" s="302">
        <v>41495</v>
      </c>
      <c r="AO2908" s="300">
        <v>2.9849999999999999</v>
      </c>
    </row>
    <row r="2909" spans="38:41">
      <c r="AL2909" s="300">
        <v>8</v>
      </c>
      <c r="AM2909" s="300">
        <v>2013</v>
      </c>
      <c r="AN2909" s="302">
        <v>41494</v>
      </c>
      <c r="AO2909" s="300">
        <v>3.0030000000000001</v>
      </c>
    </row>
    <row r="2910" spans="38:41">
      <c r="AL2910" s="300">
        <v>8</v>
      </c>
      <c r="AM2910" s="300">
        <v>2013</v>
      </c>
      <c r="AN2910" s="302">
        <v>41493</v>
      </c>
      <c r="AO2910" s="300">
        <v>3.0129999999999999</v>
      </c>
    </row>
    <row r="2911" spans="38:41">
      <c r="AL2911" s="300">
        <v>8</v>
      </c>
      <c r="AM2911" s="300">
        <v>2013</v>
      </c>
      <c r="AN2911" s="302">
        <v>41492</v>
      </c>
      <c r="AO2911" s="300">
        <v>3.028</v>
      </c>
    </row>
    <row r="2912" spans="38:41">
      <c r="AL2912" s="300">
        <v>8</v>
      </c>
      <c r="AM2912" s="300">
        <v>2013</v>
      </c>
      <c r="AN2912" s="302">
        <v>41491</v>
      </c>
      <c r="AO2912" s="300">
        <v>3.0009999999999999</v>
      </c>
    </row>
    <row r="2913" spans="38:41">
      <c r="AL2913" s="300">
        <v>8</v>
      </c>
      <c r="AM2913" s="300">
        <v>2013</v>
      </c>
      <c r="AN2913" s="302">
        <v>41488</v>
      </c>
      <c r="AO2913" s="300">
        <v>3.0009999999999999</v>
      </c>
    </row>
    <row r="2914" spans="38:41">
      <c r="AL2914" s="300">
        <v>8</v>
      </c>
      <c r="AM2914" s="300">
        <v>2013</v>
      </c>
      <c r="AN2914" s="302">
        <v>41487</v>
      </c>
      <c r="AO2914" s="300">
        <v>3.0430000000000001</v>
      </c>
    </row>
    <row r="2915" spans="38:41">
      <c r="AL2915" s="300">
        <v>7</v>
      </c>
      <c r="AM2915" s="300">
        <v>2013</v>
      </c>
      <c r="AN2915" s="302">
        <v>41486</v>
      </c>
      <c r="AO2915" s="300">
        <v>2.9710000000000001</v>
      </c>
    </row>
    <row r="2916" spans="38:41">
      <c r="AL2916" s="300">
        <v>7</v>
      </c>
      <c r="AM2916" s="300">
        <v>2013</v>
      </c>
      <c r="AN2916" s="302">
        <v>41485</v>
      </c>
      <c r="AO2916" s="300">
        <v>3.028</v>
      </c>
    </row>
    <row r="2917" spans="38:41">
      <c r="AL2917" s="300">
        <v>7</v>
      </c>
      <c r="AM2917" s="300">
        <v>2013</v>
      </c>
      <c r="AN2917" s="302">
        <v>41484</v>
      </c>
      <c r="AO2917" s="300">
        <v>3</v>
      </c>
    </row>
    <row r="2918" spans="38:41">
      <c r="AL2918" s="300">
        <v>7</v>
      </c>
      <c r="AM2918" s="300">
        <v>2013</v>
      </c>
      <c r="AN2918" s="302">
        <v>41481</v>
      </c>
      <c r="AO2918" s="300">
        <v>2.9540000000000002</v>
      </c>
    </row>
    <row r="2919" spans="38:41">
      <c r="AL2919" s="300">
        <v>7</v>
      </c>
      <c r="AM2919" s="300">
        <v>2013</v>
      </c>
      <c r="AN2919" s="302">
        <v>41480</v>
      </c>
      <c r="AO2919" s="300">
        <v>2.9670000000000001</v>
      </c>
    </row>
    <row r="2920" spans="38:41">
      <c r="AL2920" s="300">
        <v>7</v>
      </c>
      <c r="AM2920" s="300">
        <v>2013</v>
      </c>
      <c r="AN2920" s="302">
        <v>41479</v>
      </c>
      <c r="AO2920" s="300">
        <v>2.9820000000000002</v>
      </c>
    </row>
    <row r="2921" spans="38:41">
      <c r="AL2921" s="300">
        <v>7</v>
      </c>
      <c r="AM2921" s="300">
        <v>2013</v>
      </c>
      <c r="AN2921" s="302">
        <v>41478</v>
      </c>
      <c r="AO2921" s="300">
        <v>2.9260000000000002</v>
      </c>
    </row>
    <row r="2922" spans="38:41">
      <c r="AL2922" s="300">
        <v>7</v>
      </c>
      <c r="AM2922" s="300">
        <v>2013</v>
      </c>
      <c r="AN2922" s="302">
        <v>41477</v>
      </c>
      <c r="AO2922" s="300">
        <v>2.8769999999999998</v>
      </c>
    </row>
    <row r="2923" spans="38:41">
      <c r="AL2923" s="300">
        <v>7</v>
      </c>
      <c r="AM2923" s="300">
        <v>2013</v>
      </c>
      <c r="AN2923" s="302">
        <v>41474</v>
      </c>
      <c r="AO2923" s="300">
        <v>2.8860000000000001</v>
      </c>
    </row>
    <row r="2924" spans="38:41">
      <c r="AL2924" s="300">
        <v>7</v>
      </c>
      <c r="AM2924" s="300">
        <v>2013</v>
      </c>
      <c r="AN2924" s="302">
        <v>41473</v>
      </c>
      <c r="AO2924" s="300">
        <v>2.919</v>
      </c>
    </row>
    <row r="2925" spans="38:41">
      <c r="AL2925" s="300">
        <v>7</v>
      </c>
      <c r="AM2925" s="300">
        <v>2013</v>
      </c>
      <c r="AN2925" s="302">
        <v>41472</v>
      </c>
      <c r="AO2925" s="300">
        <v>2.9060000000000001</v>
      </c>
    </row>
    <row r="2926" spans="38:41">
      <c r="AL2926" s="300">
        <v>7</v>
      </c>
      <c r="AM2926" s="300">
        <v>2013</v>
      </c>
      <c r="AN2926" s="302">
        <v>41471</v>
      </c>
      <c r="AO2926" s="300">
        <v>2.9239999999999999</v>
      </c>
    </row>
    <row r="2927" spans="38:41">
      <c r="AL2927" s="300">
        <v>7</v>
      </c>
      <c r="AM2927" s="300">
        <v>2013</v>
      </c>
      <c r="AN2927" s="302">
        <v>41470</v>
      </c>
      <c r="AO2927" s="300">
        <v>2.9209999999999998</v>
      </c>
    </row>
    <row r="2928" spans="38:41">
      <c r="AL2928" s="300">
        <v>7</v>
      </c>
      <c r="AM2928" s="300">
        <v>2013</v>
      </c>
      <c r="AN2928" s="302">
        <v>41467</v>
      </c>
      <c r="AO2928" s="300">
        <v>2.9289999999999998</v>
      </c>
    </row>
    <row r="2929" spans="38:41">
      <c r="AL2929" s="300">
        <v>7</v>
      </c>
      <c r="AM2929" s="300">
        <v>2013</v>
      </c>
      <c r="AN2929" s="302">
        <v>41466</v>
      </c>
      <c r="AO2929" s="300">
        <v>2.9260000000000002</v>
      </c>
    </row>
    <row r="2930" spans="38:41">
      <c r="AL2930" s="300">
        <v>7</v>
      </c>
      <c r="AM2930" s="300">
        <v>2013</v>
      </c>
      <c r="AN2930" s="302">
        <v>41465</v>
      </c>
      <c r="AO2930" s="300">
        <v>2.9460000000000002</v>
      </c>
    </row>
    <row r="2931" spans="38:41">
      <c r="AL2931" s="300">
        <v>7</v>
      </c>
      <c r="AM2931" s="300">
        <v>2013</v>
      </c>
      <c r="AN2931" s="302">
        <v>41464</v>
      </c>
      <c r="AO2931" s="300">
        <v>2.93</v>
      </c>
    </row>
    <row r="2932" spans="38:41">
      <c r="AL2932" s="300">
        <v>7</v>
      </c>
      <c r="AM2932" s="300">
        <v>2013</v>
      </c>
      <c r="AN2932" s="302">
        <v>41463</v>
      </c>
      <c r="AO2932" s="300">
        <v>2.923</v>
      </c>
    </row>
    <row r="2933" spans="38:41">
      <c r="AL2933" s="300">
        <v>7</v>
      </c>
      <c r="AM2933" s="300">
        <v>2013</v>
      </c>
      <c r="AN2933" s="302">
        <v>41460</v>
      </c>
      <c r="AO2933" s="300">
        <v>2.9729999999999999</v>
      </c>
    </row>
    <row r="2934" spans="38:41">
      <c r="AL2934" s="300">
        <v>7</v>
      </c>
      <c r="AM2934" s="300">
        <v>2013</v>
      </c>
      <c r="AN2934" s="302">
        <v>41459</v>
      </c>
      <c r="AO2934" s="300">
        <v>2.863</v>
      </c>
    </row>
    <row r="2935" spans="38:41">
      <c r="AL2935" s="300">
        <v>7</v>
      </c>
      <c r="AM2935" s="300">
        <v>2013</v>
      </c>
      <c r="AN2935" s="302">
        <v>41458</v>
      </c>
      <c r="AO2935" s="300">
        <v>2.859</v>
      </c>
    </row>
    <row r="2936" spans="38:41">
      <c r="AL2936" s="300">
        <v>7</v>
      </c>
      <c r="AM2936" s="300">
        <v>2013</v>
      </c>
      <c r="AN2936" s="302">
        <v>41457</v>
      </c>
      <c r="AO2936" s="300">
        <v>2.8530000000000002</v>
      </c>
    </row>
    <row r="2937" spans="38:41">
      <c r="AL2937" s="300">
        <v>7</v>
      </c>
      <c r="AM2937" s="300">
        <v>2013</v>
      </c>
      <c r="AN2937" s="302">
        <v>41456</v>
      </c>
      <c r="AO2937" s="300">
        <v>2.8879999999999999</v>
      </c>
    </row>
    <row r="2938" spans="38:41">
      <c r="AL2938" s="300">
        <v>6</v>
      </c>
      <c r="AM2938" s="300">
        <v>2013</v>
      </c>
      <c r="AN2938" s="302">
        <v>41453</v>
      </c>
      <c r="AO2938" s="300">
        <v>2.8959999999999999</v>
      </c>
    </row>
    <row r="2939" spans="38:41">
      <c r="AL2939" s="300">
        <v>6</v>
      </c>
      <c r="AM2939" s="300">
        <v>2013</v>
      </c>
      <c r="AN2939" s="302">
        <v>41452</v>
      </c>
      <c r="AO2939" s="300">
        <v>2.8929999999999998</v>
      </c>
    </row>
    <row r="2940" spans="38:41">
      <c r="AL2940" s="300">
        <v>6</v>
      </c>
      <c r="AM2940" s="300">
        <v>2013</v>
      </c>
      <c r="AN2940" s="302">
        <v>41451</v>
      </c>
      <c r="AO2940" s="300">
        <v>2.9569999999999999</v>
      </c>
    </row>
    <row r="2941" spans="38:41">
      <c r="AL2941" s="300">
        <v>6</v>
      </c>
      <c r="AM2941" s="300">
        <v>2013</v>
      </c>
      <c r="AN2941" s="302">
        <v>41450</v>
      </c>
      <c r="AO2941" s="300">
        <v>2.9820000000000002</v>
      </c>
    </row>
    <row r="2942" spans="38:41">
      <c r="AL2942" s="300">
        <v>6</v>
      </c>
      <c r="AM2942" s="300">
        <v>2013</v>
      </c>
      <c r="AN2942" s="302">
        <v>41449</v>
      </c>
      <c r="AO2942" s="300">
        <v>2.931</v>
      </c>
    </row>
    <row r="2943" spans="38:41">
      <c r="AL2943" s="300">
        <v>6</v>
      </c>
      <c r="AM2943" s="300">
        <v>2013</v>
      </c>
      <c r="AN2943" s="302">
        <v>41446</v>
      </c>
      <c r="AO2943" s="300">
        <v>2.9049999999999998</v>
      </c>
    </row>
    <row r="2944" spans="38:41">
      <c r="AL2944" s="300">
        <v>6</v>
      </c>
      <c r="AM2944" s="300">
        <v>2013</v>
      </c>
      <c r="AN2944" s="302">
        <v>41445</v>
      </c>
      <c r="AO2944" s="300">
        <v>2.8090000000000002</v>
      </c>
    </row>
    <row r="2945" spans="38:41">
      <c r="AL2945" s="300">
        <v>6</v>
      </c>
      <c r="AM2945" s="300">
        <v>2013</v>
      </c>
      <c r="AN2945" s="302">
        <v>41444</v>
      </c>
      <c r="AO2945" s="300">
        <v>2.7490000000000001</v>
      </c>
    </row>
    <row r="2946" spans="38:41">
      <c r="AL2946" s="300">
        <v>6</v>
      </c>
      <c r="AM2946" s="300">
        <v>2013</v>
      </c>
      <c r="AN2946" s="302">
        <v>41443</v>
      </c>
      <c r="AO2946" s="300">
        <v>2.7040000000000002</v>
      </c>
    </row>
    <row r="2947" spans="38:41">
      <c r="AL2947" s="300">
        <v>6</v>
      </c>
      <c r="AM2947" s="300">
        <v>2013</v>
      </c>
      <c r="AN2947" s="302">
        <v>41442</v>
      </c>
      <c r="AO2947" s="300">
        <v>2.7010000000000001</v>
      </c>
    </row>
    <row r="2948" spans="38:41">
      <c r="AL2948" s="300">
        <v>6</v>
      </c>
      <c r="AM2948" s="300">
        <v>2013</v>
      </c>
      <c r="AN2948" s="302">
        <v>41439</v>
      </c>
      <c r="AO2948" s="300">
        <v>2.6779999999999999</v>
      </c>
    </row>
    <row r="2949" spans="38:41">
      <c r="AL2949" s="300">
        <v>6</v>
      </c>
      <c r="AM2949" s="300">
        <v>2013</v>
      </c>
      <c r="AN2949" s="302">
        <v>41438</v>
      </c>
      <c r="AO2949" s="300">
        <v>2.6920000000000002</v>
      </c>
    </row>
    <row r="2950" spans="38:41">
      <c r="AL2950" s="300">
        <v>6</v>
      </c>
      <c r="AM2950" s="300">
        <v>2013</v>
      </c>
      <c r="AN2950" s="302">
        <v>41437</v>
      </c>
      <c r="AO2950" s="300">
        <v>2.7490000000000001</v>
      </c>
    </row>
    <row r="2951" spans="38:41">
      <c r="AL2951" s="300">
        <v>6</v>
      </c>
      <c r="AM2951" s="300">
        <v>2013</v>
      </c>
      <c r="AN2951" s="302">
        <v>41436</v>
      </c>
      <c r="AO2951" s="300">
        <v>2.7229999999999999</v>
      </c>
    </row>
    <row r="2952" spans="38:41">
      <c r="AL2952" s="300">
        <v>6</v>
      </c>
      <c r="AM2952" s="300">
        <v>2013</v>
      </c>
      <c r="AN2952" s="302">
        <v>41435</v>
      </c>
      <c r="AO2952" s="300">
        <v>2.7530000000000001</v>
      </c>
    </row>
    <row r="2953" spans="38:41">
      <c r="AL2953" s="300">
        <v>6</v>
      </c>
      <c r="AM2953" s="300">
        <v>2013</v>
      </c>
      <c r="AN2953" s="302">
        <v>41432</v>
      </c>
      <c r="AO2953" s="300">
        <v>2.718</v>
      </c>
    </row>
    <row r="2954" spans="38:41">
      <c r="AL2954" s="300">
        <v>6</v>
      </c>
      <c r="AM2954" s="300">
        <v>2013</v>
      </c>
      <c r="AN2954" s="302">
        <v>41431</v>
      </c>
      <c r="AO2954" s="300">
        <v>2.6160000000000001</v>
      </c>
    </row>
    <row r="2955" spans="38:41">
      <c r="AL2955" s="300">
        <v>6</v>
      </c>
      <c r="AM2955" s="300">
        <v>2013</v>
      </c>
      <c r="AN2955" s="302">
        <v>41430</v>
      </c>
      <c r="AO2955" s="300">
        <v>2.62</v>
      </c>
    </row>
    <row r="2956" spans="38:41">
      <c r="AL2956" s="300">
        <v>6</v>
      </c>
      <c r="AM2956" s="300">
        <v>2013</v>
      </c>
      <c r="AN2956" s="302">
        <v>41429</v>
      </c>
      <c r="AO2956" s="300">
        <v>2.6379999999999999</v>
      </c>
    </row>
    <row r="2957" spans="38:41">
      <c r="AL2957" s="300">
        <v>6</v>
      </c>
      <c r="AM2957" s="300">
        <v>2013</v>
      </c>
      <c r="AN2957" s="302">
        <v>41428</v>
      </c>
      <c r="AO2957" s="300">
        <v>2.605</v>
      </c>
    </row>
    <row r="2958" spans="38:41">
      <c r="AL2958" s="300">
        <v>5</v>
      </c>
      <c r="AM2958" s="300">
        <v>2013</v>
      </c>
      <c r="AN2958" s="302">
        <v>41425</v>
      </c>
      <c r="AO2958" s="300">
        <v>2.6309999999999998</v>
      </c>
    </row>
    <row r="2959" spans="38:41">
      <c r="AL2959" s="300">
        <v>5</v>
      </c>
      <c r="AM2959" s="300">
        <v>2013</v>
      </c>
      <c r="AN2959" s="302">
        <v>41424</v>
      </c>
      <c r="AO2959" s="300">
        <v>2.64</v>
      </c>
    </row>
    <row r="2960" spans="38:41">
      <c r="AL2960" s="300">
        <v>5</v>
      </c>
      <c r="AM2960" s="300">
        <v>2013</v>
      </c>
      <c r="AN2960" s="302">
        <v>41423</v>
      </c>
      <c r="AO2960" s="300">
        <v>2.645</v>
      </c>
    </row>
    <row r="2961" spans="38:41">
      <c r="AL2961" s="300">
        <v>5</v>
      </c>
      <c r="AM2961" s="300">
        <v>2013</v>
      </c>
      <c r="AN2961" s="302">
        <v>41422</v>
      </c>
      <c r="AO2961" s="300">
        <v>2.665</v>
      </c>
    </row>
    <row r="2962" spans="38:41">
      <c r="AL2962" s="300">
        <v>5</v>
      </c>
      <c r="AM2962" s="300">
        <v>2013</v>
      </c>
      <c r="AN2962" s="302">
        <v>41421</v>
      </c>
      <c r="AO2962" s="300">
        <v>2.5880000000000001</v>
      </c>
    </row>
    <row r="2963" spans="38:41">
      <c r="AL2963" s="300">
        <v>5</v>
      </c>
      <c r="AM2963" s="300">
        <v>2013</v>
      </c>
      <c r="AN2963" s="302">
        <v>41418</v>
      </c>
      <c r="AO2963" s="300">
        <v>2.5670000000000002</v>
      </c>
    </row>
    <row r="2964" spans="38:41">
      <c r="AL2964" s="300">
        <v>5</v>
      </c>
      <c r="AM2964" s="300">
        <v>2013</v>
      </c>
      <c r="AN2964" s="302">
        <v>41417</v>
      </c>
      <c r="AO2964" s="300">
        <v>2.573</v>
      </c>
    </row>
    <row r="2965" spans="38:41">
      <c r="AL2965" s="300">
        <v>5</v>
      </c>
      <c r="AM2965" s="300">
        <v>2013</v>
      </c>
      <c r="AN2965" s="302">
        <v>41416</v>
      </c>
      <c r="AO2965" s="300">
        <v>2.57</v>
      </c>
    </row>
    <row r="2966" spans="38:41">
      <c r="AL2966" s="300">
        <v>5</v>
      </c>
      <c r="AM2966" s="300">
        <v>2013</v>
      </c>
      <c r="AN2966" s="302">
        <v>41415</v>
      </c>
      <c r="AO2966" s="300">
        <v>2.5270000000000001</v>
      </c>
    </row>
    <row r="2967" spans="38:41">
      <c r="AL2967" s="300">
        <v>5</v>
      </c>
      <c r="AM2967" s="300">
        <v>2013</v>
      </c>
      <c r="AN2967" s="302">
        <v>41414</v>
      </c>
      <c r="AO2967" s="300">
        <v>2.5289999999999999</v>
      </c>
    </row>
    <row r="2968" spans="38:41">
      <c r="AL2968" s="300">
        <v>5</v>
      </c>
      <c r="AM2968" s="300">
        <v>2013</v>
      </c>
      <c r="AN2968" s="302">
        <v>41411</v>
      </c>
      <c r="AO2968" s="300">
        <v>2.5270000000000001</v>
      </c>
    </row>
    <row r="2969" spans="38:41">
      <c r="AL2969" s="300">
        <v>5</v>
      </c>
      <c r="AM2969" s="300">
        <v>2013</v>
      </c>
      <c r="AN2969" s="302">
        <v>41410</v>
      </c>
      <c r="AO2969" s="300">
        <v>2.4940000000000002</v>
      </c>
    </row>
    <row r="2970" spans="38:41">
      <c r="AL2970" s="300">
        <v>5</v>
      </c>
      <c r="AM2970" s="300">
        <v>2013</v>
      </c>
      <c r="AN2970" s="302">
        <v>41409</v>
      </c>
      <c r="AO2970" s="300">
        <v>2.5329999999999999</v>
      </c>
    </row>
    <row r="2971" spans="38:41">
      <c r="AL2971" s="300">
        <v>5</v>
      </c>
      <c r="AM2971" s="300">
        <v>2013</v>
      </c>
      <c r="AN2971" s="302">
        <v>41408</v>
      </c>
      <c r="AO2971" s="300">
        <v>2.5630000000000002</v>
      </c>
    </row>
    <row r="2972" spans="38:41">
      <c r="AL2972" s="300">
        <v>5</v>
      </c>
      <c r="AM2972" s="300">
        <v>2013</v>
      </c>
      <c r="AN2972" s="302">
        <v>41407</v>
      </c>
      <c r="AO2972" s="300">
        <v>2.532</v>
      </c>
    </row>
    <row r="2973" spans="38:41">
      <c r="AL2973" s="300">
        <v>5</v>
      </c>
      <c r="AM2973" s="300">
        <v>2013</v>
      </c>
      <c r="AN2973" s="302">
        <v>41404</v>
      </c>
      <c r="AO2973" s="300">
        <v>2.5129999999999999</v>
      </c>
    </row>
    <row r="2974" spans="38:41">
      <c r="AL2974" s="300">
        <v>5</v>
      </c>
      <c r="AM2974" s="300">
        <v>2013</v>
      </c>
      <c r="AN2974" s="302">
        <v>41403</v>
      </c>
      <c r="AO2974" s="300">
        <v>2.448</v>
      </c>
    </row>
    <row r="2975" spans="38:41">
      <c r="AL2975" s="300">
        <v>5</v>
      </c>
      <c r="AM2975" s="300">
        <v>2013</v>
      </c>
      <c r="AN2975" s="302">
        <v>41402</v>
      </c>
      <c r="AO2975" s="300">
        <v>2.4649999999999999</v>
      </c>
    </row>
    <row r="2976" spans="38:41">
      <c r="AL2976" s="300">
        <v>5</v>
      </c>
      <c r="AM2976" s="300">
        <v>2013</v>
      </c>
      <c r="AN2976" s="302">
        <v>41401</v>
      </c>
      <c r="AO2976" s="300">
        <v>2.48</v>
      </c>
    </row>
    <row r="2977" spans="38:41">
      <c r="AL2977" s="300">
        <v>5</v>
      </c>
      <c r="AM2977" s="300">
        <v>2013</v>
      </c>
      <c r="AN2977" s="302">
        <v>41400</v>
      </c>
      <c r="AO2977" s="300">
        <v>2.468</v>
      </c>
    </row>
    <row r="2978" spans="38:41">
      <c r="AL2978" s="300">
        <v>5</v>
      </c>
      <c r="AM2978" s="300">
        <v>2013</v>
      </c>
      <c r="AN2978" s="302">
        <v>41397</v>
      </c>
      <c r="AO2978" s="300">
        <v>2.4380000000000002</v>
      </c>
    </row>
    <row r="2979" spans="38:41">
      <c r="AL2979" s="300">
        <v>5</v>
      </c>
      <c r="AM2979" s="300">
        <v>2013</v>
      </c>
      <c r="AN2979" s="302">
        <v>41396</v>
      </c>
      <c r="AO2979" s="300">
        <v>2.351</v>
      </c>
    </row>
    <row r="2980" spans="38:41">
      <c r="AL2980" s="300">
        <v>5</v>
      </c>
      <c r="AM2980" s="300">
        <v>2013</v>
      </c>
      <c r="AN2980" s="302">
        <v>41395</v>
      </c>
      <c r="AO2980" s="300">
        <v>2.3519999999999999</v>
      </c>
    </row>
    <row r="2981" spans="38:41">
      <c r="AL2981" s="300">
        <v>4</v>
      </c>
      <c r="AM2981" s="300">
        <v>2013</v>
      </c>
      <c r="AN2981" s="302">
        <v>41394</v>
      </c>
      <c r="AO2981" s="300">
        <v>2.371</v>
      </c>
    </row>
    <row r="2982" spans="38:41">
      <c r="AL2982" s="300">
        <v>4</v>
      </c>
      <c r="AM2982" s="300">
        <v>2013</v>
      </c>
      <c r="AN2982" s="302">
        <v>41393</v>
      </c>
      <c r="AO2982" s="300">
        <v>2.367</v>
      </c>
    </row>
    <row r="2983" spans="38:41">
      <c r="AL2983" s="300">
        <v>4</v>
      </c>
      <c r="AM2983" s="300">
        <v>2013</v>
      </c>
      <c r="AN2983" s="302">
        <v>41390</v>
      </c>
      <c r="AO2983" s="300">
        <v>2.375</v>
      </c>
    </row>
    <row r="2984" spans="38:41">
      <c r="AL2984" s="300">
        <v>4</v>
      </c>
      <c r="AM2984" s="300">
        <v>2013</v>
      </c>
      <c r="AN2984" s="302">
        <v>41389</v>
      </c>
      <c r="AO2984" s="300">
        <v>2.4049999999999998</v>
      </c>
    </row>
    <row r="2985" spans="38:41">
      <c r="AL2985" s="300">
        <v>4</v>
      </c>
      <c r="AM2985" s="300">
        <v>2013</v>
      </c>
      <c r="AN2985" s="302">
        <v>41388</v>
      </c>
      <c r="AO2985" s="300">
        <v>2.379</v>
      </c>
    </row>
    <row r="2986" spans="38:41">
      <c r="AL2986" s="300">
        <v>4</v>
      </c>
      <c r="AM2986" s="300">
        <v>2013</v>
      </c>
      <c r="AN2986" s="302">
        <v>41387</v>
      </c>
      <c r="AO2986" s="300">
        <v>2.3780000000000001</v>
      </c>
    </row>
    <row r="2987" spans="38:41">
      <c r="AL2987" s="300">
        <v>4</v>
      </c>
      <c r="AM2987" s="300">
        <v>2013</v>
      </c>
      <c r="AN2987" s="302">
        <v>41386</v>
      </c>
      <c r="AO2987" s="300">
        <v>2.3660000000000001</v>
      </c>
    </row>
    <row r="2988" spans="38:41">
      <c r="AL2988" s="300">
        <v>4</v>
      </c>
      <c r="AM2988" s="300">
        <v>2013</v>
      </c>
      <c r="AN2988" s="302">
        <v>41383</v>
      </c>
      <c r="AO2988" s="300">
        <v>2.3580000000000001</v>
      </c>
    </row>
    <row r="2989" spans="38:41">
      <c r="AL2989" s="300">
        <v>4</v>
      </c>
      <c r="AM2989" s="300">
        <v>2013</v>
      </c>
      <c r="AN2989" s="302">
        <v>41382</v>
      </c>
      <c r="AO2989" s="300">
        <v>2.3519999999999999</v>
      </c>
    </row>
    <row r="2990" spans="38:41">
      <c r="AL2990" s="300">
        <v>4</v>
      </c>
      <c r="AM2990" s="300">
        <v>2013</v>
      </c>
      <c r="AN2990" s="302">
        <v>41381</v>
      </c>
      <c r="AO2990" s="300">
        <v>2.36</v>
      </c>
    </row>
    <row r="2991" spans="38:41">
      <c r="AL2991" s="300">
        <v>4</v>
      </c>
      <c r="AM2991" s="300">
        <v>2013</v>
      </c>
      <c r="AN2991" s="302">
        <v>41380</v>
      </c>
      <c r="AO2991" s="300">
        <v>2.3820000000000001</v>
      </c>
    </row>
    <row r="2992" spans="38:41">
      <c r="AL2992" s="300">
        <v>4</v>
      </c>
      <c r="AM2992" s="300">
        <v>2013</v>
      </c>
      <c r="AN2992" s="302">
        <v>41379</v>
      </c>
      <c r="AO2992" s="300">
        <v>2.359</v>
      </c>
    </row>
    <row r="2993" spans="38:41">
      <c r="AL2993" s="300">
        <v>4</v>
      </c>
      <c r="AM2993" s="300">
        <v>2013</v>
      </c>
      <c r="AN2993" s="302">
        <v>41376</v>
      </c>
      <c r="AO2993" s="300">
        <v>2.3889999999999998</v>
      </c>
    </row>
    <row r="2994" spans="38:41">
      <c r="AL2994" s="300">
        <v>4</v>
      </c>
      <c r="AM2994" s="300">
        <v>2013</v>
      </c>
      <c r="AN2994" s="302">
        <v>41375</v>
      </c>
      <c r="AO2994" s="300">
        <v>2.431</v>
      </c>
    </row>
    <row r="2995" spans="38:41">
      <c r="AL2995" s="300">
        <v>4</v>
      </c>
      <c r="AM2995" s="300">
        <v>2013</v>
      </c>
      <c r="AN2995" s="302">
        <v>41374</v>
      </c>
      <c r="AO2995" s="300">
        <v>2.4420000000000002</v>
      </c>
    </row>
    <row r="2996" spans="38:41">
      <c r="AL2996" s="300">
        <v>4</v>
      </c>
      <c r="AM2996" s="300">
        <v>2013</v>
      </c>
      <c r="AN2996" s="302">
        <v>41373</v>
      </c>
      <c r="AO2996" s="300">
        <v>2.395</v>
      </c>
    </row>
    <row r="2997" spans="38:41">
      <c r="AL2997" s="300">
        <v>4</v>
      </c>
      <c r="AM2997" s="300">
        <v>2013</v>
      </c>
      <c r="AN2997" s="302">
        <v>41372</v>
      </c>
      <c r="AO2997" s="300">
        <v>2.371</v>
      </c>
    </row>
    <row r="2998" spans="38:41">
      <c r="AL2998" s="300">
        <v>4</v>
      </c>
      <c r="AM2998" s="300">
        <v>2013</v>
      </c>
      <c r="AN2998" s="302">
        <v>41369</v>
      </c>
      <c r="AO2998" s="300">
        <v>2.3620000000000001</v>
      </c>
    </row>
    <row r="2999" spans="38:41">
      <c r="AL2999" s="300">
        <v>4</v>
      </c>
      <c r="AM2999" s="300">
        <v>2013</v>
      </c>
      <c r="AN2999" s="302">
        <v>41368</v>
      </c>
      <c r="AO2999" s="300">
        <v>2.427</v>
      </c>
    </row>
    <row r="3000" spans="38:41">
      <c r="AL3000" s="300">
        <v>4</v>
      </c>
      <c r="AM3000" s="300">
        <v>2013</v>
      </c>
      <c r="AN3000" s="302">
        <v>41367</v>
      </c>
      <c r="AO3000" s="300">
        <v>2.4540000000000002</v>
      </c>
    </row>
    <row r="3001" spans="38:41">
      <c r="AL3001" s="300">
        <v>4</v>
      </c>
      <c r="AM3001" s="300">
        <v>2013</v>
      </c>
      <c r="AN3001" s="302">
        <v>41366</v>
      </c>
      <c r="AO3001" s="300">
        <v>2.5030000000000001</v>
      </c>
    </row>
    <row r="3002" spans="38:41">
      <c r="AL3002" s="300">
        <v>4</v>
      </c>
      <c r="AM3002" s="300">
        <v>2013</v>
      </c>
      <c r="AN3002" s="302">
        <v>41365</v>
      </c>
      <c r="AO3002" s="300">
        <v>2.4950000000000001</v>
      </c>
    </row>
    <row r="3003" spans="38:41">
      <c r="AL3003" s="300">
        <v>3</v>
      </c>
      <c r="AM3003" s="300">
        <v>2013</v>
      </c>
      <c r="AN3003" s="302">
        <v>41362</v>
      </c>
      <c r="AO3003" s="300">
        <v>2.5</v>
      </c>
    </row>
    <row r="3004" spans="38:41">
      <c r="AL3004" s="300">
        <v>3</v>
      </c>
      <c r="AM3004" s="300">
        <v>2013</v>
      </c>
      <c r="AN3004" s="302">
        <v>41361</v>
      </c>
      <c r="AO3004" s="300">
        <v>2.5</v>
      </c>
    </row>
    <row r="3005" spans="38:41">
      <c r="AL3005" s="300">
        <v>3</v>
      </c>
      <c r="AM3005" s="300">
        <v>2013</v>
      </c>
      <c r="AN3005" s="302">
        <v>41360</v>
      </c>
      <c r="AO3005" s="300">
        <v>2.4900000000000002</v>
      </c>
    </row>
    <row r="3006" spans="38:41">
      <c r="AL3006" s="300">
        <v>3</v>
      </c>
      <c r="AM3006" s="300">
        <v>2013</v>
      </c>
      <c r="AN3006" s="302">
        <v>41359</v>
      </c>
      <c r="AO3006" s="300">
        <v>2.5369999999999999</v>
      </c>
    </row>
    <row r="3007" spans="38:41">
      <c r="AL3007" s="300">
        <v>3</v>
      </c>
      <c r="AM3007" s="300">
        <v>2013</v>
      </c>
      <c r="AN3007" s="302">
        <v>41358</v>
      </c>
      <c r="AO3007" s="300">
        <v>2.5310000000000001</v>
      </c>
    </row>
    <row r="3008" spans="38:41">
      <c r="AL3008" s="300">
        <v>3</v>
      </c>
      <c r="AM3008" s="300">
        <v>2013</v>
      </c>
      <c r="AN3008" s="302">
        <v>41355</v>
      </c>
      <c r="AO3008" s="300">
        <v>2.5289999999999999</v>
      </c>
    </row>
    <row r="3009" spans="38:41">
      <c r="AL3009" s="300">
        <v>3</v>
      </c>
      <c r="AM3009" s="300">
        <v>2013</v>
      </c>
      <c r="AN3009" s="302">
        <v>41354</v>
      </c>
      <c r="AO3009" s="300">
        <v>2.5219999999999998</v>
      </c>
    </row>
    <row r="3010" spans="38:41">
      <c r="AL3010" s="300">
        <v>3</v>
      </c>
      <c r="AM3010" s="300">
        <v>2013</v>
      </c>
      <c r="AN3010" s="302">
        <v>41353</v>
      </c>
      <c r="AO3010" s="300">
        <v>2.5579999999999998</v>
      </c>
    </row>
    <row r="3011" spans="38:41">
      <c r="AL3011" s="300">
        <v>3</v>
      </c>
      <c r="AM3011" s="300">
        <v>2013</v>
      </c>
      <c r="AN3011" s="302">
        <v>41352</v>
      </c>
      <c r="AO3011" s="300">
        <v>2.5190000000000001</v>
      </c>
    </row>
    <row r="3012" spans="38:41">
      <c r="AL3012" s="300">
        <v>3</v>
      </c>
      <c r="AM3012" s="300">
        <v>2013</v>
      </c>
      <c r="AN3012" s="302">
        <v>41351</v>
      </c>
      <c r="AO3012" s="300">
        <v>2.56</v>
      </c>
    </row>
    <row r="3013" spans="38:41">
      <c r="AL3013" s="300">
        <v>3</v>
      </c>
      <c r="AM3013" s="300">
        <v>2013</v>
      </c>
      <c r="AN3013" s="302">
        <v>41348</v>
      </c>
      <c r="AO3013" s="300">
        <v>2.5950000000000002</v>
      </c>
    </row>
    <row r="3014" spans="38:41">
      <c r="AL3014" s="300">
        <v>3</v>
      </c>
      <c r="AM3014" s="300">
        <v>2013</v>
      </c>
      <c r="AN3014" s="302">
        <v>41347</v>
      </c>
      <c r="AO3014" s="300">
        <v>2.625</v>
      </c>
    </row>
    <row r="3015" spans="38:41">
      <c r="AL3015" s="300">
        <v>3</v>
      </c>
      <c r="AM3015" s="300">
        <v>2013</v>
      </c>
      <c r="AN3015" s="302">
        <v>41346</v>
      </c>
      <c r="AO3015" s="300">
        <v>2.605</v>
      </c>
    </row>
    <row r="3016" spans="38:41">
      <c r="AL3016" s="300">
        <v>3</v>
      </c>
      <c r="AM3016" s="300">
        <v>2013</v>
      </c>
      <c r="AN3016" s="302">
        <v>41345</v>
      </c>
      <c r="AO3016" s="300">
        <v>2.609</v>
      </c>
    </row>
    <row r="3017" spans="38:41">
      <c r="AL3017" s="300">
        <v>3</v>
      </c>
      <c r="AM3017" s="300">
        <v>2013</v>
      </c>
      <c r="AN3017" s="302">
        <v>41344</v>
      </c>
      <c r="AO3017" s="300">
        <v>2.6309999999999998</v>
      </c>
    </row>
    <row r="3018" spans="38:41">
      <c r="AL3018" s="300">
        <v>3</v>
      </c>
      <c r="AM3018" s="300">
        <v>2013</v>
      </c>
      <c r="AN3018" s="302">
        <v>41341</v>
      </c>
      <c r="AO3018" s="300">
        <v>2.6219999999999999</v>
      </c>
    </row>
    <row r="3019" spans="38:41">
      <c r="AL3019" s="300">
        <v>3</v>
      </c>
      <c r="AM3019" s="300">
        <v>2013</v>
      </c>
      <c r="AN3019" s="302">
        <v>41340</v>
      </c>
      <c r="AO3019" s="300">
        <v>2.58</v>
      </c>
    </row>
    <row r="3020" spans="38:41">
      <c r="AL3020" s="300">
        <v>3</v>
      </c>
      <c r="AM3020" s="300">
        <v>2013</v>
      </c>
      <c r="AN3020" s="302">
        <v>41339</v>
      </c>
      <c r="AO3020" s="300">
        <v>2.548</v>
      </c>
    </row>
    <row r="3021" spans="38:41">
      <c r="AL3021" s="300">
        <v>3</v>
      </c>
      <c r="AM3021" s="300">
        <v>2013</v>
      </c>
      <c r="AN3021" s="302">
        <v>41338</v>
      </c>
      <c r="AO3021" s="300">
        <v>2.5099999999999998</v>
      </c>
    </row>
    <row r="3022" spans="38:41">
      <c r="AL3022" s="300">
        <v>3</v>
      </c>
      <c r="AM3022" s="300">
        <v>2013</v>
      </c>
      <c r="AN3022" s="302">
        <v>41337</v>
      </c>
      <c r="AO3022" s="300">
        <v>2.5059999999999998</v>
      </c>
    </row>
    <row r="3023" spans="38:41">
      <c r="AL3023" s="300">
        <v>3</v>
      </c>
      <c r="AM3023" s="300">
        <v>2013</v>
      </c>
      <c r="AN3023" s="302">
        <v>41334</v>
      </c>
      <c r="AO3023" s="300">
        <v>2.4950000000000001</v>
      </c>
    </row>
    <row r="3024" spans="38:41">
      <c r="AL3024" s="300">
        <v>2</v>
      </c>
      <c r="AM3024" s="300">
        <v>2013</v>
      </c>
      <c r="AN3024" s="302">
        <v>41333</v>
      </c>
      <c r="AO3024" s="300">
        <v>2.524</v>
      </c>
    </row>
    <row r="3025" spans="38:41">
      <c r="AL3025" s="300">
        <v>2</v>
      </c>
      <c r="AM3025" s="300">
        <v>2013</v>
      </c>
      <c r="AN3025" s="302">
        <v>41332</v>
      </c>
      <c r="AO3025" s="300">
        <v>2.5299999999999998</v>
      </c>
    </row>
    <row r="3026" spans="38:41">
      <c r="AL3026" s="300">
        <v>2</v>
      </c>
      <c r="AM3026" s="300">
        <v>2013</v>
      </c>
      <c r="AN3026" s="302">
        <v>41331</v>
      </c>
      <c r="AO3026" s="300">
        <v>2.5270000000000001</v>
      </c>
    </row>
    <row r="3027" spans="38:41">
      <c r="AL3027" s="300">
        <v>2</v>
      </c>
      <c r="AM3027" s="300">
        <v>2013</v>
      </c>
      <c r="AN3027" s="302">
        <v>41330</v>
      </c>
      <c r="AO3027" s="300">
        <v>2.5270000000000001</v>
      </c>
    </row>
    <row r="3028" spans="38:41">
      <c r="AL3028" s="300">
        <v>2</v>
      </c>
      <c r="AM3028" s="300">
        <v>2013</v>
      </c>
      <c r="AN3028" s="302">
        <v>41327</v>
      </c>
      <c r="AO3028" s="300">
        <v>2.585</v>
      </c>
    </row>
    <row r="3029" spans="38:41">
      <c r="AL3029" s="300">
        <v>2</v>
      </c>
      <c r="AM3029" s="300">
        <v>2013</v>
      </c>
      <c r="AN3029" s="302">
        <v>41326</v>
      </c>
      <c r="AO3029" s="300">
        <v>2.6070000000000002</v>
      </c>
    </row>
    <row r="3030" spans="38:41">
      <c r="AL3030" s="300">
        <v>2</v>
      </c>
      <c r="AM3030" s="300">
        <v>2013</v>
      </c>
      <c r="AN3030" s="302">
        <v>41325</v>
      </c>
      <c r="AO3030" s="300">
        <v>2.6360000000000001</v>
      </c>
    </row>
    <row r="3031" spans="38:41">
      <c r="AL3031" s="300">
        <v>2</v>
      </c>
      <c r="AM3031" s="300">
        <v>2013</v>
      </c>
      <c r="AN3031" s="302">
        <v>41324</v>
      </c>
      <c r="AO3031" s="300">
        <v>2.6419999999999999</v>
      </c>
    </row>
    <row r="3032" spans="38:41">
      <c r="AL3032" s="300">
        <v>2</v>
      </c>
      <c r="AM3032" s="300">
        <v>2013</v>
      </c>
      <c r="AN3032" s="302">
        <v>41323</v>
      </c>
      <c r="AO3032" s="300">
        <v>2.629</v>
      </c>
    </row>
    <row r="3033" spans="38:41">
      <c r="AL3033" s="300">
        <v>2</v>
      </c>
      <c r="AM3033" s="300">
        <v>2013</v>
      </c>
      <c r="AN3033" s="302">
        <v>41320</v>
      </c>
      <c r="AO3033" s="300">
        <v>2.629</v>
      </c>
    </row>
    <row r="3034" spans="38:41">
      <c r="AL3034" s="300">
        <v>2</v>
      </c>
      <c r="AM3034" s="300">
        <v>2013</v>
      </c>
      <c r="AN3034" s="302">
        <v>41319</v>
      </c>
      <c r="AO3034" s="300">
        <v>2.613</v>
      </c>
    </row>
    <row r="3035" spans="38:41">
      <c r="AL3035" s="300">
        <v>2</v>
      </c>
      <c r="AM3035" s="300">
        <v>2013</v>
      </c>
      <c r="AN3035" s="302">
        <v>41318</v>
      </c>
      <c r="AO3035" s="300">
        <v>2.645</v>
      </c>
    </row>
    <row r="3036" spans="38:41">
      <c r="AL3036" s="300">
        <v>2</v>
      </c>
      <c r="AM3036" s="300">
        <v>2013</v>
      </c>
      <c r="AN3036" s="302">
        <v>41317</v>
      </c>
      <c r="AO3036" s="300">
        <v>2.6120000000000001</v>
      </c>
    </row>
    <row r="3037" spans="38:41">
      <c r="AL3037" s="300">
        <v>2</v>
      </c>
      <c r="AM3037" s="300">
        <v>2013</v>
      </c>
      <c r="AN3037" s="302">
        <v>41316</v>
      </c>
      <c r="AO3037" s="300">
        <v>2.5859999999999999</v>
      </c>
    </row>
    <row r="3038" spans="38:41">
      <c r="AL3038" s="300">
        <v>2</v>
      </c>
      <c r="AM3038" s="300">
        <v>2013</v>
      </c>
      <c r="AN3038" s="302">
        <v>41313</v>
      </c>
      <c r="AO3038" s="300">
        <v>2.5739999999999998</v>
      </c>
    </row>
    <row r="3039" spans="38:41">
      <c r="AL3039" s="300">
        <v>2</v>
      </c>
      <c r="AM3039" s="300">
        <v>2013</v>
      </c>
      <c r="AN3039" s="302">
        <v>41312</v>
      </c>
      <c r="AO3039" s="300">
        <v>2.6</v>
      </c>
    </row>
    <row r="3040" spans="38:41">
      <c r="AL3040" s="300">
        <v>2</v>
      </c>
      <c r="AM3040" s="300">
        <v>2013</v>
      </c>
      <c r="AN3040" s="302">
        <v>41311</v>
      </c>
      <c r="AO3040" s="300">
        <v>2.5990000000000002</v>
      </c>
    </row>
    <row r="3041" spans="38:41">
      <c r="AL3041" s="300">
        <v>2</v>
      </c>
      <c r="AM3041" s="300">
        <v>2013</v>
      </c>
      <c r="AN3041" s="302">
        <v>41310</v>
      </c>
      <c r="AO3041" s="300">
        <v>2.62</v>
      </c>
    </row>
    <row r="3042" spans="38:41">
      <c r="AL3042" s="300">
        <v>2</v>
      </c>
      <c r="AM3042" s="300">
        <v>2013</v>
      </c>
      <c r="AN3042" s="302">
        <v>41309</v>
      </c>
      <c r="AO3042" s="300">
        <v>2.597</v>
      </c>
    </row>
    <row r="3043" spans="38:41">
      <c r="AL3043" s="300">
        <v>2</v>
      </c>
      <c r="AM3043" s="300">
        <v>2013</v>
      </c>
      <c r="AN3043" s="302">
        <v>41306</v>
      </c>
      <c r="AO3043" s="300">
        <v>2.6309999999999998</v>
      </c>
    </row>
    <row r="3044" spans="38:41">
      <c r="AL3044" s="300">
        <v>1</v>
      </c>
      <c r="AM3044" s="300">
        <v>2013</v>
      </c>
      <c r="AN3044" s="302">
        <v>41305</v>
      </c>
      <c r="AO3044" s="300">
        <v>2.57</v>
      </c>
    </row>
    <row r="3045" spans="38:41">
      <c r="AL3045" s="300">
        <v>1</v>
      </c>
      <c r="AM3045" s="300">
        <v>2013</v>
      </c>
      <c r="AN3045" s="302">
        <v>41304</v>
      </c>
      <c r="AO3045" s="300">
        <v>2.5720000000000001</v>
      </c>
    </row>
    <row r="3046" spans="38:41">
      <c r="AL3046" s="300">
        <v>1</v>
      </c>
      <c r="AM3046" s="300">
        <v>2013</v>
      </c>
      <c r="AN3046" s="302">
        <v>41303</v>
      </c>
      <c r="AO3046" s="300">
        <v>2.569</v>
      </c>
    </row>
    <row r="3047" spans="38:41">
      <c r="AL3047" s="300">
        <v>1</v>
      </c>
      <c r="AM3047" s="300">
        <v>2013</v>
      </c>
      <c r="AN3047" s="302">
        <v>41302</v>
      </c>
      <c r="AO3047" s="300">
        <v>2.5390000000000001</v>
      </c>
    </row>
    <row r="3048" spans="38:41">
      <c r="AL3048" s="300">
        <v>1</v>
      </c>
      <c r="AM3048" s="300">
        <v>2013</v>
      </c>
      <c r="AN3048" s="302">
        <v>41299</v>
      </c>
      <c r="AO3048" s="300">
        <v>2.5369999999999999</v>
      </c>
    </row>
    <row r="3049" spans="38:41">
      <c r="AL3049" s="300">
        <v>1</v>
      </c>
      <c r="AM3049" s="300">
        <v>2013</v>
      </c>
      <c r="AN3049" s="302">
        <v>41298</v>
      </c>
      <c r="AO3049" s="300">
        <v>2.4870000000000001</v>
      </c>
    </row>
    <row r="3050" spans="38:41">
      <c r="AL3050" s="300">
        <v>1</v>
      </c>
      <c r="AM3050" s="300">
        <v>2013</v>
      </c>
      <c r="AN3050" s="302">
        <v>41297</v>
      </c>
      <c r="AO3050" s="300">
        <v>2.4740000000000002</v>
      </c>
    </row>
    <row r="3051" spans="38:41">
      <c r="AL3051" s="300">
        <v>1</v>
      </c>
      <c r="AM3051" s="300">
        <v>2013</v>
      </c>
      <c r="AN3051" s="302">
        <v>41296</v>
      </c>
      <c r="AO3051" s="300">
        <v>2.4990000000000001</v>
      </c>
    </row>
    <row r="3052" spans="38:41">
      <c r="AL3052" s="300">
        <v>1</v>
      </c>
      <c r="AM3052" s="300">
        <v>2013</v>
      </c>
      <c r="AN3052" s="302">
        <v>41295</v>
      </c>
      <c r="AO3052" s="300">
        <v>2.508</v>
      </c>
    </row>
    <row r="3053" spans="38:41">
      <c r="AL3053" s="300">
        <v>1</v>
      </c>
      <c r="AM3053" s="300">
        <v>2013</v>
      </c>
      <c r="AN3053" s="302">
        <v>41292</v>
      </c>
      <c r="AO3053" s="300">
        <v>2.4950000000000001</v>
      </c>
    </row>
    <row r="3054" spans="38:41">
      <c r="AL3054" s="300">
        <v>1</v>
      </c>
      <c r="AM3054" s="300">
        <v>2013</v>
      </c>
      <c r="AN3054" s="302">
        <v>41291</v>
      </c>
      <c r="AO3054" s="300">
        <v>2.512</v>
      </c>
    </row>
    <row r="3055" spans="38:41">
      <c r="AL3055" s="300">
        <v>1</v>
      </c>
      <c r="AM3055" s="300">
        <v>2013</v>
      </c>
      <c r="AN3055" s="302">
        <v>41290</v>
      </c>
      <c r="AO3055" s="300">
        <v>2.4609999999999999</v>
      </c>
    </row>
    <row r="3056" spans="38:41">
      <c r="AL3056" s="300">
        <v>1</v>
      </c>
      <c r="AM3056" s="300">
        <v>2013</v>
      </c>
      <c r="AN3056" s="302">
        <v>41289</v>
      </c>
      <c r="AO3056" s="300">
        <v>2.48</v>
      </c>
    </row>
    <row r="3057" spans="38:41">
      <c r="AL3057" s="300">
        <v>1</v>
      </c>
      <c r="AM3057" s="300">
        <v>2013</v>
      </c>
      <c r="AN3057" s="302">
        <v>41288</v>
      </c>
      <c r="AO3057" s="300">
        <v>2.5049999999999999</v>
      </c>
    </row>
    <row r="3058" spans="38:41">
      <c r="AL3058" s="300">
        <v>1</v>
      </c>
      <c r="AM3058" s="300">
        <v>2013</v>
      </c>
      <c r="AN3058" s="302">
        <v>41285</v>
      </c>
      <c r="AO3058" s="300">
        <v>2.5059999999999998</v>
      </c>
    </row>
    <row r="3059" spans="38:41">
      <c r="AL3059" s="300">
        <v>1</v>
      </c>
      <c r="AM3059" s="300">
        <v>2013</v>
      </c>
      <c r="AN3059" s="302">
        <v>41284</v>
      </c>
      <c r="AO3059" s="300">
        <v>2.5169999999999999</v>
      </c>
    </row>
    <row r="3060" spans="38:41">
      <c r="AL3060" s="300">
        <v>1</v>
      </c>
      <c r="AM3060" s="300">
        <v>2013</v>
      </c>
      <c r="AN3060" s="302">
        <v>41283</v>
      </c>
      <c r="AO3060" s="300">
        <v>2.4750000000000001</v>
      </c>
    </row>
    <row r="3061" spans="38:41">
      <c r="AL3061" s="300">
        <v>1</v>
      </c>
      <c r="AM3061" s="300">
        <v>2013</v>
      </c>
      <c r="AN3061" s="302">
        <v>41282</v>
      </c>
      <c r="AO3061" s="300">
        <v>2.4750000000000001</v>
      </c>
    </row>
    <row r="3062" spans="38:41">
      <c r="AL3062" s="300">
        <v>1</v>
      </c>
      <c r="AM3062" s="300">
        <v>2013</v>
      </c>
      <c r="AN3062" s="302">
        <v>41281</v>
      </c>
      <c r="AO3062" s="300">
        <v>2.5009999999999999</v>
      </c>
    </row>
    <row r="3063" spans="38:41">
      <c r="AL3063" s="300">
        <v>1</v>
      </c>
      <c r="AM3063" s="300">
        <v>2013</v>
      </c>
      <c r="AN3063" s="302">
        <v>41278</v>
      </c>
      <c r="AO3063" s="300">
        <v>2.484</v>
      </c>
    </row>
    <row r="3064" spans="38:41">
      <c r="AL3064" s="300">
        <v>1</v>
      </c>
      <c r="AM3064" s="300">
        <v>2013</v>
      </c>
      <c r="AN3064" s="302">
        <v>41277</v>
      </c>
      <c r="AO3064" s="300">
        <v>2.4809999999999999</v>
      </c>
    </row>
    <row r="3065" spans="38:41">
      <c r="AL3065" s="300">
        <v>1</v>
      </c>
      <c r="AM3065" s="300">
        <v>2013</v>
      </c>
      <c r="AN3065" s="302">
        <v>41276</v>
      </c>
      <c r="AO3065" s="300">
        <v>2.4260000000000002</v>
      </c>
    </row>
    <row r="3066" spans="38:41">
      <c r="AL3066" s="300">
        <v>1</v>
      </c>
      <c r="AM3066" s="300">
        <v>2013</v>
      </c>
      <c r="AN3066" s="302">
        <v>41275</v>
      </c>
      <c r="AO3066" s="300">
        <v>2.3650000000000002</v>
      </c>
    </row>
    <row r="3067" spans="38:41">
      <c r="AL3067" s="300">
        <v>12</v>
      </c>
      <c r="AM3067" s="300">
        <v>2012</v>
      </c>
      <c r="AN3067" s="302">
        <v>41274</v>
      </c>
      <c r="AO3067" s="300">
        <v>2.3650000000000002</v>
      </c>
    </row>
    <row r="3068" spans="38:41">
      <c r="AL3068" s="300">
        <v>12</v>
      </c>
      <c r="AM3068" s="300">
        <v>2012</v>
      </c>
      <c r="AN3068" s="302">
        <v>41271</v>
      </c>
      <c r="AO3068" s="300">
        <v>2.3380000000000001</v>
      </c>
    </row>
    <row r="3069" spans="38:41">
      <c r="AL3069" s="300">
        <v>12</v>
      </c>
      <c r="AM3069" s="300">
        <v>2012</v>
      </c>
      <c r="AN3069" s="302">
        <v>41270</v>
      </c>
      <c r="AO3069" s="300">
        <v>2.355</v>
      </c>
    </row>
    <row r="3070" spans="38:41">
      <c r="AL3070" s="300">
        <v>12</v>
      </c>
      <c r="AM3070" s="300">
        <v>2012</v>
      </c>
      <c r="AN3070" s="302">
        <v>41269</v>
      </c>
      <c r="AO3070" s="300">
        <v>2.3769999999999998</v>
      </c>
    </row>
    <row r="3071" spans="38:41">
      <c r="AL3071" s="300">
        <v>12</v>
      </c>
      <c r="AM3071" s="300">
        <v>2012</v>
      </c>
      <c r="AN3071" s="302">
        <v>41268</v>
      </c>
      <c r="AO3071" s="300">
        <v>2.3769999999999998</v>
      </c>
    </row>
    <row r="3072" spans="38:41">
      <c r="AL3072" s="300">
        <v>12</v>
      </c>
      <c r="AM3072" s="300">
        <v>2012</v>
      </c>
      <c r="AN3072" s="302">
        <v>41267</v>
      </c>
      <c r="AO3072" s="300">
        <v>2.3769999999999998</v>
      </c>
    </row>
    <row r="3073" spans="38:41">
      <c r="AL3073" s="300">
        <v>12</v>
      </c>
      <c r="AM3073" s="300">
        <v>2012</v>
      </c>
      <c r="AN3073" s="302">
        <v>41264</v>
      </c>
      <c r="AO3073" s="300">
        <v>2.371</v>
      </c>
    </row>
    <row r="3074" spans="38:41">
      <c r="AL3074" s="300">
        <v>12</v>
      </c>
      <c r="AM3074" s="300">
        <v>2012</v>
      </c>
      <c r="AN3074" s="302">
        <v>41263</v>
      </c>
      <c r="AO3074" s="300">
        <v>2.4089999999999998</v>
      </c>
    </row>
    <row r="3075" spans="38:41">
      <c r="AL3075" s="300">
        <v>12</v>
      </c>
      <c r="AM3075" s="300">
        <v>2012</v>
      </c>
      <c r="AN3075" s="302">
        <v>41262</v>
      </c>
      <c r="AO3075" s="300">
        <v>2.419</v>
      </c>
    </row>
    <row r="3076" spans="38:41">
      <c r="AL3076" s="300">
        <v>12</v>
      </c>
      <c r="AM3076" s="300">
        <v>2012</v>
      </c>
      <c r="AN3076" s="302">
        <v>41261</v>
      </c>
      <c r="AO3076" s="300">
        <v>2.4159999999999999</v>
      </c>
    </row>
    <row r="3077" spans="38:41">
      <c r="AL3077" s="300">
        <v>12</v>
      </c>
      <c r="AM3077" s="300">
        <v>2012</v>
      </c>
      <c r="AN3077" s="302">
        <v>41260</v>
      </c>
      <c r="AO3077" s="300">
        <v>2.4039999999999999</v>
      </c>
    </row>
    <row r="3078" spans="38:41">
      <c r="AL3078" s="300">
        <v>12</v>
      </c>
      <c r="AM3078" s="300">
        <v>2012</v>
      </c>
      <c r="AN3078" s="302">
        <v>41257</v>
      </c>
      <c r="AO3078" s="300">
        <v>2.3809999999999998</v>
      </c>
    </row>
    <row r="3079" spans="38:41">
      <c r="AL3079" s="300">
        <v>12</v>
      </c>
      <c r="AM3079" s="300">
        <v>2012</v>
      </c>
      <c r="AN3079" s="302">
        <v>41256</v>
      </c>
      <c r="AO3079" s="300">
        <v>2.399</v>
      </c>
    </row>
    <row r="3080" spans="38:41">
      <c r="AL3080" s="300">
        <v>12</v>
      </c>
      <c r="AM3080" s="300">
        <v>2012</v>
      </c>
      <c r="AN3080" s="302">
        <v>41255</v>
      </c>
      <c r="AO3080" s="300">
        <v>2.367</v>
      </c>
    </row>
    <row r="3081" spans="38:41">
      <c r="AL3081" s="300">
        <v>12</v>
      </c>
      <c r="AM3081" s="300">
        <v>2012</v>
      </c>
      <c r="AN3081" s="302">
        <v>41254</v>
      </c>
      <c r="AO3081" s="300">
        <v>2.3359999999999999</v>
      </c>
    </row>
    <row r="3082" spans="38:41">
      <c r="AL3082" s="300">
        <v>12</v>
      </c>
      <c r="AM3082" s="300">
        <v>2012</v>
      </c>
      <c r="AN3082" s="302">
        <v>41253</v>
      </c>
      <c r="AO3082" s="300">
        <v>2.3069999999999999</v>
      </c>
    </row>
    <row r="3083" spans="38:41">
      <c r="AL3083" s="300">
        <v>12</v>
      </c>
      <c r="AM3083" s="300">
        <v>2012</v>
      </c>
      <c r="AN3083" s="302">
        <v>41250</v>
      </c>
      <c r="AO3083" s="300">
        <v>2.3119999999999998</v>
      </c>
    </row>
    <row r="3084" spans="38:41">
      <c r="AL3084" s="300">
        <v>12</v>
      </c>
      <c r="AM3084" s="300">
        <v>2012</v>
      </c>
      <c r="AN3084" s="302">
        <v>41249</v>
      </c>
      <c r="AO3084" s="300">
        <v>2.302</v>
      </c>
    </row>
    <row r="3085" spans="38:41">
      <c r="AL3085" s="300">
        <v>12</v>
      </c>
      <c r="AM3085" s="300">
        <v>2012</v>
      </c>
      <c r="AN3085" s="302">
        <v>41248</v>
      </c>
      <c r="AO3085" s="300">
        <v>2.2949999999999999</v>
      </c>
    </row>
    <row r="3086" spans="38:41">
      <c r="AL3086" s="300">
        <v>12</v>
      </c>
      <c r="AM3086" s="300">
        <v>2012</v>
      </c>
      <c r="AN3086" s="302">
        <v>41247</v>
      </c>
      <c r="AO3086" s="300">
        <v>2.3010000000000002</v>
      </c>
    </row>
    <row r="3087" spans="38:41">
      <c r="AL3087" s="300">
        <v>12</v>
      </c>
      <c r="AM3087" s="300">
        <v>2012</v>
      </c>
      <c r="AN3087" s="302">
        <v>41246</v>
      </c>
      <c r="AO3087" s="300">
        <v>2.3029999999999999</v>
      </c>
    </row>
    <row r="3088" spans="38:41">
      <c r="AL3088" s="300">
        <v>11</v>
      </c>
      <c r="AM3088" s="300">
        <v>2012</v>
      </c>
      <c r="AN3088" s="302">
        <v>41243</v>
      </c>
      <c r="AO3088" s="300">
        <v>2.294</v>
      </c>
    </row>
    <row r="3089" spans="38:41">
      <c r="AL3089" s="300">
        <v>11</v>
      </c>
      <c r="AM3089" s="300">
        <v>2012</v>
      </c>
      <c r="AN3089" s="302">
        <v>41242</v>
      </c>
      <c r="AO3089" s="300">
        <v>2.2970000000000002</v>
      </c>
    </row>
    <row r="3090" spans="38:41">
      <c r="AL3090" s="300">
        <v>11</v>
      </c>
      <c r="AM3090" s="300">
        <v>2012</v>
      </c>
      <c r="AN3090" s="302">
        <v>41241</v>
      </c>
      <c r="AO3090" s="300">
        <v>2.302</v>
      </c>
    </row>
    <row r="3091" spans="38:41">
      <c r="AL3091" s="300">
        <v>11</v>
      </c>
      <c r="AM3091" s="300">
        <v>2012</v>
      </c>
      <c r="AN3091" s="302">
        <v>41240</v>
      </c>
      <c r="AO3091" s="300">
        <v>2.3090000000000002</v>
      </c>
    </row>
    <row r="3092" spans="38:41">
      <c r="AL3092" s="300">
        <v>11</v>
      </c>
      <c r="AM3092" s="300">
        <v>2012</v>
      </c>
      <c r="AN3092" s="302">
        <v>41239</v>
      </c>
      <c r="AO3092" s="300">
        <v>2.343</v>
      </c>
    </row>
    <row r="3093" spans="38:41">
      <c r="AL3093" s="300">
        <v>11</v>
      </c>
      <c r="AM3093" s="300">
        <v>2012</v>
      </c>
      <c r="AN3093" s="302">
        <v>41236</v>
      </c>
      <c r="AO3093" s="300">
        <v>2.3610000000000002</v>
      </c>
    </row>
    <row r="3094" spans="38:41">
      <c r="AL3094" s="300">
        <v>11</v>
      </c>
      <c r="AM3094" s="300">
        <v>2012</v>
      </c>
      <c r="AN3094" s="302">
        <v>41235</v>
      </c>
      <c r="AO3094" s="300">
        <v>2.3559999999999999</v>
      </c>
    </row>
    <row r="3095" spans="38:41">
      <c r="AL3095" s="300">
        <v>11</v>
      </c>
      <c r="AM3095" s="300">
        <v>2012</v>
      </c>
      <c r="AN3095" s="302">
        <v>41234</v>
      </c>
      <c r="AO3095" s="300">
        <v>2.35</v>
      </c>
    </row>
    <row r="3096" spans="38:41">
      <c r="AL3096" s="300">
        <v>11</v>
      </c>
      <c r="AM3096" s="300">
        <v>2012</v>
      </c>
      <c r="AN3096" s="302">
        <v>41233</v>
      </c>
      <c r="AO3096" s="300">
        <v>2.347</v>
      </c>
    </row>
    <row r="3097" spans="38:41">
      <c r="AL3097" s="300">
        <v>11</v>
      </c>
      <c r="AM3097" s="300">
        <v>2012</v>
      </c>
      <c r="AN3097" s="302">
        <v>41232</v>
      </c>
      <c r="AO3097" s="300">
        <v>2.3279999999999998</v>
      </c>
    </row>
    <row r="3098" spans="38:41">
      <c r="AL3098" s="300">
        <v>11</v>
      </c>
      <c r="AM3098" s="300">
        <v>2012</v>
      </c>
      <c r="AN3098" s="302">
        <v>41229</v>
      </c>
      <c r="AO3098" s="300">
        <v>2.2930000000000001</v>
      </c>
    </row>
    <row r="3099" spans="38:41">
      <c r="AL3099" s="300">
        <v>11</v>
      </c>
      <c r="AM3099" s="300">
        <v>2012</v>
      </c>
      <c r="AN3099" s="302">
        <v>41228</v>
      </c>
      <c r="AO3099" s="300">
        <v>2.31</v>
      </c>
    </row>
    <row r="3100" spans="38:41">
      <c r="AL3100" s="300">
        <v>11</v>
      </c>
      <c r="AM3100" s="300">
        <v>2012</v>
      </c>
      <c r="AN3100" s="302">
        <v>41227</v>
      </c>
      <c r="AO3100" s="300">
        <v>2.2999999999999998</v>
      </c>
    </row>
    <row r="3101" spans="38:41">
      <c r="AL3101" s="300">
        <v>11</v>
      </c>
      <c r="AM3101" s="300">
        <v>2012</v>
      </c>
      <c r="AN3101" s="302">
        <v>41226</v>
      </c>
      <c r="AO3101" s="300">
        <v>2.29</v>
      </c>
    </row>
    <row r="3102" spans="38:41">
      <c r="AL3102" s="300">
        <v>11</v>
      </c>
      <c r="AM3102" s="300">
        <v>2012</v>
      </c>
      <c r="AN3102" s="302">
        <v>41225</v>
      </c>
      <c r="AO3102" s="300">
        <v>2.3079999999999998</v>
      </c>
    </row>
    <row r="3103" spans="38:41">
      <c r="AL3103" s="300">
        <v>11</v>
      </c>
      <c r="AM3103" s="300">
        <v>2012</v>
      </c>
      <c r="AN3103" s="302">
        <v>41222</v>
      </c>
      <c r="AO3103" s="300">
        <v>2.3090000000000002</v>
      </c>
    </row>
    <row r="3104" spans="38:41">
      <c r="AL3104" s="300">
        <v>11</v>
      </c>
      <c r="AM3104" s="300">
        <v>2012</v>
      </c>
      <c r="AN3104" s="302">
        <v>41221</v>
      </c>
      <c r="AO3104" s="300">
        <v>2.31</v>
      </c>
    </row>
    <row r="3105" spans="38:41">
      <c r="AL3105" s="300">
        <v>11</v>
      </c>
      <c r="AM3105" s="300">
        <v>2012</v>
      </c>
      <c r="AN3105" s="302">
        <v>41220</v>
      </c>
      <c r="AO3105" s="300">
        <v>2.343</v>
      </c>
    </row>
    <row r="3106" spans="38:41">
      <c r="AL3106" s="300">
        <v>11</v>
      </c>
      <c r="AM3106" s="300">
        <v>2012</v>
      </c>
      <c r="AN3106" s="302">
        <v>41219</v>
      </c>
      <c r="AO3106" s="300">
        <v>2.3849999999999998</v>
      </c>
    </row>
    <row r="3107" spans="38:41">
      <c r="AL3107" s="300">
        <v>11</v>
      </c>
      <c r="AM3107" s="300">
        <v>2012</v>
      </c>
      <c r="AN3107" s="302">
        <v>41218</v>
      </c>
      <c r="AO3107" s="300">
        <v>2.351</v>
      </c>
    </row>
    <row r="3108" spans="38:41">
      <c r="AL3108" s="300">
        <v>11</v>
      </c>
      <c r="AM3108" s="300">
        <v>2012</v>
      </c>
      <c r="AN3108" s="302">
        <v>41215</v>
      </c>
      <c r="AO3108" s="300">
        <v>2.363</v>
      </c>
    </row>
    <row r="3109" spans="38:41">
      <c r="AL3109" s="300">
        <v>11</v>
      </c>
      <c r="AM3109" s="300">
        <v>2012</v>
      </c>
      <c r="AN3109" s="302">
        <v>41214</v>
      </c>
      <c r="AO3109" s="300">
        <v>2.38</v>
      </c>
    </row>
    <row r="3110" spans="38:41">
      <c r="AL3110" s="300">
        <v>10</v>
      </c>
      <c r="AM3110" s="300">
        <v>2012</v>
      </c>
      <c r="AN3110" s="302">
        <v>41213</v>
      </c>
      <c r="AO3110" s="300">
        <v>2.38</v>
      </c>
    </row>
    <row r="3111" spans="38:41">
      <c r="AL3111" s="300">
        <v>10</v>
      </c>
      <c r="AM3111" s="300">
        <v>2012</v>
      </c>
      <c r="AN3111" s="302">
        <v>41212</v>
      </c>
      <c r="AO3111" s="300">
        <v>2.3980000000000001</v>
      </c>
    </row>
    <row r="3112" spans="38:41">
      <c r="AL3112" s="300">
        <v>10</v>
      </c>
      <c r="AM3112" s="300">
        <v>2012</v>
      </c>
      <c r="AN3112" s="302">
        <v>41211</v>
      </c>
      <c r="AO3112" s="300">
        <v>2.4</v>
      </c>
    </row>
    <row r="3113" spans="38:41">
      <c r="AL3113" s="300">
        <v>10</v>
      </c>
      <c r="AM3113" s="300">
        <v>2012</v>
      </c>
      <c r="AN3113" s="302">
        <v>41208</v>
      </c>
      <c r="AO3113" s="300">
        <v>2.4159999999999999</v>
      </c>
    </row>
    <row r="3114" spans="38:41">
      <c r="AL3114" s="300">
        <v>10</v>
      </c>
      <c r="AM3114" s="300">
        <v>2012</v>
      </c>
      <c r="AN3114" s="302">
        <v>41207</v>
      </c>
      <c r="AO3114" s="300">
        <v>2.4609999999999999</v>
      </c>
    </row>
    <row r="3115" spans="38:41">
      <c r="AL3115" s="300">
        <v>10</v>
      </c>
      <c r="AM3115" s="300">
        <v>2012</v>
      </c>
      <c r="AN3115" s="302">
        <v>41206</v>
      </c>
      <c r="AO3115" s="300">
        <v>2.427</v>
      </c>
    </row>
    <row r="3116" spans="38:41">
      <c r="AL3116" s="300">
        <v>10</v>
      </c>
      <c r="AM3116" s="300">
        <v>2012</v>
      </c>
      <c r="AN3116" s="302">
        <v>41205</v>
      </c>
      <c r="AO3116" s="300">
        <v>2.4180000000000001</v>
      </c>
    </row>
    <row r="3117" spans="38:41">
      <c r="AL3117" s="300">
        <v>10</v>
      </c>
      <c r="AM3117" s="300">
        <v>2012</v>
      </c>
      <c r="AN3117" s="302">
        <v>41204</v>
      </c>
      <c r="AO3117" s="300">
        <v>2.4489999999999998</v>
      </c>
    </row>
    <row r="3118" spans="38:41">
      <c r="AL3118" s="300">
        <v>10</v>
      </c>
      <c r="AM3118" s="300">
        <v>2012</v>
      </c>
      <c r="AN3118" s="302">
        <v>41201</v>
      </c>
      <c r="AO3118" s="300">
        <v>2.4319999999999999</v>
      </c>
    </row>
    <row r="3119" spans="38:41">
      <c r="AL3119" s="300">
        <v>10</v>
      </c>
      <c r="AM3119" s="300">
        <v>2012</v>
      </c>
      <c r="AN3119" s="302">
        <v>41200</v>
      </c>
      <c r="AO3119" s="300">
        <v>2.488</v>
      </c>
    </row>
    <row r="3120" spans="38:41">
      <c r="AL3120" s="300">
        <v>10</v>
      </c>
      <c r="AM3120" s="300">
        <v>2012</v>
      </c>
      <c r="AN3120" s="302">
        <v>41199</v>
      </c>
      <c r="AO3120" s="300">
        <v>2.5059999999999998</v>
      </c>
    </row>
    <row r="3121" spans="38:41">
      <c r="AL3121" s="300">
        <v>10</v>
      </c>
      <c r="AM3121" s="300">
        <v>2012</v>
      </c>
      <c r="AN3121" s="302">
        <v>41198</v>
      </c>
      <c r="AO3121" s="300">
        <v>2.4420000000000002</v>
      </c>
    </row>
    <row r="3122" spans="38:41">
      <c r="AL3122" s="300">
        <v>10</v>
      </c>
      <c r="AM3122" s="300">
        <v>2012</v>
      </c>
      <c r="AN3122" s="302">
        <v>41197</v>
      </c>
      <c r="AO3122" s="300">
        <v>2.41</v>
      </c>
    </row>
    <row r="3123" spans="38:41">
      <c r="AL3123" s="300">
        <v>10</v>
      </c>
      <c r="AM3123" s="300">
        <v>2012</v>
      </c>
      <c r="AN3123" s="302">
        <v>41194</v>
      </c>
      <c r="AO3123" s="300">
        <v>2.3929999999999998</v>
      </c>
    </row>
    <row r="3124" spans="38:41">
      <c r="AL3124" s="300">
        <v>10</v>
      </c>
      <c r="AM3124" s="300">
        <v>2012</v>
      </c>
      <c r="AN3124" s="302">
        <v>41193</v>
      </c>
      <c r="AO3124" s="300">
        <v>2.4</v>
      </c>
    </row>
    <row r="3125" spans="38:41">
      <c r="AL3125" s="300">
        <v>10</v>
      </c>
      <c r="AM3125" s="300">
        <v>2012</v>
      </c>
      <c r="AN3125" s="302">
        <v>41192</v>
      </c>
      <c r="AO3125" s="300">
        <v>2.3969999999999998</v>
      </c>
    </row>
    <row r="3126" spans="38:41">
      <c r="AL3126" s="300">
        <v>10</v>
      </c>
      <c r="AM3126" s="300">
        <v>2012</v>
      </c>
      <c r="AN3126" s="302">
        <v>41191</v>
      </c>
      <c r="AO3126" s="300">
        <v>2.407</v>
      </c>
    </row>
    <row r="3127" spans="38:41">
      <c r="AL3127" s="300">
        <v>10</v>
      </c>
      <c r="AM3127" s="300">
        <v>2012</v>
      </c>
      <c r="AN3127" s="302">
        <v>41190</v>
      </c>
      <c r="AO3127" s="300">
        <v>2.4039999999999999</v>
      </c>
    </row>
    <row r="3128" spans="38:41">
      <c r="AL3128" s="300">
        <v>10</v>
      </c>
      <c r="AM3128" s="300">
        <v>2012</v>
      </c>
      <c r="AN3128" s="302">
        <v>41187</v>
      </c>
      <c r="AO3128" s="300">
        <v>2.4039999999999999</v>
      </c>
    </row>
    <row r="3129" spans="38:41">
      <c r="AL3129" s="300">
        <v>10</v>
      </c>
      <c r="AM3129" s="300">
        <v>2012</v>
      </c>
      <c r="AN3129" s="302">
        <v>41186</v>
      </c>
      <c r="AO3129" s="300">
        <v>2.3679999999999999</v>
      </c>
    </row>
    <row r="3130" spans="38:41">
      <c r="AL3130" s="300">
        <v>10</v>
      </c>
      <c r="AM3130" s="300">
        <v>2012</v>
      </c>
      <c r="AN3130" s="302">
        <v>41185</v>
      </c>
      <c r="AO3130" s="300">
        <v>2.3199999999999998</v>
      </c>
    </row>
    <row r="3131" spans="38:41">
      <c r="AL3131" s="300">
        <v>10</v>
      </c>
      <c r="AM3131" s="300">
        <v>2012</v>
      </c>
      <c r="AN3131" s="302">
        <v>41184</v>
      </c>
      <c r="AO3131" s="300">
        <v>2.3210000000000002</v>
      </c>
    </row>
    <row r="3132" spans="38:41">
      <c r="AL3132" s="300">
        <v>10</v>
      </c>
      <c r="AM3132" s="300">
        <v>2012</v>
      </c>
      <c r="AN3132" s="302">
        <v>41183</v>
      </c>
      <c r="AO3132" s="300">
        <v>2.3170000000000002</v>
      </c>
    </row>
    <row r="3133" spans="38:41">
      <c r="AL3133" s="300">
        <v>9</v>
      </c>
      <c r="AM3133" s="300">
        <v>2012</v>
      </c>
      <c r="AN3133" s="302">
        <v>41180</v>
      </c>
      <c r="AO3133" s="300">
        <v>2.319</v>
      </c>
    </row>
    <row r="3134" spans="38:41">
      <c r="AL3134" s="300">
        <v>9</v>
      </c>
      <c r="AM3134" s="300">
        <v>2012</v>
      </c>
      <c r="AN3134" s="302">
        <v>41179</v>
      </c>
      <c r="AO3134" s="300">
        <v>2.3479999999999999</v>
      </c>
    </row>
    <row r="3135" spans="38:41">
      <c r="AL3135" s="300">
        <v>9</v>
      </c>
      <c r="AM3135" s="300">
        <v>2012</v>
      </c>
      <c r="AN3135" s="302">
        <v>41178</v>
      </c>
      <c r="AO3135" s="300">
        <v>2.331</v>
      </c>
    </row>
    <row r="3136" spans="38:41">
      <c r="AL3136" s="300">
        <v>9</v>
      </c>
      <c r="AM3136" s="300">
        <v>2012</v>
      </c>
      <c r="AN3136" s="302">
        <v>41177</v>
      </c>
      <c r="AO3136" s="300">
        <v>2.3809999999999998</v>
      </c>
    </row>
    <row r="3137" spans="38:41">
      <c r="AL3137" s="300">
        <v>9</v>
      </c>
      <c r="AM3137" s="300">
        <v>2012</v>
      </c>
      <c r="AN3137" s="302">
        <v>41176</v>
      </c>
      <c r="AO3137" s="300">
        <v>2.39</v>
      </c>
    </row>
    <row r="3138" spans="38:41">
      <c r="AL3138" s="300">
        <v>9</v>
      </c>
      <c r="AM3138" s="300">
        <v>2012</v>
      </c>
      <c r="AN3138" s="302">
        <v>41173</v>
      </c>
      <c r="AO3138" s="300">
        <v>2.4180000000000001</v>
      </c>
    </row>
    <row r="3139" spans="38:41">
      <c r="AL3139" s="300">
        <v>9</v>
      </c>
      <c r="AM3139" s="300">
        <v>2012</v>
      </c>
      <c r="AN3139" s="302">
        <v>41172</v>
      </c>
      <c r="AO3139" s="300">
        <v>2.4239999999999999</v>
      </c>
    </row>
    <row r="3140" spans="38:41">
      <c r="AL3140" s="300">
        <v>9</v>
      </c>
      <c r="AM3140" s="300">
        <v>2012</v>
      </c>
      <c r="AN3140" s="302">
        <v>41171</v>
      </c>
      <c r="AO3140" s="300">
        <v>2.456</v>
      </c>
    </row>
    <row r="3141" spans="38:41">
      <c r="AL3141" s="300">
        <v>9</v>
      </c>
      <c r="AM3141" s="300">
        <v>2012</v>
      </c>
      <c r="AN3141" s="302">
        <v>41170</v>
      </c>
      <c r="AO3141" s="300">
        <v>2.4940000000000002</v>
      </c>
    </row>
    <row r="3142" spans="38:41">
      <c r="AL3142" s="300">
        <v>9</v>
      </c>
      <c r="AM3142" s="300">
        <v>2012</v>
      </c>
      <c r="AN3142" s="302">
        <v>41169</v>
      </c>
      <c r="AO3142" s="300">
        <v>2.5169999999999999</v>
      </c>
    </row>
    <row r="3143" spans="38:41">
      <c r="AL3143" s="300">
        <v>9</v>
      </c>
      <c r="AM3143" s="300">
        <v>2012</v>
      </c>
      <c r="AN3143" s="302">
        <v>41166</v>
      </c>
      <c r="AO3143" s="300">
        <v>2.5390000000000001</v>
      </c>
    </row>
    <row r="3144" spans="38:41">
      <c r="AL3144" s="300">
        <v>9</v>
      </c>
      <c r="AM3144" s="300">
        <v>2012</v>
      </c>
      <c r="AN3144" s="302">
        <v>41165</v>
      </c>
      <c r="AO3144" s="300">
        <v>2.4729999999999999</v>
      </c>
    </row>
    <row r="3145" spans="38:41">
      <c r="AL3145" s="300">
        <v>9</v>
      </c>
      <c r="AM3145" s="300">
        <v>2012</v>
      </c>
      <c r="AN3145" s="302">
        <v>41164</v>
      </c>
      <c r="AO3145" s="300">
        <v>2.4950000000000001</v>
      </c>
    </row>
    <row r="3146" spans="38:41">
      <c r="AL3146" s="300">
        <v>9</v>
      </c>
      <c r="AM3146" s="300">
        <v>2012</v>
      </c>
      <c r="AN3146" s="302">
        <v>41163</v>
      </c>
      <c r="AO3146" s="300">
        <v>2.444</v>
      </c>
    </row>
    <row r="3147" spans="38:41">
      <c r="AL3147" s="300">
        <v>9</v>
      </c>
      <c r="AM3147" s="300">
        <v>2012</v>
      </c>
      <c r="AN3147" s="302">
        <v>41162</v>
      </c>
      <c r="AO3147" s="300">
        <v>2.4209999999999998</v>
      </c>
    </row>
    <row r="3148" spans="38:41">
      <c r="AL3148" s="300">
        <v>9</v>
      </c>
      <c r="AM3148" s="300">
        <v>2012</v>
      </c>
      <c r="AN3148" s="302">
        <v>41159</v>
      </c>
      <c r="AO3148" s="300">
        <v>2.4300000000000002</v>
      </c>
    </row>
    <row r="3149" spans="38:41">
      <c r="AL3149" s="300">
        <v>9</v>
      </c>
      <c r="AM3149" s="300">
        <v>2012</v>
      </c>
      <c r="AN3149" s="302">
        <v>41158</v>
      </c>
      <c r="AO3149" s="300">
        <v>2.3980000000000001</v>
      </c>
    </row>
    <row r="3150" spans="38:41">
      <c r="AL3150" s="300">
        <v>9</v>
      </c>
      <c r="AM3150" s="300">
        <v>2012</v>
      </c>
      <c r="AN3150" s="302">
        <v>41157</v>
      </c>
      <c r="AO3150" s="300">
        <v>2.3260000000000001</v>
      </c>
    </row>
    <row r="3151" spans="38:41">
      <c r="AL3151" s="300">
        <v>9</v>
      </c>
      <c r="AM3151" s="300">
        <v>2012</v>
      </c>
      <c r="AN3151" s="302">
        <v>41156</v>
      </c>
      <c r="AO3151" s="300">
        <v>2.3130000000000002</v>
      </c>
    </row>
    <row r="3152" spans="38:41">
      <c r="AL3152" s="300">
        <v>9</v>
      </c>
      <c r="AM3152" s="300">
        <v>2012</v>
      </c>
      <c r="AN3152" s="302">
        <v>41155</v>
      </c>
      <c r="AO3152" s="300">
        <v>2.3359999999999999</v>
      </c>
    </row>
    <row r="3153" spans="38:41">
      <c r="AL3153" s="300">
        <v>8</v>
      </c>
      <c r="AM3153" s="300">
        <v>2012</v>
      </c>
      <c r="AN3153" s="302">
        <v>41152</v>
      </c>
      <c r="AO3153" s="300">
        <v>2.3359999999999999</v>
      </c>
    </row>
    <row r="3154" spans="38:41">
      <c r="AL3154" s="300">
        <v>8</v>
      </c>
      <c r="AM3154" s="300">
        <v>2012</v>
      </c>
      <c r="AN3154" s="302">
        <v>41151</v>
      </c>
      <c r="AO3154" s="300">
        <v>2.3410000000000002</v>
      </c>
    </row>
    <row r="3155" spans="38:41">
      <c r="AL3155" s="300">
        <v>8</v>
      </c>
      <c r="AM3155" s="300">
        <v>2012</v>
      </c>
      <c r="AN3155" s="302">
        <v>41150</v>
      </c>
      <c r="AO3155" s="300">
        <v>2.3690000000000002</v>
      </c>
    </row>
    <row r="3156" spans="38:41">
      <c r="AL3156" s="300">
        <v>8</v>
      </c>
      <c r="AM3156" s="300">
        <v>2012</v>
      </c>
      <c r="AN3156" s="302">
        <v>41149</v>
      </c>
      <c r="AO3156" s="300">
        <v>2.3639999999999999</v>
      </c>
    </row>
    <row r="3157" spans="38:41">
      <c r="AL3157" s="300">
        <v>8</v>
      </c>
      <c r="AM3157" s="300">
        <v>2012</v>
      </c>
      <c r="AN3157" s="302">
        <v>41148</v>
      </c>
      <c r="AO3157" s="300">
        <v>2.3860000000000001</v>
      </c>
    </row>
    <row r="3158" spans="38:41">
      <c r="AL3158" s="300">
        <v>8</v>
      </c>
      <c r="AM3158" s="300">
        <v>2012</v>
      </c>
      <c r="AN3158" s="302">
        <v>41145</v>
      </c>
      <c r="AO3158" s="300">
        <v>2.411</v>
      </c>
    </row>
    <row r="3159" spans="38:41">
      <c r="AL3159" s="300">
        <v>8</v>
      </c>
      <c r="AM3159" s="300">
        <v>2012</v>
      </c>
      <c r="AN3159" s="302">
        <v>41144</v>
      </c>
      <c r="AO3159" s="300">
        <v>2.4020000000000001</v>
      </c>
    </row>
    <row r="3160" spans="38:41">
      <c r="AL3160" s="300">
        <v>8</v>
      </c>
      <c r="AM3160" s="300">
        <v>2012</v>
      </c>
      <c r="AN3160" s="302">
        <v>41143</v>
      </c>
      <c r="AO3160" s="300">
        <v>2.4089999999999998</v>
      </c>
    </row>
    <row r="3161" spans="38:41">
      <c r="AL3161" s="300">
        <v>8</v>
      </c>
      <c r="AM3161" s="300">
        <v>2012</v>
      </c>
      <c r="AN3161" s="302">
        <v>41142</v>
      </c>
      <c r="AO3161" s="300">
        <v>2.48</v>
      </c>
    </row>
    <row r="3162" spans="38:41">
      <c r="AL3162" s="300">
        <v>8</v>
      </c>
      <c r="AM3162" s="300">
        <v>2012</v>
      </c>
      <c r="AN3162" s="302">
        <v>41141</v>
      </c>
      <c r="AO3162" s="300">
        <v>2.48</v>
      </c>
    </row>
    <row r="3163" spans="38:41">
      <c r="AL3163" s="300">
        <v>8</v>
      </c>
      <c r="AM3163" s="300">
        <v>2012</v>
      </c>
      <c r="AN3163" s="302">
        <v>41138</v>
      </c>
      <c r="AO3163" s="300">
        <v>2.4769999999999999</v>
      </c>
    </row>
    <row r="3164" spans="38:41">
      <c r="AL3164" s="300">
        <v>8</v>
      </c>
      <c r="AM3164" s="300">
        <v>2012</v>
      </c>
      <c r="AN3164" s="302">
        <v>41137</v>
      </c>
      <c r="AO3164" s="300">
        <v>2.4889999999999999</v>
      </c>
    </row>
    <row r="3165" spans="38:41">
      <c r="AL3165" s="300">
        <v>8</v>
      </c>
      <c r="AM3165" s="300">
        <v>2012</v>
      </c>
      <c r="AN3165" s="302">
        <v>41136</v>
      </c>
      <c r="AO3165" s="300">
        <v>2.4689999999999999</v>
      </c>
    </row>
    <row r="3166" spans="38:41">
      <c r="AL3166" s="300">
        <v>8</v>
      </c>
      <c r="AM3166" s="300">
        <v>2012</v>
      </c>
      <c r="AN3166" s="302">
        <v>41135</v>
      </c>
      <c r="AO3166" s="300">
        <v>2.3820000000000001</v>
      </c>
    </row>
    <row r="3167" spans="38:41">
      <c r="AL3167" s="300">
        <v>8</v>
      </c>
      <c r="AM3167" s="300">
        <v>2012</v>
      </c>
      <c r="AN3167" s="302">
        <v>41134</v>
      </c>
      <c r="AO3167" s="300">
        <v>2.335</v>
      </c>
    </row>
    <row r="3168" spans="38:41">
      <c r="AL3168" s="300">
        <v>8</v>
      </c>
      <c r="AM3168" s="300">
        <v>2012</v>
      </c>
      <c r="AN3168" s="302">
        <v>41131</v>
      </c>
      <c r="AO3168" s="300">
        <v>2.319</v>
      </c>
    </row>
    <row r="3169" spans="38:41">
      <c r="AL3169" s="300">
        <v>8</v>
      </c>
      <c r="AM3169" s="300">
        <v>2012</v>
      </c>
      <c r="AN3169" s="302">
        <v>41130</v>
      </c>
      <c r="AO3169" s="300">
        <v>2.3380000000000001</v>
      </c>
    </row>
    <row r="3170" spans="38:41">
      <c r="AL3170" s="300">
        <v>8</v>
      </c>
      <c r="AM3170" s="300">
        <v>2012</v>
      </c>
      <c r="AN3170" s="302">
        <v>41129</v>
      </c>
      <c r="AO3170" s="300">
        <v>2.351</v>
      </c>
    </row>
    <row r="3171" spans="38:41">
      <c r="AL3171" s="300">
        <v>8</v>
      </c>
      <c r="AM3171" s="300">
        <v>2012</v>
      </c>
      <c r="AN3171" s="302">
        <v>41128</v>
      </c>
      <c r="AO3171" s="300">
        <v>2.37</v>
      </c>
    </row>
    <row r="3172" spans="38:41">
      <c r="AL3172" s="300">
        <v>8</v>
      </c>
      <c r="AM3172" s="300">
        <v>2012</v>
      </c>
      <c r="AN3172" s="302">
        <v>41127</v>
      </c>
      <c r="AO3172" s="300">
        <v>2.2989999999999999</v>
      </c>
    </row>
    <row r="3173" spans="38:41">
      <c r="AL3173" s="300">
        <v>8</v>
      </c>
      <c r="AM3173" s="300">
        <v>2012</v>
      </c>
      <c r="AN3173" s="302">
        <v>41124</v>
      </c>
      <c r="AO3173" s="300">
        <v>2.3090000000000002</v>
      </c>
    </row>
    <row r="3174" spans="38:41">
      <c r="AL3174" s="300">
        <v>8</v>
      </c>
      <c r="AM3174" s="300">
        <v>2012</v>
      </c>
      <c r="AN3174" s="302">
        <v>41123</v>
      </c>
      <c r="AO3174" s="300">
        <v>2.2490000000000001</v>
      </c>
    </row>
    <row r="3175" spans="38:41">
      <c r="AL3175" s="300">
        <v>8</v>
      </c>
      <c r="AM3175" s="300">
        <v>2012</v>
      </c>
      <c r="AN3175" s="302">
        <v>41122</v>
      </c>
      <c r="AO3175" s="300">
        <v>2.2949999999999999</v>
      </c>
    </row>
    <row r="3176" spans="38:41">
      <c r="AL3176" s="300">
        <v>7</v>
      </c>
      <c r="AM3176" s="300">
        <v>2012</v>
      </c>
      <c r="AN3176" s="302">
        <v>41121</v>
      </c>
      <c r="AO3176" s="300">
        <v>2.2690000000000001</v>
      </c>
    </row>
    <row r="3177" spans="38:41">
      <c r="AL3177" s="300">
        <v>7</v>
      </c>
      <c r="AM3177" s="300">
        <v>2012</v>
      </c>
      <c r="AN3177" s="302">
        <v>41120</v>
      </c>
      <c r="AO3177" s="300">
        <v>2.2949999999999999</v>
      </c>
    </row>
    <row r="3178" spans="38:41">
      <c r="AL3178" s="300">
        <v>7</v>
      </c>
      <c r="AM3178" s="300">
        <v>2012</v>
      </c>
      <c r="AN3178" s="302">
        <v>41117</v>
      </c>
      <c r="AO3178" s="300">
        <v>2.33</v>
      </c>
    </row>
    <row r="3179" spans="38:41">
      <c r="AL3179" s="300">
        <v>7</v>
      </c>
      <c r="AM3179" s="300">
        <v>2012</v>
      </c>
      <c r="AN3179" s="302">
        <v>41116</v>
      </c>
      <c r="AO3179" s="300">
        <v>2.274</v>
      </c>
    </row>
    <row r="3180" spans="38:41">
      <c r="AL3180" s="300">
        <v>7</v>
      </c>
      <c r="AM3180" s="300">
        <v>2012</v>
      </c>
      <c r="AN3180" s="302">
        <v>41115</v>
      </c>
      <c r="AO3180" s="300">
        <v>2.2210000000000001</v>
      </c>
    </row>
    <row r="3181" spans="38:41">
      <c r="AL3181" s="300">
        <v>7</v>
      </c>
      <c r="AM3181" s="300">
        <v>2012</v>
      </c>
      <c r="AN3181" s="302">
        <v>41114</v>
      </c>
      <c r="AO3181" s="300">
        <v>2.198</v>
      </c>
    </row>
    <row r="3182" spans="38:41">
      <c r="AL3182" s="300">
        <v>7</v>
      </c>
      <c r="AM3182" s="300">
        <v>2012</v>
      </c>
      <c r="AN3182" s="302">
        <v>41113</v>
      </c>
      <c r="AO3182" s="300">
        <v>2.2080000000000002</v>
      </c>
    </row>
    <row r="3183" spans="38:41">
      <c r="AL3183" s="300">
        <v>7</v>
      </c>
      <c r="AM3183" s="300">
        <v>2012</v>
      </c>
      <c r="AN3183" s="302">
        <v>41110</v>
      </c>
      <c r="AO3183" s="300">
        <v>2.2360000000000002</v>
      </c>
    </row>
    <row r="3184" spans="38:41">
      <c r="AL3184" s="300">
        <v>7</v>
      </c>
      <c r="AM3184" s="300">
        <v>2012</v>
      </c>
      <c r="AN3184" s="302">
        <v>41109</v>
      </c>
      <c r="AO3184" s="300">
        <v>2.2749999999999999</v>
      </c>
    </row>
    <row r="3185" spans="38:41">
      <c r="AL3185" s="300">
        <v>7</v>
      </c>
      <c r="AM3185" s="300">
        <v>2012</v>
      </c>
      <c r="AN3185" s="302">
        <v>41108</v>
      </c>
      <c r="AO3185" s="300">
        <v>2.2480000000000002</v>
      </c>
    </row>
    <row r="3186" spans="38:41">
      <c r="AL3186" s="300">
        <v>7</v>
      </c>
      <c r="AM3186" s="300">
        <v>2012</v>
      </c>
      <c r="AN3186" s="302">
        <v>41107</v>
      </c>
      <c r="AO3186" s="300">
        <v>2.262</v>
      </c>
    </row>
    <row r="3187" spans="38:41">
      <c r="AL3187" s="300">
        <v>7</v>
      </c>
      <c r="AM3187" s="300">
        <v>2012</v>
      </c>
      <c r="AN3187" s="302">
        <v>41106</v>
      </c>
      <c r="AO3187" s="300">
        <v>2.2450000000000001</v>
      </c>
    </row>
    <row r="3188" spans="38:41">
      <c r="AL3188" s="300">
        <v>7</v>
      </c>
      <c r="AM3188" s="300">
        <v>2012</v>
      </c>
      <c r="AN3188" s="302">
        <v>41103</v>
      </c>
      <c r="AO3188" s="300">
        <v>2.2530000000000001</v>
      </c>
    </row>
    <row r="3189" spans="38:41">
      <c r="AL3189" s="300">
        <v>7</v>
      </c>
      <c r="AM3189" s="300">
        <v>2012</v>
      </c>
      <c r="AN3189" s="302">
        <v>41102</v>
      </c>
      <c r="AO3189" s="300">
        <v>2.2480000000000002</v>
      </c>
    </row>
    <row r="3190" spans="38:41">
      <c r="AL3190" s="300">
        <v>7</v>
      </c>
      <c r="AM3190" s="300">
        <v>2012</v>
      </c>
      <c r="AN3190" s="302">
        <v>41101</v>
      </c>
      <c r="AO3190" s="300">
        <v>2.2789999999999999</v>
      </c>
    </row>
    <row r="3191" spans="38:41">
      <c r="AL3191" s="300">
        <v>7</v>
      </c>
      <c r="AM3191" s="300">
        <v>2012</v>
      </c>
      <c r="AN3191" s="302">
        <v>41100</v>
      </c>
      <c r="AO3191" s="300">
        <v>2.2639999999999998</v>
      </c>
    </row>
    <row r="3192" spans="38:41">
      <c r="AL3192" s="300">
        <v>7</v>
      </c>
      <c r="AM3192" s="300">
        <v>2012</v>
      </c>
      <c r="AN3192" s="302">
        <v>41099</v>
      </c>
      <c r="AO3192" s="300">
        <v>2.274</v>
      </c>
    </row>
    <row r="3193" spans="38:41">
      <c r="AL3193" s="300">
        <v>7</v>
      </c>
      <c r="AM3193" s="300">
        <v>2012</v>
      </c>
      <c r="AN3193" s="302">
        <v>41096</v>
      </c>
      <c r="AO3193" s="300">
        <v>2.2949999999999999</v>
      </c>
    </row>
    <row r="3194" spans="38:41">
      <c r="AL3194" s="300">
        <v>7</v>
      </c>
      <c r="AM3194" s="300">
        <v>2012</v>
      </c>
      <c r="AN3194" s="302">
        <v>41095</v>
      </c>
      <c r="AO3194" s="300">
        <v>2.3090000000000002</v>
      </c>
    </row>
    <row r="3195" spans="38:41">
      <c r="AL3195" s="300">
        <v>7</v>
      </c>
      <c r="AM3195" s="300">
        <v>2012</v>
      </c>
      <c r="AN3195" s="302">
        <v>41094</v>
      </c>
      <c r="AO3195" s="300">
        <v>2.3010000000000002</v>
      </c>
    </row>
    <row r="3196" spans="38:41">
      <c r="AL3196" s="300">
        <v>7</v>
      </c>
      <c r="AM3196" s="300">
        <v>2012</v>
      </c>
      <c r="AN3196" s="302">
        <v>41093</v>
      </c>
      <c r="AO3196" s="300">
        <v>2.3279999999999998</v>
      </c>
    </row>
    <row r="3197" spans="38:41">
      <c r="AL3197" s="300">
        <v>7</v>
      </c>
      <c r="AM3197" s="300">
        <v>2012</v>
      </c>
      <c r="AN3197" s="302">
        <v>41092</v>
      </c>
      <c r="AO3197" s="300">
        <v>2.327</v>
      </c>
    </row>
    <row r="3198" spans="38:41">
      <c r="AL3198" s="300">
        <v>6</v>
      </c>
      <c r="AM3198" s="300">
        <v>2012</v>
      </c>
      <c r="AN3198" s="302">
        <v>41089</v>
      </c>
      <c r="AO3198" s="300">
        <v>2.3290000000000002</v>
      </c>
    </row>
    <row r="3199" spans="38:41">
      <c r="AL3199" s="300">
        <v>6</v>
      </c>
      <c r="AM3199" s="300">
        <v>2012</v>
      </c>
      <c r="AN3199" s="302">
        <v>41088</v>
      </c>
      <c r="AO3199" s="300">
        <v>2.29</v>
      </c>
    </row>
    <row r="3200" spans="38:41">
      <c r="AL3200" s="300">
        <v>6</v>
      </c>
      <c r="AM3200" s="300">
        <v>2012</v>
      </c>
      <c r="AN3200" s="302">
        <v>41087</v>
      </c>
      <c r="AO3200" s="300">
        <v>2.3239999999999998</v>
      </c>
    </row>
    <row r="3201" spans="38:41">
      <c r="AL3201" s="300">
        <v>6</v>
      </c>
      <c r="AM3201" s="300">
        <v>2012</v>
      </c>
      <c r="AN3201" s="302">
        <v>41086</v>
      </c>
      <c r="AO3201" s="300">
        <v>2.3250000000000002</v>
      </c>
    </row>
    <row r="3202" spans="38:41">
      <c r="AL3202" s="300">
        <v>6</v>
      </c>
      <c r="AM3202" s="300">
        <v>2012</v>
      </c>
      <c r="AN3202" s="302">
        <v>41085</v>
      </c>
      <c r="AO3202" s="300">
        <v>2.2989999999999999</v>
      </c>
    </row>
    <row r="3203" spans="38:41">
      <c r="AL3203" s="300">
        <v>6</v>
      </c>
      <c r="AM3203" s="300">
        <v>2012</v>
      </c>
      <c r="AN3203" s="302">
        <v>41082</v>
      </c>
      <c r="AO3203" s="300">
        <v>2.3580000000000001</v>
      </c>
    </row>
    <row r="3204" spans="38:41">
      <c r="AL3204" s="300">
        <v>6</v>
      </c>
      <c r="AM3204" s="300">
        <v>2012</v>
      </c>
      <c r="AN3204" s="302">
        <v>41081</v>
      </c>
      <c r="AO3204" s="300">
        <v>2.3180000000000001</v>
      </c>
    </row>
    <row r="3205" spans="38:41">
      <c r="AL3205" s="300">
        <v>6</v>
      </c>
      <c r="AM3205" s="300">
        <v>2012</v>
      </c>
      <c r="AN3205" s="302">
        <v>41080</v>
      </c>
      <c r="AO3205" s="300">
        <v>2.3610000000000002</v>
      </c>
    </row>
    <row r="3206" spans="38:41">
      <c r="AL3206" s="300">
        <v>6</v>
      </c>
      <c r="AM3206" s="300">
        <v>2012</v>
      </c>
      <c r="AN3206" s="302">
        <v>41079</v>
      </c>
      <c r="AO3206" s="300">
        <v>2.3620000000000001</v>
      </c>
    </row>
    <row r="3207" spans="38:41">
      <c r="AL3207" s="300">
        <v>6</v>
      </c>
      <c r="AM3207" s="300">
        <v>2012</v>
      </c>
      <c r="AN3207" s="302">
        <v>41078</v>
      </c>
      <c r="AO3207" s="300">
        <v>2.339</v>
      </c>
    </row>
    <row r="3208" spans="38:41">
      <c r="AL3208" s="300">
        <v>6</v>
      </c>
      <c r="AM3208" s="300">
        <v>2012</v>
      </c>
      <c r="AN3208" s="302">
        <v>41075</v>
      </c>
      <c r="AO3208" s="300">
        <v>2.3330000000000002</v>
      </c>
    </row>
    <row r="3209" spans="38:41">
      <c r="AL3209" s="300">
        <v>6</v>
      </c>
      <c r="AM3209" s="300">
        <v>2012</v>
      </c>
      <c r="AN3209" s="302">
        <v>41074</v>
      </c>
      <c r="AO3209" s="300">
        <v>2.3769999999999998</v>
      </c>
    </row>
    <row r="3210" spans="38:41">
      <c r="AL3210" s="300">
        <v>6</v>
      </c>
      <c r="AM3210" s="300">
        <v>2012</v>
      </c>
      <c r="AN3210" s="302">
        <v>41073</v>
      </c>
      <c r="AO3210" s="300">
        <v>2.347</v>
      </c>
    </row>
    <row r="3211" spans="38:41">
      <c r="AL3211" s="300">
        <v>6</v>
      </c>
      <c r="AM3211" s="300">
        <v>2012</v>
      </c>
      <c r="AN3211" s="302">
        <v>41072</v>
      </c>
      <c r="AO3211" s="300">
        <v>2.3740000000000001</v>
      </c>
    </row>
    <row r="3212" spans="38:41">
      <c r="AL3212" s="300">
        <v>6</v>
      </c>
      <c r="AM3212" s="300">
        <v>2012</v>
      </c>
      <c r="AN3212" s="302">
        <v>41071</v>
      </c>
      <c r="AO3212" s="300">
        <v>2.335</v>
      </c>
    </row>
    <row r="3213" spans="38:41">
      <c r="AL3213" s="300">
        <v>6</v>
      </c>
      <c r="AM3213" s="300">
        <v>2012</v>
      </c>
      <c r="AN3213" s="302">
        <v>41068</v>
      </c>
      <c r="AO3213" s="300">
        <v>2.3639999999999999</v>
      </c>
    </row>
    <row r="3214" spans="38:41">
      <c r="AL3214" s="300">
        <v>6</v>
      </c>
      <c r="AM3214" s="300">
        <v>2012</v>
      </c>
      <c r="AN3214" s="302">
        <v>41067</v>
      </c>
      <c r="AO3214" s="300">
        <v>2.371</v>
      </c>
    </row>
    <row r="3215" spans="38:41">
      <c r="AL3215" s="300">
        <v>6</v>
      </c>
      <c r="AM3215" s="300">
        <v>2012</v>
      </c>
      <c r="AN3215" s="302">
        <v>41066</v>
      </c>
      <c r="AO3215" s="300">
        <v>2.35</v>
      </c>
    </row>
    <row r="3216" spans="38:41">
      <c r="AL3216" s="300">
        <v>6</v>
      </c>
      <c r="AM3216" s="300">
        <v>2012</v>
      </c>
      <c r="AN3216" s="302">
        <v>41065</v>
      </c>
      <c r="AO3216" s="300">
        <v>2.2850000000000001</v>
      </c>
    </row>
    <row r="3217" spans="38:41">
      <c r="AL3217" s="300">
        <v>6</v>
      </c>
      <c r="AM3217" s="300">
        <v>2012</v>
      </c>
      <c r="AN3217" s="302">
        <v>41064</v>
      </c>
      <c r="AO3217" s="300">
        <v>2.2290000000000001</v>
      </c>
    </row>
    <row r="3218" spans="38:41">
      <c r="AL3218" s="300">
        <v>6</v>
      </c>
      <c r="AM3218" s="300">
        <v>2012</v>
      </c>
      <c r="AN3218" s="302">
        <v>41061</v>
      </c>
      <c r="AO3218" s="300">
        <v>2.2189999999999999</v>
      </c>
    </row>
    <row r="3219" spans="38:41">
      <c r="AL3219" s="300">
        <v>5</v>
      </c>
      <c r="AM3219" s="300">
        <v>2012</v>
      </c>
      <c r="AN3219" s="302">
        <v>41060</v>
      </c>
      <c r="AO3219" s="300">
        <v>2.2919999999999998</v>
      </c>
    </row>
    <row r="3220" spans="38:41">
      <c r="AL3220" s="300">
        <v>5</v>
      </c>
      <c r="AM3220" s="300">
        <v>2012</v>
      </c>
      <c r="AN3220" s="302">
        <v>41059</v>
      </c>
      <c r="AO3220" s="300">
        <v>2.3340000000000001</v>
      </c>
    </row>
    <row r="3221" spans="38:41">
      <c r="AL3221" s="300">
        <v>5</v>
      </c>
      <c r="AM3221" s="300">
        <v>2012</v>
      </c>
      <c r="AN3221" s="302">
        <v>41058</v>
      </c>
      <c r="AO3221" s="300">
        <v>2.3889999999999998</v>
      </c>
    </row>
    <row r="3222" spans="38:41">
      <c r="AL3222" s="300">
        <v>5</v>
      </c>
      <c r="AM3222" s="300">
        <v>2012</v>
      </c>
      <c r="AN3222" s="302">
        <v>41057</v>
      </c>
      <c r="AO3222" s="300">
        <v>2.3719999999999999</v>
      </c>
    </row>
    <row r="3223" spans="38:41">
      <c r="AL3223" s="300">
        <v>5</v>
      </c>
      <c r="AM3223" s="300">
        <v>2012</v>
      </c>
      <c r="AN3223" s="302">
        <v>41054</v>
      </c>
      <c r="AO3223" s="300">
        <v>2.3580000000000001</v>
      </c>
    </row>
    <row r="3224" spans="38:41">
      <c r="AL3224" s="300">
        <v>5</v>
      </c>
      <c r="AM3224" s="300">
        <v>2012</v>
      </c>
      <c r="AN3224" s="302">
        <v>41053</v>
      </c>
      <c r="AO3224" s="300">
        <v>2.399</v>
      </c>
    </row>
    <row r="3225" spans="38:41">
      <c r="AL3225" s="300">
        <v>5</v>
      </c>
      <c r="AM3225" s="300">
        <v>2012</v>
      </c>
      <c r="AN3225" s="302">
        <v>41052</v>
      </c>
      <c r="AO3225" s="300">
        <v>2.4020000000000001</v>
      </c>
    </row>
    <row r="3226" spans="38:41">
      <c r="AL3226" s="300">
        <v>5</v>
      </c>
      <c r="AM3226" s="300">
        <v>2012</v>
      </c>
      <c r="AN3226" s="302">
        <v>41051</v>
      </c>
      <c r="AO3226" s="300">
        <v>2.4460000000000002</v>
      </c>
    </row>
    <row r="3227" spans="38:41">
      <c r="AL3227" s="300">
        <v>5</v>
      </c>
      <c r="AM3227" s="300">
        <v>2012</v>
      </c>
      <c r="AN3227" s="302">
        <v>41050</v>
      </c>
      <c r="AO3227" s="300">
        <v>2.4279999999999999</v>
      </c>
    </row>
    <row r="3228" spans="38:41">
      <c r="AL3228" s="300">
        <v>5</v>
      </c>
      <c r="AM3228" s="300">
        <v>2012</v>
      </c>
      <c r="AN3228" s="302">
        <v>41047</v>
      </c>
      <c r="AO3228" s="300">
        <v>2.4289999999999998</v>
      </c>
    </row>
    <row r="3229" spans="38:41">
      <c r="AL3229" s="300">
        <v>5</v>
      </c>
      <c r="AM3229" s="300">
        <v>2012</v>
      </c>
      <c r="AN3229" s="302">
        <v>41046</v>
      </c>
      <c r="AO3229" s="300">
        <v>2.4169999999999998</v>
      </c>
    </row>
    <row r="3230" spans="38:41">
      <c r="AL3230" s="300">
        <v>5</v>
      </c>
      <c r="AM3230" s="300">
        <v>2012</v>
      </c>
      <c r="AN3230" s="302">
        <v>41045</v>
      </c>
      <c r="AO3230" s="300">
        <v>2.4540000000000002</v>
      </c>
    </row>
    <row r="3231" spans="38:41">
      <c r="AL3231" s="300">
        <v>5</v>
      </c>
      <c r="AM3231" s="300">
        <v>2012</v>
      </c>
      <c r="AN3231" s="302">
        <v>41044</v>
      </c>
      <c r="AO3231" s="300">
        <v>2.4580000000000002</v>
      </c>
    </row>
    <row r="3232" spans="38:41">
      <c r="AL3232" s="300">
        <v>5</v>
      </c>
      <c r="AM3232" s="300">
        <v>2012</v>
      </c>
      <c r="AN3232" s="302">
        <v>41043</v>
      </c>
      <c r="AO3232" s="300">
        <v>2.4449999999999998</v>
      </c>
    </row>
    <row r="3233" spans="38:41">
      <c r="AL3233" s="300">
        <v>5</v>
      </c>
      <c r="AM3233" s="300">
        <v>2012</v>
      </c>
      <c r="AN3233" s="302">
        <v>41040</v>
      </c>
      <c r="AO3233" s="300">
        <v>2.4649999999999999</v>
      </c>
    </row>
    <row r="3234" spans="38:41">
      <c r="AL3234" s="300">
        <v>5</v>
      </c>
      <c r="AM3234" s="300">
        <v>2012</v>
      </c>
      <c r="AN3234" s="302">
        <v>41039</v>
      </c>
      <c r="AO3234" s="300">
        <v>2.4969999999999999</v>
      </c>
    </row>
    <row r="3235" spans="38:41">
      <c r="AL3235" s="300">
        <v>5</v>
      </c>
      <c r="AM3235" s="300">
        <v>2012</v>
      </c>
      <c r="AN3235" s="302">
        <v>41038</v>
      </c>
      <c r="AO3235" s="300">
        <v>2.5110000000000001</v>
      </c>
    </row>
    <row r="3236" spans="38:41">
      <c r="AL3236" s="300">
        <v>5</v>
      </c>
      <c r="AM3236" s="300">
        <v>2012</v>
      </c>
      <c r="AN3236" s="302">
        <v>41037</v>
      </c>
      <c r="AO3236" s="300">
        <v>2.504</v>
      </c>
    </row>
    <row r="3237" spans="38:41">
      <c r="AL3237" s="300">
        <v>5</v>
      </c>
      <c r="AM3237" s="300">
        <v>2012</v>
      </c>
      <c r="AN3237" s="302">
        <v>41036</v>
      </c>
      <c r="AO3237" s="300">
        <v>2.5419999999999998</v>
      </c>
    </row>
    <row r="3238" spans="38:41">
      <c r="AL3238" s="300">
        <v>5</v>
      </c>
      <c r="AM3238" s="300">
        <v>2012</v>
      </c>
      <c r="AN3238" s="302">
        <v>41033</v>
      </c>
      <c r="AO3238" s="300">
        <v>2.5430000000000001</v>
      </c>
    </row>
    <row r="3239" spans="38:41">
      <c r="AL3239" s="300">
        <v>5</v>
      </c>
      <c r="AM3239" s="300">
        <v>2012</v>
      </c>
      <c r="AN3239" s="302">
        <v>41032</v>
      </c>
      <c r="AO3239" s="300">
        <v>2.5910000000000002</v>
      </c>
    </row>
    <row r="3240" spans="38:41">
      <c r="AL3240" s="300">
        <v>5</v>
      </c>
      <c r="AM3240" s="300">
        <v>2012</v>
      </c>
      <c r="AN3240" s="302">
        <v>41031</v>
      </c>
      <c r="AO3240" s="300">
        <v>2.5939999999999999</v>
      </c>
    </row>
    <row r="3241" spans="38:41">
      <c r="AL3241" s="300">
        <v>5</v>
      </c>
      <c r="AM3241" s="300">
        <v>2012</v>
      </c>
      <c r="AN3241" s="302">
        <v>41030</v>
      </c>
      <c r="AO3241" s="300">
        <v>2.6139999999999999</v>
      </c>
    </row>
    <row r="3242" spans="38:41">
      <c r="AL3242" s="300">
        <v>4</v>
      </c>
      <c r="AM3242" s="300">
        <v>2012</v>
      </c>
      <c r="AN3242" s="302">
        <v>41029</v>
      </c>
      <c r="AO3242" s="300">
        <v>2.6080000000000001</v>
      </c>
    </row>
    <row r="3243" spans="38:41">
      <c r="AL3243" s="300">
        <v>4</v>
      </c>
      <c r="AM3243" s="300">
        <v>2012</v>
      </c>
      <c r="AN3243" s="302">
        <v>41026</v>
      </c>
      <c r="AO3243" s="300">
        <v>2.633</v>
      </c>
    </row>
    <row r="3244" spans="38:41">
      <c r="AL3244" s="300">
        <v>4</v>
      </c>
      <c r="AM3244" s="300">
        <v>2012</v>
      </c>
      <c r="AN3244" s="302">
        <v>41025</v>
      </c>
      <c r="AO3244" s="300">
        <v>2.6219999999999999</v>
      </c>
    </row>
    <row r="3245" spans="38:41">
      <c r="AL3245" s="300">
        <v>4</v>
      </c>
      <c r="AM3245" s="300">
        <v>2012</v>
      </c>
      <c r="AN3245" s="302">
        <v>41024</v>
      </c>
      <c r="AO3245" s="300">
        <v>2.6459999999999999</v>
      </c>
    </row>
    <row r="3246" spans="38:41">
      <c r="AL3246" s="300">
        <v>4</v>
      </c>
      <c r="AM3246" s="300">
        <v>2012</v>
      </c>
      <c r="AN3246" s="302">
        <v>41023</v>
      </c>
      <c r="AO3246" s="300">
        <v>2.625</v>
      </c>
    </row>
    <row r="3247" spans="38:41">
      <c r="AL3247" s="300">
        <v>4</v>
      </c>
      <c r="AM3247" s="300">
        <v>2012</v>
      </c>
      <c r="AN3247" s="302">
        <v>41022</v>
      </c>
      <c r="AO3247" s="300">
        <v>2.5950000000000002</v>
      </c>
    </row>
    <row r="3248" spans="38:41">
      <c r="AL3248" s="300">
        <v>4</v>
      </c>
      <c r="AM3248" s="300">
        <v>2012</v>
      </c>
      <c r="AN3248" s="302">
        <v>41019</v>
      </c>
      <c r="AO3248" s="300">
        <v>2.613</v>
      </c>
    </row>
    <row r="3249" spans="38:41">
      <c r="AL3249" s="300">
        <v>4</v>
      </c>
      <c r="AM3249" s="300">
        <v>2012</v>
      </c>
      <c r="AN3249" s="302">
        <v>41018</v>
      </c>
      <c r="AO3249" s="300">
        <v>2.593</v>
      </c>
    </row>
    <row r="3250" spans="38:41">
      <c r="AL3250" s="300">
        <v>4</v>
      </c>
      <c r="AM3250" s="300">
        <v>2012</v>
      </c>
      <c r="AN3250" s="302">
        <v>41017</v>
      </c>
      <c r="AO3250" s="300">
        <v>2.5880000000000001</v>
      </c>
    </row>
    <row r="3251" spans="38:41">
      <c r="AL3251" s="300">
        <v>4</v>
      </c>
      <c r="AM3251" s="300">
        <v>2012</v>
      </c>
      <c r="AN3251" s="302">
        <v>41016</v>
      </c>
      <c r="AO3251" s="300">
        <v>2.6120000000000001</v>
      </c>
    </row>
    <row r="3252" spans="38:41">
      <c r="AL3252" s="300">
        <v>4</v>
      </c>
      <c r="AM3252" s="300">
        <v>2012</v>
      </c>
      <c r="AN3252" s="302">
        <v>41015</v>
      </c>
      <c r="AO3252" s="300">
        <v>2.573</v>
      </c>
    </row>
    <row r="3253" spans="38:41">
      <c r="AL3253" s="300">
        <v>4</v>
      </c>
      <c r="AM3253" s="300">
        <v>2012</v>
      </c>
      <c r="AN3253" s="302">
        <v>41012</v>
      </c>
      <c r="AO3253" s="300">
        <v>2.552</v>
      </c>
    </row>
    <row r="3254" spans="38:41">
      <c r="AL3254" s="300">
        <v>4</v>
      </c>
      <c r="AM3254" s="300">
        <v>2012</v>
      </c>
      <c r="AN3254" s="302">
        <v>41011</v>
      </c>
      <c r="AO3254" s="300">
        <v>2.5979999999999999</v>
      </c>
    </row>
    <row r="3255" spans="38:41">
      <c r="AL3255" s="300">
        <v>4</v>
      </c>
      <c r="AM3255" s="300">
        <v>2012</v>
      </c>
      <c r="AN3255" s="302">
        <v>41010</v>
      </c>
      <c r="AO3255" s="300">
        <v>2.5840000000000001</v>
      </c>
    </row>
    <row r="3256" spans="38:41">
      <c r="AL3256" s="300">
        <v>4</v>
      </c>
      <c r="AM3256" s="300">
        <v>2012</v>
      </c>
      <c r="AN3256" s="302">
        <v>41009</v>
      </c>
      <c r="AO3256" s="300">
        <v>2.556</v>
      </c>
    </row>
    <row r="3257" spans="38:41">
      <c r="AL3257" s="300">
        <v>4</v>
      </c>
      <c r="AM3257" s="300">
        <v>2012</v>
      </c>
      <c r="AN3257" s="302">
        <v>41008</v>
      </c>
      <c r="AO3257" s="300">
        <v>2.63</v>
      </c>
    </row>
    <row r="3258" spans="38:41">
      <c r="AL3258" s="300">
        <v>4</v>
      </c>
      <c r="AM3258" s="300">
        <v>2012</v>
      </c>
      <c r="AN3258" s="302">
        <v>41005</v>
      </c>
      <c r="AO3258" s="300">
        <v>2.6789999999999998</v>
      </c>
    </row>
    <row r="3259" spans="38:41">
      <c r="AL3259" s="300">
        <v>4</v>
      </c>
      <c r="AM3259" s="300">
        <v>2012</v>
      </c>
      <c r="AN3259" s="302">
        <v>41004</v>
      </c>
      <c r="AO3259" s="300">
        <v>2.6789999999999998</v>
      </c>
    </row>
    <row r="3260" spans="38:41">
      <c r="AL3260" s="300">
        <v>4</v>
      </c>
      <c r="AM3260" s="300">
        <v>2012</v>
      </c>
      <c r="AN3260" s="302">
        <v>41003</v>
      </c>
      <c r="AO3260" s="300">
        <v>2.6829999999999998</v>
      </c>
    </row>
    <row r="3261" spans="38:41">
      <c r="AL3261" s="300">
        <v>4</v>
      </c>
      <c r="AM3261" s="300">
        <v>2012</v>
      </c>
      <c r="AN3261" s="302">
        <v>41002</v>
      </c>
      <c r="AO3261" s="300">
        <v>2.7360000000000002</v>
      </c>
    </row>
    <row r="3262" spans="38:41">
      <c r="AL3262" s="300">
        <v>4</v>
      </c>
      <c r="AM3262" s="300">
        <v>2012</v>
      </c>
      <c r="AN3262" s="302">
        <v>41001</v>
      </c>
      <c r="AO3262" s="300">
        <v>2.665</v>
      </c>
    </row>
    <row r="3263" spans="38:41">
      <c r="AL3263" s="300">
        <v>3</v>
      </c>
      <c r="AM3263" s="300">
        <v>2012</v>
      </c>
      <c r="AN3263" s="302">
        <v>40998</v>
      </c>
      <c r="AO3263" s="300">
        <v>2.6560000000000001</v>
      </c>
    </row>
    <row r="3264" spans="38:41">
      <c r="AL3264" s="300">
        <v>3</v>
      </c>
      <c r="AM3264" s="300">
        <v>2012</v>
      </c>
      <c r="AN3264" s="302">
        <v>40997</v>
      </c>
      <c r="AO3264" s="300">
        <v>2.6360000000000001</v>
      </c>
    </row>
    <row r="3265" spans="38:41">
      <c r="AL3265" s="300">
        <v>3</v>
      </c>
      <c r="AM3265" s="300">
        <v>2012</v>
      </c>
      <c r="AN3265" s="302">
        <v>40996</v>
      </c>
      <c r="AO3265" s="300">
        <v>2.6669999999999998</v>
      </c>
    </row>
    <row r="3266" spans="38:41">
      <c r="AL3266" s="300">
        <v>3</v>
      </c>
      <c r="AM3266" s="300">
        <v>2012</v>
      </c>
      <c r="AN3266" s="302">
        <v>40995</v>
      </c>
      <c r="AO3266" s="300">
        <v>2.6709999999999998</v>
      </c>
    </row>
    <row r="3267" spans="38:41">
      <c r="AL3267" s="300">
        <v>3</v>
      </c>
      <c r="AM3267" s="300">
        <v>2012</v>
      </c>
      <c r="AN3267" s="302">
        <v>40994</v>
      </c>
      <c r="AO3267" s="300">
        <v>2.7210000000000001</v>
      </c>
    </row>
    <row r="3268" spans="38:41">
      <c r="AL3268" s="300">
        <v>3</v>
      </c>
      <c r="AM3268" s="300">
        <v>2012</v>
      </c>
      <c r="AN3268" s="302">
        <v>40991</v>
      </c>
      <c r="AO3268" s="300">
        <v>2.7170000000000001</v>
      </c>
    </row>
    <row r="3269" spans="38:41">
      <c r="AL3269" s="300">
        <v>3</v>
      </c>
      <c r="AM3269" s="300">
        <v>2012</v>
      </c>
      <c r="AN3269" s="302">
        <v>40990</v>
      </c>
      <c r="AO3269" s="300">
        <v>2.73</v>
      </c>
    </row>
    <row r="3270" spans="38:41">
      <c r="AL3270" s="300">
        <v>3</v>
      </c>
      <c r="AM3270" s="300">
        <v>2012</v>
      </c>
      <c r="AN3270" s="302">
        <v>40989</v>
      </c>
      <c r="AO3270" s="300">
        <v>2.7650000000000001</v>
      </c>
    </row>
    <row r="3271" spans="38:41">
      <c r="AL3271" s="300">
        <v>3</v>
      </c>
      <c r="AM3271" s="300">
        <v>2012</v>
      </c>
      <c r="AN3271" s="302">
        <v>40988</v>
      </c>
      <c r="AO3271" s="300">
        <v>2.806</v>
      </c>
    </row>
    <row r="3272" spans="38:41">
      <c r="AL3272" s="300">
        <v>3</v>
      </c>
      <c r="AM3272" s="300">
        <v>2012</v>
      </c>
      <c r="AN3272" s="302">
        <v>40987</v>
      </c>
      <c r="AO3272" s="300">
        <v>2.8180000000000001</v>
      </c>
    </row>
    <row r="3273" spans="38:41">
      <c r="AL3273" s="300">
        <v>3</v>
      </c>
      <c r="AM3273" s="300">
        <v>2012</v>
      </c>
      <c r="AN3273" s="302">
        <v>40984</v>
      </c>
      <c r="AO3273" s="300">
        <v>2.7679999999999998</v>
      </c>
    </row>
    <row r="3274" spans="38:41">
      <c r="AL3274" s="300">
        <v>3</v>
      </c>
      <c r="AM3274" s="300">
        <v>2012</v>
      </c>
      <c r="AN3274" s="302">
        <v>40983</v>
      </c>
      <c r="AO3274" s="300">
        <v>2.734</v>
      </c>
    </row>
    <row r="3275" spans="38:41">
      <c r="AL3275" s="300">
        <v>3</v>
      </c>
      <c r="AM3275" s="300">
        <v>2012</v>
      </c>
      <c r="AN3275" s="302">
        <v>40982</v>
      </c>
      <c r="AO3275" s="300">
        <v>2.7</v>
      </c>
    </row>
    <row r="3276" spans="38:41">
      <c r="AL3276" s="300">
        <v>3</v>
      </c>
      <c r="AM3276" s="300">
        <v>2012</v>
      </c>
      <c r="AN3276" s="302">
        <v>40981</v>
      </c>
      <c r="AO3276" s="300">
        <v>2.6379999999999999</v>
      </c>
    </row>
    <row r="3277" spans="38:41">
      <c r="AL3277" s="300">
        <v>3</v>
      </c>
      <c r="AM3277" s="300">
        <v>2012</v>
      </c>
      <c r="AN3277" s="302">
        <v>40980</v>
      </c>
      <c r="AO3277" s="300">
        <v>2.5790000000000002</v>
      </c>
    </row>
    <row r="3278" spans="38:41">
      <c r="AL3278" s="300">
        <v>3</v>
      </c>
      <c r="AM3278" s="300">
        <v>2012</v>
      </c>
      <c r="AN3278" s="302">
        <v>40977</v>
      </c>
      <c r="AO3278" s="300">
        <v>2.5950000000000002</v>
      </c>
    </row>
    <row r="3279" spans="38:41">
      <c r="AL3279" s="300">
        <v>3</v>
      </c>
      <c r="AM3279" s="300">
        <v>2012</v>
      </c>
      <c r="AN3279" s="302">
        <v>40976</v>
      </c>
      <c r="AO3279" s="300">
        <v>2.5960000000000001</v>
      </c>
    </row>
    <row r="3280" spans="38:41">
      <c r="AL3280" s="300">
        <v>3</v>
      </c>
      <c r="AM3280" s="300">
        <v>2012</v>
      </c>
      <c r="AN3280" s="302">
        <v>40975</v>
      </c>
      <c r="AO3280" s="300">
        <v>2.5720000000000001</v>
      </c>
    </row>
    <row r="3281" spans="38:41">
      <c r="AL3281" s="300">
        <v>3</v>
      </c>
      <c r="AM3281" s="300">
        <v>2012</v>
      </c>
      <c r="AN3281" s="302">
        <v>40974</v>
      </c>
      <c r="AO3281" s="300">
        <v>2.5510000000000002</v>
      </c>
    </row>
    <row r="3282" spans="38:41">
      <c r="AL3282" s="300">
        <v>3</v>
      </c>
      <c r="AM3282" s="300">
        <v>2012</v>
      </c>
      <c r="AN3282" s="302">
        <v>40973</v>
      </c>
      <c r="AO3282" s="300">
        <v>2.5859999999999999</v>
      </c>
    </row>
    <row r="3283" spans="38:41">
      <c r="AL3283" s="300">
        <v>3</v>
      </c>
      <c r="AM3283" s="300">
        <v>2012</v>
      </c>
      <c r="AN3283" s="302">
        <v>40970</v>
      </c>
      <c r="AO3283" s="300">
        <v>2.58</v>
      </c>
    </row>
    <row r="3284" spans="38:41">
      <c r="AL3284" s="300">
        <v>3</v>
      </c>
      <c r="AM3284" s="300">
        <v>2012</v>
      </c>
      <c r="AN3284" s="302">
        <v>40969</v>
      </c>
      <c r="AO3284" s="300">
        <v>2.6139999999999999</v>
      </c>
    </row>
    <row r="3285" spans="38:41">
      <c r="AL3285" s="300">
        <v>2</v>
      </c>
      <c r="AM3285" s="300">
        <v>2012</v>
      </c>
      <c r="AN3285" s="302">
        <v>40968</v>
      </c>
      <c r="AO3285" s="300">
        <v>2.5979999999999999</v>
      </c>
    </row>
    <row r="3286" spans="38:41">
      <c r="AL3286" s="300">
        <v>2</v>
      </c>
      <c r="AM3286" s="300">
        <v>2012</v>
      </c>
      <c r="AN3286" s="302">
        <v>40967</v>
      </c>
      <c r="AO3286" s="300">
        <v>2.5960000000000001</v>
      </c>
    </row>
    <row r="3287" spans="38:41">
      <c r="AL3287" s="300">
        <v>2</v>
      </c>
      <c r="AM3287" s="300">
        <v>2012</v>
      </c>
      <c r="AN3287" s="302">
        <v>40966</v>
      </c>
      <c r="AO3287" s="300">
        <v>2.625</v>
      </c>
    </row>
    <row r="3288" spans="38:41">
      <c r="AL3288" s="300">
        <v>2</v>
      </c>
      <c r="AM3288" s="300">
        <v>2012</v>
      </c>
      <c r="AN3288" s="302">
        <v>40963</v>
      </c>
      <c r="AO3288" s="300">
        <v>2.6360000000000001</v>
      </c>
    </row>
    <row r="3289" spans="38:41">
      <c r="AL3289" s="300">
        <v>2</v>
      </c>
      <c r="AM3289" s="300">
        <v>2012</v>
      </c>
      <c r="AN3289" s="302">
        <v>40962</v>
      </c>
      <c r="AO3289" s="300">
        <v>2.6429999999999998</v>
      </c>
    </row>
    <row r="3290" spans="38:41">
      <c r="AL3290" s="300">
        <v>2</v>
      </c>
      <c r="AM3290" s="300">
        <v>2012</v>
      </c>
      <c r="AN3290" s="302">
        <v>40961</v>
      </c>
      <c r="AO3290" s="300">
        <v>2.6419999999999999</v>
      </c>
    </row>
    <row r="3291" spans="38:41">
      <c r="AL3291" s="300">
        <v>2</v>
      </c>
      <c r="AM3291" s="300">
        <v>2012</v>
      </c>
      <c r="AN3291" s="302">
        <v>40960</v>
      </c>
      <c r="AO3291" s="300">
        <v>2.6680000000000001</v>
      </c>
    </row>
    <row r="3292" spans="38:41">
      <c r="AL3292" s="300">
        <v>2</v>
      </c>
      <c r="AM3292" s="300">
        <v>2012</v>
      </c>
      <c r="AN3292" s="302">
        <v>40959</v>
      </c>
      <c r="AO3292" s="300">
        <v>2.6309999999999998</v>
      </c>
    </row>
    <row r="3293" spans="38:41">
      <c r="AL3293" s="300">
        <v>2</v>
      </c>
      <c r="AM3293" s="300">
        <v>2012</v>
      </c>
      <c r="AN3293" s="302">
        <v>40956</v>
      </c>
      <c r="AO3293" s="300">
        <v>2.6309999999999998</v>
      </c>
    </row>
    <row r="3294" spans="38:41">
      <c r="AL3294" s="300">
        <v>2</v>
      </c>
      <c r="AM3294" s="300">
        <v>2012</v>
      </c>
      <c r="AN3294" s="302">
        <v>40955</v>
      </c>
      <c r="AO3294" s="300">
        <v>2.6160000000000001</v>
      </c>
    </row>
    <row r="3295" spans="38:41">
      <c r="AL3295" s="300">
        <v>2</v>
      </c>
      <c r="AM3295" s="300">
        <v>2012</v>
      </c>
      <c r="AN3295" s="302">
        <v>40954</v>
      </c>
      <c r="AO3295" s="300">
        <v>2.5979999999999999</v>
      </c>
    </row>
    <row r="3296" spans="38:41">
      <c r="AL3296" s="300">
        <v>2</v>
      </c>
      <c r="AM3296" s="300">
        <v>2012</v>
      </c>
      <c r="AN3296" s="302">
        <v>40953</v>
      </c>
      <c r="AO3296" s="300">
        <v>2.6</v>
      </c>
    </row>
    <row r="3297" spans="38:41">
      <c r="AL3297" s="300">
        <v>2</v>
      </c>
      <c r="AM3297" s="300">
        <v>2012</v>
      </c>
      <c r="AN3297" s="302">
        <v>40952</v>
      </c>
      <c r="AO3297" s="300">
        <v>2.6379999999999999</v>
      </c>
    </row>
    <row r="3298" spans="38:41">
      <c r="AL3298" s="300">
        <v>2</v>
      </c>
      <c r="AM3298" s="300">
        <v>2012</v>
      </c>
      <c r="AN3298" s="302">
        <v>40949</v>
      </c>
      <c r="AO3298" s="300">
        <v>2.6160000000000001</v>
      </c>
    </row>
    <row r="3299" spans="38:41">
      <c r="AL3299" s="300">
        <v>2</v>
      </c>
      <c r="AM3299" s="300">
        <v>2012</v>
      </c>
      <c r="AN3299" s="302">
        <v>40948</v>
      </c>
      <c r="AO3299" s="300">
        <v>2.6509999999999998</v>
      </c>
    </row>
    <row r="3300" spans="38:41">
      <c r="AL3300" s="300">
        <v>2</v>
      </c>
      <c r="AM3300" s="300">
        <v>2012</v>
      </c>
      <c r="AN3300" s="302">
        <v>40947</v>
      </c>
      <c r="AO3300" s="300">
        <v>2.6419999999999999</v>
      </c>
    </row>
    <row r="3301" spans="38:41">
      <c r="AL3301" s="300">
        <v>2</v>
      </c>
      <c r="AM3301" s="300">
        <v>2012</v>
      </c>
      <c r="AN3301" s="302">
        <v>40946</v>
      </c>
      <c r="AO3301" s="300">
        <v>2.6219999999999999</v>
      </c>
    </row>
    <row r="3302" spans="38:41">
      <c r="AL3302" s="300">
        <v>2</v>
      </c>
      <c r="AM3302" s="300">
        <v>2012</v>
      </c>
      <c r="AN3302" s="302">
        <v>40945</v>
      </c>
      <c r="AO3302" s="300">
        <v>2.5760000000000001</v>
      </c>
    </row>
    <row r="3303" spans="38:41">
      <c r="AL3303" s="300">
        <v>2</v>
      </c>
      <c r="AM3303" s="300">
        <v>2012</v>
      </c>
      <c r="AN3303" s="302">
        <v>40942</v>
      </c>
      <c r="AO3303" s="300">
        <v>2.61</v>
      </c>
    </row>
    <row r="3304" spans="38:41">
      <c r="AL3304" s="300">
        <v>2</v>
      </c>
      <c r="AM3304" s="300">
        <v>2012</v>
      </c>
      <c r="AN3304" s="302">
        <v>40941</v>
      </c>
      <c r="AO3304" s="300">
        <v>2.5529999999999999</v>
      </c>
    </row>
    <row r="3305" spans="38:41">
      <c r="AL3305" s="300">
        <v>2</v>
      </c>
      <c r="AM3305" s="300">
        <v>2012</v>
      </c>
      <c r="AN3305" s="302">
        <v>40940</v>
      </c>
      <c r="AO3305" s="300">
        <v>2.5150000000000001</v>
      </c>
    </row>
    <row r="3306" spans="38:41">
      <c r="AL3306" s="300">
        <v>1</v>
      </c>
      <c r="AM3306" s="300">
        <v>2012</v>
      </c>
      <c r="AN3306" s="302">
        <v>40939</v>
      </c>
      <c r="AO3306" s="300">
        <v>2.504</v>
      </c>
    </row>
    <row r="3307" spans="38:41">
      <c r="AL3307" s="300">
        <v>1</v>
      </c>
      <c r="AM3307" s="300">
        <v>2012</v>
      </c>
      <c r="AN3307" s="302">
        <v>40938</v>
      </c>
      <c r="AO3307" s="300">
        <v>2.548</v>
      </c>
    </row>
    <row r="3308" spans="38:41">
      <c r="AL3308" s="300">
        <v>1</v>
      </c>
      <c r="AM3308" s="300">
        <v>2012</v>
      </c>
      <c r="AN3308" s="302">
        <v>40935</v>
      </c>
      <c r="AO3308" s="300">
        <v>2.6019999999999999</v>
      </c>
    </row>
    <row r="3309" spans="38:41">
      <c r="AL3309" s="300">
        <v>1</v>
      </c>
      <c r="AM3309" s="300">
        <v>2012</v>
      </c>
      <c r="AN3309" s="302">
        <v>40934</v>
      </c>
      <c r="AO3309" s="300">
        <v>2.6259999999999999</v>
      </c>
    </row>
    <row r="3310" spans="38:41">
      <c r="AL3310" s="300">
        <v>1</v>
      </c>
      <c r="AM3310" s="300">
        <v>2012</v>
      </c>
      <c r="AN3310" s="302">
        <v>40933</v>
      </c>
      <c r="AO3310" s="300">
        <v>2.6509999999999998</v>
      </c>
    </row>
    <row r="3311" spans="38:41">
      <c r="AL3311" s="300">
        <v>1</v>
      </c>
      <c r="AM3311" s="300">
        <v>2012</v>
      </c>
      <c r="AN3311" s="302">
        <v>40932</v>
      </c>
      <c r="AO3311" s="300">
        <v>2.669</v>
      </c>
    </row>
    <row r="3312" spans="38:41">
      <c r="AL3312" s="300">
        <v>1</v>
      </c>
      <c r="AM3312" s="300">
        <v>2012</v>
      </c>
      <c r="AN3312" s="302">
        <v>40931</v>
      </c>
      <c r="AO3312" s="300">
        <v>2.665</v>
      </c>
    </row>
    <row r="3313" spans="38:41">
      <c r="AL3313" s="300">
        <v>1</v>
      </c>
      <c r="AM3313" s="300">
        <v>2012</v>
      </c>
      <c r="AN3313" s="302">
        <v>40928</v>
      </c>
      <c r="AO3313" s="300">
        <v>2.6269999999999998</v>
      </c>
    </row>
    <row r="3314" spans="38:41">
      <c r="AL3314" s="300">
        <v>1</v>
      </c>
      <c r="AM3314" s="300">
        <v>2012</v>
      </c>
      <c r="AN3314" s="302">
        <v>40927</v>
      </c>
      <c r="AO3314" s="300">
        <v>2.5720000000000001</v>
      </c>
    </row>
    <row r="3315" spans="38:41">
      <c r="AL3315" s="300">
        <v>1</v>
      </c>
      <c r="AM3315" s="300">
        <v>2012</v>
      </c>
      <c r="AN3315" s="302">
        <v>40926</v>
      </c>
      <c r="AO3315" s="300">
        <v>2.5289999999999999</v>
      </c>
    </row>
    <row r="3316" spans="38:41">
      <c r="AL3316" s="300">
        <v>1</v>
      </c>
      <c r="AM3316" s="300">
        <v>2012</v>
      </c>
      <c r="AN3316" s="302">
        <v>40925</v>
      </c>
      <c r="AO3316" s="300">
        <v>2.5019999999999998</v>
      </c>
    </row>
    <row r="3317" spans="38:41">
      <c r="AL3317" s="300">
        <v>1</v>
      </c>
      <c r="AM3317" s="300">
        <v>2012</v>
      </c>
      <c r="AN3317" s="302">
        <v>40924</v>
      </c>
      <c r="AO3317" s="300">
        <v>2.5110000000000001</v>
      </c>
    </row>
    <row r="3318" spans="38:41">
      <c r="AL3318" s="300">
        <v>1</v>
      </c>
      <c r="AM3318" s="300">
        <v>2012</v>
      </c>
      <c r="AN3318" s="302">
        <v>40921</v>
      </c>
      <c r="AO3318" s="300">
        <v>2.5070000000000001</v>
      </c>
    </row>
    <row r="3319" spans="38:41">
      <c r="AL3319" s="300">
        <v>1</v>
      </c>
      <c r="AM3319" s="300">
        <v>2012</v>
      </c>
      <c r="AN3319" s="302">
        <v>40920</v>
      </c>
      <c r="AO3319" s="300">
        <v>2.5499999999999998</v>
      </c>
    </row>
    <row r="3320" spans="38:41">
      <c r="AL3320" s="300">
        <v>1</v>
      </c>
      <c r="AM3320" s="300">
        <v>2012</v>
      </c>
      <c r="AN3320" s="302">
        <v>40919</v>
      </c>
      <c r="AO3320" s="300">
        <v>2.5030000000000001</v>
      </c>
    </row>
    <row r="3321" spans="38:41">
      <c r="AL3321" s="300">
        <v>1</v>
      </c>
      <c r="AM3321" s="300">
        <v>2012</v>
      </c>
      <c r="AN3321" s="302">
        <v>40918</v>
      </c>
      <c r="AO3321" s="300">
        <v>2.5459999999999998</v>
      </c>
    </row>
    <row r="3322" spans="38:41">
      <c r="AL3322" s="300">
        <v>1</v>
      </c>
      <c r="AM3322" s="300">
        <v>2012</v>
      </c>
      <c r="AN3322" s="302">
        <v>40917</v>
      </c>
      <c r="AO3322" s="300">
        <v>2.52</v>
      </c>
    </row>
    <row r="3323" spans="38:41">
      <c r="AL3323" s="300">
        <v>1</v>
      </c>
      <c r="AM3323" s="300">
        <v>2012</v>
      </c>
      <c r="AN3323" s="302">
        <v>40914</v>
      </c>
      <c r="AO3323" s="300">
        <v>2.52</v>
      </c>
    </row>
    <row r="3324" spans="38:41">
      <c r="AL3324" s="300">
        <v>1</v>
      </c>
      <c r="AM3324" s="300">
        <v>2012</v>
      </c>
      <c r="AN3324" s="302">
        <v>40913</v>
      </c>
      <c r="AO3324" s="300">
        <v>2.5470000000000002</v>
      </c>
    </row>
    <row r="3325" spans="38:41">
      <c r="AL3325" s="300">
        <v>1</v>
      </c>
      <c r="AM3325" s="300">
        <v>2012</v>
      </c>
      <c r="AN3325" s="302">
        <v>40912</v>
      </c>
      <c r="AO3325" s="300">
        <v>2.5739999999999998</v>
      </c>
    </row>
    <row r="3326" spans="38:41">
      <c r="AL3326" s="300">
        <v>1</v>
      </c>
      <c r="AM3326" s="300">
        <v>2012</v>
      </c>
      <c r="AN3326" s="302">
        <v>40911</v>
      </c>
      <c r="AO3326" s="300">
        <v>2.5529999999999999</v>
      </c>
    </row>
    <row r="3327" spans="38:41">
      <c r="AL3327" s="300">
        <v>1</v>
      </c>
      <c r="AM3327" s="300">
        <v>2012</v>
      </c>
      <c r="AN3327" s="302">
        <v>40910</v>
      </c>
      <c r="AO3327" s="300">
        <v>2.4940000000000002</v>
      </c>
    </row>
    <row r="3328" spans="38:41">
      <c r="AL3328" s="300">
        <v>12</v>
      </c>
      <c r="AM3328" s="300">
        <v>2011</v>
      </c>
      <c r="AN3328" s="302">
        <v>40907</v>
      </c>
      <c r="AO3328" s="300">
        <v>2.4940000000000002</v>
      </c>
    </row>
    <row r="3329" spans="38:41">
      <c r="AL3329" s="300">
        <v>12</v>
      </c>
      <c r="AM3329" s="300">
        <v>2011</v>
      </c>
      <c r="AN3329" s="302">
        <v>40906</v>
      </c>
      <c r="AO3329" s="300">
        <v>2.4969999999999999</v>
      </c>
    </row>
    <row r="3330" spans="38:41">
      <c r="AL3330" s="300">
        <v>12</v>
      </c>
      <c r="AM3330" s="300">
        <v>2011</v>
      </c>
      <c r="AN3330" s="302">
        <v>40905</v>
      </c>
      <c r="AO3330" s="300">
        <v>2.5030000000000001</v>
      </c>
    </row>
    <row r="3331" spans="38:41">
      <c r="AL3331" s="300">
        <v>12</v>
      </c>
      <c r="AM3331" s="300">
        <v>2011</v>
      </c>
      <c r="AN3331" s="302">
        <v>40904</v>
      </c>
      <c r="AO3331" s="300">
        <v>2.5310000000000001</v>
      </c>
    </row>
    <row r="3332" spans="38:41">
      <c r="AL3332" s="300">
        <v>12</v>
      </c>
      <c r="AM3332" s="300">
        <v>2011</v>
      </c>
      <c r="AN3332" s="302">
        <v>40903</v>
      </c>
      <c r="AO3332" s="300">
        <v>2.5459999999999998</v>
      </c>
    </row>
    <row r="3333" spans="38:41">
      <c r="AL3333" s="300">
        <v>12</v>
      </c>
      <c r="AM3333" s="300">
        <v>2011</v>
      </c>
      <c r="AN3333" s="302">
        <v>40900</v>
      </c>
      <c r="AO3333" s="300">
        <v>2.5459999999999998</v>
      </c>
    </row>
    <row r="3334" spans="38:41">
      <c r="AL3334" s="300">
        <v>12</v>
      </c>
      <c r="AM3334" s="300">
        <v>2011</v>
      </c>
      <c r="AN3334" s="302">
        <v>40899</v>
      </c>
      <c r="AO3334" s="300">
        <v>2.4980000000000002</v>
      </c>
    </row>
    <row r="3335" spans="38:41">
      <c r="AL3335" s="300">
        <v>12</v>
      </c>
      <c r="AM3335" s="300">
        <v>2011</v>
      </c>
      <c r="AN3335" s="302">
        <v>40898</v>
      </c>
      <c r="AO3335" s="300">
        <v>2.4940000000000002</v>
      </c>
    </row>
    <row r="3336" spans="38:41">
      <c r="AL3336" s="300">
        <v>12</v>
      </c>
      <c r="AM3336" s="300">
        <v>2011</v>
      </c>
      <c r="AN3336" s="302">
        <v>40897</v>
      </c>
      <c r="AO3336" s="300">
        <v>2.4649999999999999</v>
      </c>
    </row>
    <row r="3337" spans="38:41">
      <c r="AL3337" s="300">
        <v>12</v>
      </c>
      <c r="AM3337" s="300">
        <v>2011</v>
      </c>
      <c r="AN3337" s="302">
        <v>40896</v>
      </c>
      <c r="AO3337" s="300">
        <v>2.4129999999999998</v>
      </c>
    </row>
    <row r="3338" spans="38:41">
      <c r="AL3338" s="300">
        <v>12</v>
      </c>
      <c r="AM3338" s="300">
        <v>2011</v>
      </c>
      <c r="AN3338" s="302">
        <v>40893</v>
      </c>
      <c r="AO3338" s="300">
        <v>2.4540000000000002</v>
      </c>
    </row>
    <row r="3339" spans="38:41">
      <c r="AL3339" s="300">
        <v>12</v>
      </c>
      <c r="AM3339" s="300">
        <v>2011</v>
      </c>
      <c r="AN3339" s="302">
        <v>40892</v>
      </c>
      <c r="AO3339" s="300">
        <v>2.528</v>
      </c>
    </row>
    <row r="3340" spans="38:41">
      <c r="AL3340" s="300">
        <v>12</v>
      </c>
      <c r="AM3340" s="300">
        <v>2011</v>
      </c>
      <c r="AN3340" s="302">
        <v>40891</v>
      </c>
      <c r="AO3340" s="300">
        <v>2.5369999999999999</v>
      </c>
    </row>
    <row r="3341" spans="38:41">
      <c r="AL3341" s="300">
        <v>12</v>
      </c>
      <c r="AM3341" s="300">
        <v>2011</v>
      </c>
      <c r="AN3341" s="302">
        <v>40890</v>
      </c>
      <c r="AO3341" s="300">
        <v>2.5670000000000002</v>
      </c>
    </row>
    <row r="3342" spans="38:41">
      <c r="AL3342" s="300">
        <v>12</v>
      </c>
      <c r="AM3342" s="300">
        <v>2011</v>
      </c>
      <c r="AN3342" s="302">
        <v>40889</v>
      </c>
      <c r="AO3342" s="300">
        <v>2.6179999999999999</v>
      </c>
    </row>
    <row r="3343" spans="38:41">
      <c r="AL3343" s="300">
        <v>12</v>
      </c>
      <c r="AM3343" s="300">
        <v>2011</v>
      </c>
      <c r="AN3343" s="302">
        <v>40886</v>
      </c>
      <c r="AO3343" s="300">
        <v>2.6579999999999999</v>
      </c>
    </row>
    <row r="3344" spans="38:41">
      <c r="AL3344" s="300">
        <v>12</v>
      </c>
      <c r="AM3344" s="300">
        <v>2011</v>
      </c>
      <c r="AN3344" s="302">
        <v>40885</v>
      </c>
      <c r="AO3344" s="300">
        <v>2.5819999999999999</v>
      </c>
    </row>
    <row r="3345" spans="38:41">
      <c r="AL3345" s="300">
        <v>12</v>
      </c>
      <c r="AM3345" s="300">
        <v>2011</v>
      </c>
      <c r="AN3345" s="302">
        <v>40884</v>
      </c>
      <c r="AO3345" s="300">
        <v>2.6240000000000001</v>
      </c>
    </row>
    <row r="3346" spans="38:41">
      <c r="AL3346" s="300">
        <v>12</v>
      </c>
      <c r="AM3346" s="300">
        <v>2011</v>
      </c>
      <c r="AN3346" s="302">
        <v>40883</v>
      </c>
      <c r="AO3346" s="300">
        <v>2.6829999999999998</v>
      </c>
    </row>
    <row r="3347" spans="38:41">
      <c r="AL3347" s="300">
        <v>12</v>
      </c>
      <c r="AM3347" s="300">
        <v>2011</v>
      </c>
      <c r="AN3347" s="302">
        <v>40882</v>
      </c>
      <c r="AO3347" s="300">
        <v>2.653</v>
      </c>
    </row>
    <row r="3348" spans="38:41">
      <c r="AL3348" s="300">
        <v>12</v>
      </c>
      <c r="AM3348" s="300">
        <v>2011</v>
      </c>
      <c r="AN3348" s="302">
        <v>40879</v>
      </c>
      <c r="AO3348" s="300">
        <v>2.677</v>
      </c>
    </row>
    <row r="3349" spans="38:41">
      <c r="AL3349" s="300">
        <v>12</v>
      </c>
      <c r="AM3349" s="300">
        <v>2011</v>
      </c>
      <c r="AN3349" s="302">
        <v>40878</v>
      </c>
      <c r="AO3349" s="300">
        <v>2.6960000000000002</v>
      </c>
    </row>
    <row r="3350" spans="38:41">
      <c r="AL3350" s="300">
        <v>11</v>
      </c>
      <c r="AM3350" s="300">
        <v>2011</v>
      </c>
      <c r="AN3350" s="302">
        <v>40877</v>
      </c>
      <c r="AO3350" s="300">
        <v>2.6920000000000002</v>
      </c>
    </row>
    <row r="3351" spans="38:41">
      <c r="AL3351" s="300">
        <v>11</v>
      </c>
      <c r="AM3351" s="300">
        <v>2011</v>
      </c>
      <c r="AN3351" s="302">
        <v>40876</v>
      </c>
      <c r="AO3351" s="300">
        <v>2.6709999999999998</v>
      </c>
    </row>
    <row r="3352" spans="38:41">
      <c r="AL3352" s="300">
        <v>11</v>
      </c>
      <c r="AM3352" s="300">
        <v>2011</v>
      </c>
      <c r="AN3352" s="302">
        <v>40875</v>
      </c>
      <c r="AO3352" s="300">
        <v>2.673</v>
      </c>
    </row>
    <row r="3353" spans="38:41">
      <c r="AL3353" s="300">
        <v>11</v>
      </c>
      <c r="AM3353" s="300">
        <v>2011</v>
      </c>
      <c r="AN3353" s="302">
        <v>40872</v>
      </c>
      <c r="AO3353" s="300">
        <v>2.6440000000000001</v>
      </c>
    </row>
    <row r="3354" spans="38:41">
      <c r="AL3354" s="300">
        <v>11</v>
      </c>
      <c r="AM3354" s="300">
        <v>2011</v>
      </c>
      <c r="AN3354" s="302">
        <v>40871</v>
      </c>
      <c r="AO3354" s="300">
        <v>2.63</v>
      </c>
    </row>
    <row r="3355" spans="38:41">
      <c r="AL3355" s="300">
        <v>11</v>
      </c>
      <c r="AM3355" s="300">
        <v>2011</v>
      </c>
      <c r="AN3355" s="302">
        <v>40870</v>
      </c>
      <c r="AO3355" s="300">
        <v>2.629</v>
      </c>
    </row>
    <row r="3356" spans="38:41">
      <c r="AL3356" s="300">
        <v>11</v>
      </c>
      <c r="AM3356" s="300">
        <v>2011</v>
      </c>
      <c r="AN3356" s="302">
        <v>40869</v>
      </c>
      <c r="AO3356" s="300">
        <v>2.6760000000000002</v>
      </c>
    </row>
    <row r="3357" spans="38:41">
      <c r="AL3357" s="300">
        <v>11</v>
      </c>
      <c r="AM3357" s="300">
        <v>2011</v>
      </c>
      <c r="AN3357" s="302">
        <v>40868</v>
      </c>
      <c r="AO3357" s="300">
        <v>2.718</v>
      </c>
    </row>
    <row r="3358" spans="38:41">
      <c r="AL3358" s="300">
        <v>11</v>
      </c>
      <c r="AM3358" s="300">
        <v>2011</v>
      </c>
      <c r="AN3358" s="302">
        <v>40865</v>
      </c>
      <c r="AO3358" s="300">
        <v>2.7410000000000001</v>
      </c>
    </row>
    <row r="3359" spans="38:41">
      <c r="AL3359" s="300">
        <v>11</v>
      </c>
      <c r="AM3359" s="300">
        <v>2011</v>
      </c>
      <c r="AN3359" s="302">
        <v>40864</v>
      </c>
      <c r="AO3359" s="300">
        <v>2.7130000000000001</v>
      </c>
    </row>
    <row r="3360" spans="38:41">
      <c r="AL3360" s="300">
        <v>11</v>
      </c>
      <c r="AM3360" s="300">
        <v>2011</v>
      </c>
      <c r="AN3360" s="302">
        <v>40863</v>
      </c>
      <c r="AO3360" s="300">
        <v>2.722</v>
      </c>
    </row>
    <row r="3361" spans="38:41">
      <c r="AL3361" s="300">
        <v>11</v>
      </c>
      <c r="AM3361" s="300">
        <v>2011</v>
      </c>
      <c r="AN3361" s="302">
        <v>40862</v>
      </c>
      <c r="AO3361" s="300">
        <v>2.754</v>
      </c>
    </row>
    <row r="3362" spans="38:41">
      <c r="AL3362" s="300">
        <v>11</v>
      </c>
      <c r="AM3362" s="300">
        <v>2011</v>
      </c>
      <c r="AN3362" s="302">
        <v>40861</v>
      </c>
      <c r="AO3362" s="300">
        <v>2.746</v>
      </c>
    </row>
    <row r="3363" spans="38:41">
      <c r="AL3363" s="300">
        <v>11</v>
      </c>
      <c r="AM3363" s="300">
        <v>2011</v>
      </c>
      <c r="AN3363" s="302">
        <v>40858</v>
      </c>
      <c r="AO3363" s="300">
        <v>2.75</v>
      </c>
    </row>
    <row r="3364" spans="38:41">
      <c r="AL3364" s="300">
        <v>11</v>
      </c>
      <c r="AM3364" s="300">
        <v>2011</v>
      </c>
      <c r="AN3364" s="302">
        <v>40857</v>
      </c>
      <c r="AO3364" s="300">
        <v>2.75</v>
      </c>
    </row>
    <row r="3365" spans="38:41">
      <c r="AL3365" s="300">
        <v>11</v>
      </c>
      <c r="AM3365" s="300">
        <v>2011</v>
      </c>
      <c r="AN3365" s="302">
        <v>40856</v>
      </c>
      <c r="AO3365" s="300">
        <v>2.7229999999999999</v>
      </c>
    </row>
    <row r="3366" spans="38:41">
      <c r="AL3366" s="300">
        <v>11</v>
      </c>
      <c r="AM3366" s="300">
        <v>2011</v>
      </c>
      <c r="AN3366" s="302">
        <v>40855</v>
      </c>
      <c r="AO3366" s="300">
        <v>2.8090000000000002</v>
      </c>
    </row>
    <row r="3367" spans="38:41">
      <c r="AL3367" s="300">
        <v>11</v>
      </c>
      <c r="AM3367" s="300">
        <v>2011</v>
      </c>
      <c r="AN3367" s="302">
        <v>40854</v>
      </c>
      <c r="AO3367" s="300">
        <v>2.8140000000000001</v>
      </c>
    </row>
    <row r="3368" spans="38:41">
      <c r="AL3368" s="300">
        <v>11</v>
      </c>
      <c r="AM3368" s="300">
        <v>2011</v>
      </c>
      <c r="AN3368" s="302">
        <v>40851</v>
      </c>
      <c r="AO3368" s="300">
        <v>2.827</v>
      </c>
    </row>
    <row r="3369" spans="38:41">
      <c r="AL3369" s="300">
        <v>11</v>
      </c>
      <c r="AM3369" s="300">
        <v>2011</v>
      </c>
      <c r="AN3369" s="302">
        <v>40850</v>
      </c>
      <c r="AO3369" s="300">
        <v>2.8580000000000001</v>
      </c>
    </row>
    <row r="3370" spans="38:41">
      <c r="AL3370" s="300">
        <v>11</v>
      </c>
      <c r="AM3370" s="300">
        <v>2011</v>
      </c>
      <c r="AN3370" s="302">
        <v>40849</v>
      </c>
      <c r="AO3370" s="300">
        <v>2.8119999999999998</v>
      </c>
    </row>
    <row r="3371" spans="38:41">
      <c r="AL3371" s="300">
        <v>11</v>
      </c>
      <c r="AM3371" s="300">
        <v>2011</v>
      </c>
      <c r="AN3371" s="302">
        <v>40848</v>
      </c>
      <c r="AO3371" s="300">
        <v>2.7930000000000001</v>
      </c>
    </row>
    <row r="3372" spans="38:41">
      <c r="AL3372" s="300">
        <v>10</v>
      </c>
      <c r="AM3372" s="300">
        <v>2011</v>
      </c>
      <c r="AN3372" s="302">
        <v>40847</v>
      </c>
      <c r="AO3372" s="300">
        <v>2.9260000000000002</v>
      </c>
    </row>
    <row r="3373" spans="38:41">
      <c r="AL3373" s="300">
        <v>10</v>
      </c>
      <c r="AM3373" s="300">
        <v>2011</v>
      </c>
      <c r="AN3373" s="302">
        <v>40844</v>
      </c>
      <c r="AO3373" s="300">
        <v>3.0590000000000002</v>
      </c>
    </row>
    <row r="3374" spans="38:41">
      <c r="AL3374" s="300">
        <v>10</v>
      </c>
      <c r="AM3374" s="300">
        <v>2011</v>
      </c>
      <c r="AN3374" s="302">
        <v>40843</v>
      </c>
      <c r="AO3374" s="300">
        <v>3.1379999999999999</v>
      </c>
    </row>
    <row r="3375" spans="38:41">
      <c r="AL3375" s="300">
        <v>10</v>
      </c>
      <c r="AM3375" s="300">
        <v>2011</v>
      </c>
      <c r="AN3375" s="302">
        <v>40842</v>
      </c>
      <c r="AO3375" s="300">
        <v>3.0289999999999999</v>
      </c>
    </row>
    <row r="3376" spans="38:41">
      <c r="AL3376" s="300">
        <v>10</v>
      </c>
      <c r="AM3376" s="300">
        <v>2011</v>
      </c>
      <c r="AN3376" s="302">
        <v>40841</v>
      </c>
      <c r="AO3376" s="300">
        <v>2.9239999999999999</v>
      </c>
    </row>
    <row r="3377" spans="38:41">
      <c r="AL3377" s="300">
        <v>10</v>
      </c>
      <c r="AM3377" s="300">
        <v>2011</v>
      </c>
      <c r="AN3377" s="302">
        <v>40840</v>
      </c>
      <c r="AO3377" s="300">
        <v>2.9940000000000002</v>
      </c>
    </row>
    <row r="3378" spans="38:41">
      <c r="AL3378" s="300">
        <v>10</v>
      </c>
      <c r="AM3378" s="300">
        <v>2011</v>
      </c>
      <c r="AN3378" s="302">
        <v>40837</v>
      </c>
      <c r="AO3378" s="300">
        <v>2.984</v>
      </c>
    </row>
    <row r="3379" spans="38:41">
      <c r="AL3379" s="300">
        <v>10</v>
      </c>
      <c r="AM3379" s="300">
        <v>2011</v>
      </c>
      <c r="AN3379" s="302">
        <v>40836</v>
      </c>
      <c r="AO3379" s="300">
        <v>2.9369999999999998</v>
      </c>
    </row>
    <row r="3380" spans="38:41">
      <c r="AL3380" s="300">
        <v>10</v>
      </c>
      <c r="AM3380" s="300">
        <v>2011</v>
      </c>
      <c r="AN3380" s="302">
        <v>40835</v>
      </c>
      <c r="AO3380" s="300">
        <v>2.9390000000000001</v>
      </c>
    </row>
    <row r="3381" spans="38:41">
      <c r="AL3381" s="300">
        <v>10</v>
      </c>
      <c r="AM3381" s="300">
        <v>2011</v>
      </c>
      <c r="AN3381" s="302">
        <v>40834</v>
      </c>
      <c r="AO3381" s="300">
        <v>2.9089999999999998</v>
      </c>
    </row>
    <row r="3382" spans="38:41">
      <c r="AL3382" s="300">
        <v>10</v>
      </c>
      <c r="AM3382" s="300">
        <v>2011</v>
      </c>
      <c r="AN3382" s="302">
        <v>40833</v>
      </c>
      <c r="AO3382" s="300">
        <v>2.883</v>
      </c>
    </row>
    <row r="3383" spans="38:41">
      <c r="AL3383" s="300">
        <v>10</v>
      </c>
      <c r="AM3383" s="300">
        <v>2011</v>
      </c>
      <c r="AN3383" s="302">
        <v>40830</v>
      </c>
      <c r="AO3383" s="300">
        <v>2.972</v>
      </c>
    </row>
    <row r="3384" spans="38:41">
      <c r="AL3384" s="300">
        <v>10</v>
      </c>
      <c r="AM3384" s="300">
        <v>2011</v>
      </c>
      <c r="AN3384" s="302">
        <v>40829</v>
      </c>
      <c r="AO3384" s="300">
        <v>2.8919999999999999</v>
      </c>
    </row>
    <row r="3385" spans="38:41">
      <c r="AL3385" s="300">
        <v>10</v>
      </c>
      <c r="AM3385" s="300">
        <v>2011</v>
      </c>
      <c r="AN3385" s="302">
        <v>40828</v>
      </c>
      <c r="AO3385" s="300">
        <v>2.9460000000000002</v>
      </c>
    </row>
    <row r="3386" spans="38:41">
      <c r="AL3386" s="300">
        <v>10</v>
      </c>
      <c r="AM3386" s="300">
        <v>2011</v>
      </c>
      <c r="AN3386" s="302">
        <v>40827</v>
      </c>
      <c r="AO3386" s="300">
        <v>2.8719999999999999</v>
      </c>
    </row>
    <row r="3387" spans="38:41">
      <c r="AL3387" s="300">
        <v>10</v>
      </c>
      <c r="AM3387" s="300">
        <v>2011</v>
      </c>
      <c r="AN3387" s="302">
        <v>40826</v>
      </c>
      <c r="AO3387" s="300">
        <v>2.82</v>
      </c>
    </row>
    <row r="3388" spans="38:41">
      <c r="AL3388" s="300">
        <v>10</v>
      </c>
      <c r="AM3388" s="300">
        <v>2011</v>
      </c>
      <c r="AN3388" s="302">
        <v>40823</v>
      </c>
      <c r="AO3388" s="300">
        <v>2.82</v>
      </c>
    </row>
    <row r="3389" spans="38:41">
      <c r="AL3389" s="300">
        <v>10</v>
      </c>
      <c r="AM3389" s="300">
        <v>2011</v>
      </c>
      <c r="AN3389" s="302">
        <v>40822</v>
      </c>
      <c r="AO3389" s="300">
        <v>2.8010000000000002</v>
      </c>
    </row>
    <row r="3390" spans="38:41">
      <c r="AL3390" s="300">
        <v>10</v>
      </c>
      <c r="AM3390" s="300">
        <v>2011</v>
      </c>
      <c r="AN3390" s="302">
        <v>40821</v>
      </c>
      <c r="AO3390" s="300">
        <v>2.734</v>
      </c>
    </row>
    <row r="3391" spans="38:41">
      <c r="AL3391" s="300">
        <v>10</v>
      </c>
      <c r="AM3391" s="300">
        <v>2011</v>
      </c>
      <c r="AN3391" s="302">
        <v>40820</v>
      </c>
      <c r="AO3391" s="300">
        <v>2.706</v>
      </c>
    </row>
    <row r="3392" spans="38:41">
      <c r="AL3392" s="300">
        <v>10</v>
      </c>
      <c r="AM3392" s="300">
        <v>2011</v>
      </c>
      <c r="AN3392" s="302">
        <v>40819</v>
      </c>
      <c r="AO3392" s="300">
        <v>2.6909999999999998</v>
      </c>
    </row>
    <row r="3393" spans="38:41">
      <c r="AL3393" s="300">
        <v>9</v>
      </c>
      <c r="AM3393" s="300">
        <v>2011</v>
      </c>
      <c r="AN3393" s="302">
        <v>40816</v>
      </c>
      <c r="AO3393" s="300">
        <v>2.7719999999999998</v>
      </c>
    </row>
    <row r="3394" spans="38:41">
      <c r="AL3394" s="300">
        <v>9</v>
      </c>
      <c r="AM3394" s="300">
        <v>2011</v>
      </c>
      <c r="AN3394" s="302">
        <v>40815</v>
      </c>
      <c r="AO3394" s="300">
        <v>2.8420000000000001</v>
      </c>
    </row>
    <row r="3395" spans="38:41">
      <c r="AL3395" s="300">
        <v>9</v>
      </c>
      <c r="AM3395" s="300">
        <v>2011</v>
      </c>
      <c r="AN3395" s="302">
        <v>40814</v>
      </c>
      <c r="AO3395" s="300">
        <v>2.8290000000000002</v>
      </c>
    </row>
    <row r="3396" spans="38:41">
      <c r="AL3396" s="300">
        <v>9</v>
      </c>
      <c r="AM3396" s="300">
        <v>2011</v>
      </c>
      <c r="AN3396" s="302">
        <v>40813</v>
      </c>
      <c r="AO3396" s="300">
        <v>2.8250000000000002</v>
      </c>
    </row>
    <row r="3397" spans="38:41">
      <c r="AL3397" s="300">
        <v>9</v>
      </c>
      <c r="AM3397" s="300">
        <v>2011</v>
      </c>
      <c r="AN3397" s="302">
        <v>40812</v>
      </c>
      <c r="AO3397" s="300">
        <v>2.7709999999999999</v>
      </c>
    </row>
    <row r="3398" spans="38:41">
      <c r="AL3398" s="300">
        <v>9</v>
      </c>
      <c r="AM3398" s="300">
        <v>2011</v>
      </c>
      <c r="AN3398" s="302">
        <v>40809</v>
      </c>
      <c r="AO3398" s="300">
        <v>2.706</v>
      </c>
    </row>
    <row r="3399" spans="38:41">
      <c r="AL3399" s="300">
        <v>9</v>
      </c>
      <c r="AM3399" s="300">
        <v>2011</v>
      </c>
      <c r="AN3399" s="302">
        <v>40808</v>
      </c>
      <c r="AO3399" s="300">
        <v>2.681</v>
      </c>
    </row>
    <row r="3400" spans="38:41">
      <c r="AL3400" s="300">
        <v>9</v>
      </c>
      <c r="AM3400" s="300">
        <v>2011</v>
      </c>
      <c r="AN3400" s="302">
        <v>40807</v>
      </c>
      <c r="AO3400" s="300">
        <v>2.766</v>
      </c>
    </row>
    <row r="3401" spans="38:41">
      <c r="AL3401" s="300">
        <v>9</v>
      </c>
      <c r="AM3401" s="300">
        <v>2011</v>
      </c>
      <c r="AN3401" s="302">
        <v>40806</v>
      </c>
      <c r="AO3401" s="300">
        <v>2.8620000000000001</v>
      </c>
    </row>
    <row r="3402" spans="38:41">
      <c r="AL3402" s="300">
        <v>9</v>
      </c>
      <c r="AM3402" s="300">
        <v>2011</v>
      </c>
      <c r="AN3402" s="302">
        <v>40805</v>
      </c>
      <c r="AO3402" s="300">
        <v>2.8690000000000002</v>
      </c>
    </row>
    <row r="3403" spans="38:41">
      <c r="AL3403" s="300">
        <v>9</v>
      </c>
      <c r="AM3403" s="300">
        <v>2011</v>
      </c>
      <c r="AN3403" s="302">
        <v>40802</v>
      </c>
      <c r="AO3403" s="300">
        <v>2.9279999999999999</v>
      </c>
    </row>
    <row r="3404" spans="38:41">
      <c r="AL3404" s="300">
        <v>9</v>
      </c>
      <c r="AM3404" s="300">
        <v>2011</v>
      </c>
      <c r="AN3404" s="302">
        <v>40801</v>
      </c>
      <c r="AO3404" s="300">
        <v>2.919</v>
      </c>
    </row>
    <row r="3405" spans="38:41">
      <c r="AL3405" s="300">
        <v>9</v>
      </c>
      <c r="AM3405" s="300">
        <v>2011</v>
      </c>
      <c r="AN3405" s="302">
        <v>40800</v>
      </c>
      <c r="AO3405" s="300">
        <v>2.8519999999999999</v>
      </c>
    </row>
    <row r="3406" spans="38:41">
      <c r="AL3406" s="300">
        <v>9</v>
      </c>
      <c r="AM3406" s="300">
        <v>2011</v>
      </c>
      <c r="AN3406" s="302">
        <v>40799</v>
      </c>
      <c r="AO3406" s="300">
        <v>2.84</v>
      </c>
    </row>
    <row r="3407" spans="38:41">
      <c r="AL3407" s="300">
        <v>9</v>
      </c>
      <c r="AM3407" s="300">
        <v>2011</v>
      </c>
      <c r="AN3407" s="302">
        <v>40798</v>
      </c>
      <c r="AO3407" s="300">
        <v>2.8130000000000002</v>
      </c>
    </row>
    <row r="3408" spans="38:41">
      <c r="AL3408" s="300">
        <v>9</v>
      </c>
      <c r="AM3408" s="300">
        <v>2011</v>
      </c>
      <c r="AN3408" s="302">
        <v>40795</v>
      </c>
      <c r="AO3408" s="300">
        <v>2.8090000000000002</v>
      </c>
    </row>
    <row r="3409" spans="38:41">
      <c r="AL3409" s="300">
        <v>9</v>
      </c>
      <c r="AM3409" s="300">
        <v>2011</v>
      </c>
      <c r="AN3409" s="302">
        <v>40794</v>
      </c>
      <c r="AO3409" s="300">
        <v>2.891</v>
      </c>
    </row>
    <row r="3410" spans="38:41">
      <c r="AL3410" s="300">
        <v>9</v>
      </c>
      <c r="AM3410" s="300">
        <v>2011</v>
      </c>
      <c r="AN3410" s="302">
        <v>40793</v>
      </c>
      <c r="AO3410" s="300">
        <v>2.9470000000000001</v>
      </c>
    </row>
    <row r="3411" spans="38:41">
      <c r="AL3411" s="300">
        <v>9</v>
      </c>
      <c r="AM3411" s="300">
        <v>2011</v>
      </c>
      <c r="AN3411" s="302">
        <v>40792</v>
      </c>
      <c r="AO3411" s="300">
        <v>2.9169999999999998</v>
      </c>
    </row>
    <row r="3412" spans="38:41">
      <c r="AL3412" s="300">
        <v>9</v>
      </c>
      <c r="AM3412" s="300">
        <v>2011</v>
      </c>
      <c r="AN3412" s="302">
        <v>40791</v>
      </c>
      <c r="AO3412" s="300">
        <v>2.9630000000000001</v>
      </c>
    </row>
    <row r="3413" spans="38:41">
      <c r="AL3413" s="300">
        <v>9</v>
      </c>
      <c r="AM3413" s="300">
        <v>2011</v>
      </c>
      <c r="AN3413" s="302">
        <v>40788</v>
      </c>
      <c r="AO3413" s="300">
        <v>2.9630000000000001</v>
      </c>
    </row>
    <row r="3414" spans="38:41">
      <c r="AL3414" s="300">
        <v>9</v>
      </c>
      <c r="AM3414" s="300">
        <v>2011</v>
      </c>
      <c r="AN3414" s="302">
        <v>40787</v>
      </c>
      <c r="AO3414" s="300">
        <v>3.0390000000000001</v>
      </c>
    </row>
    <row r="3415" spans="38:41">
      <c r="AL3415" s="300">
        <v>8</v>
      </c>
      <c r="AM3415" s="300">
        <v>2011</v>
      </c>
      <c r="AN3415" s="302">
        <v>40786</v>
      </c>
      <c r="AO3415" s="300">
        <v>3.1059999999999999</v>
      </c>
    </row>
    <row r="3416" spans="38:41">
      <c r="AL3416" s="300">
        <v>8</v>
      </c>
      <c r="AM3416" s="300">
        <v>2011</v>
      </c>
      <c r="AN3416" s="302">
        <v>40785</v>
      </c>
      <c r="AO3416" s="300">
        <v>3.0190000000000001</v>
      </c>
    </row>
    <row r="3417" spans="38:41">
      <c r="AL3417" s="300">
        <v>8</v>
      </c>
      <c r="AM3417" s="300">
        <v>2011</v>
      </c>
      <c r="AN3417" s="302">
        <v>40784</v>
      </c>
      <c r="AO3417" s="300">
        <v>3.0609999999999999</v>
      </c>
    </row>
    <row r="3418" spans="38:41">
      <c r="AL3418" s="300">
        <v>8</v>
      </c>
      <c r="AM3418" s="300">
        <v>2011</v>
      </c>
      <c r="AN3418" s="302">
        <v>40781</v>
      </c>
      <c r="AO3418" s="300">
        <v>3.0110000000000001</v>
      </c>
    </row>
    <row r="3419" spans="38:41">
      <c r="AL3419" s="300">
        <v>8</v>
      </c>
      <c r="AM3419" s="300">
        <v>2011</v>
      </c>
      <c r="AN3419" s="302">
        <v>40780</v>
      </c>
      <c r="AO3419" s="300">
        <v>3.0409999999999999</v>
      </c>
    </row>
    <row r="3420" spans="38:41">
      <c r="AL3420" s="300">
        <v>8</v>
      </c>
      <c r="AM3420" s="300">
        <v>2011</v>
      </c>
      <c r="AN3420" s="302">
        <v>40779</v>
      </c>
      <c r="AO3420" s="300">
        <v>3.0840000000000001</v>
      </c>
    </row>
    <row r="3421" spans="38:41">
      <c r="AL3421" s="300">
        <v>8</v>
      </c>
      <c r="AM3421" s="300">
        <v>2011</v>
      </c>
      <c r="AN3421" s="302">
        <v>40778</v>
      </c>
      <c r="AO3421" s="300">
        <v>3.0179999999999998</v>
      </c>
    </row>
    <row r="3422" spans="38:41">
      <c r="AL3422" s="300">
        <v>8</v>
      </c>
      <c r="AM3422" s="300">
        <v>2011</v>
      </c>
      <c r="AN3422" s="302">
        <v>40777</v>
      </c>
      <c r="AO3422" s="300">
        <v>2.952</v>
      </c>
    </row>
    <row r="3423" spans="38:41">
      <c r="AL3423" s="300">
        <v>8</v>
      </c>
      <c r="AM3423" s="300">
        <v>2011</v>
      </c>
      <c r="AN3423" s="302">
        <v>40774</v>
      </c>
      <c r="AO3423" s="300">
        <v>2.96</v>
      </c>
    </row>
    <row r="3424" spans="38:41">
      <c r="AL3424" s="300">
        <v>8</v>
      </c>
      <c r="AM3424" s="300">
        <v>2011</v>
      </c>
      <c r="AN3424" s="302">
        <v>40773</v>
      </c>
      <c r="AO3424" s="300">
        <v>2.9590000000000001</v>
      </c>
    </row>
    <row r="3425" spans="38:41">
      <c r="AL3425" s="300">
        <v>8</v>
      </c>
      <c r="AM3425" s="300">
        <v>2011</v>
      </c>
      <c r="AN3425" s="302">
        <v>40772</v>
      </c>
      <c r="AO3425" s="300">
        <v>3.05</v>
      </c>
    </row>
    <row r="3426" spans="38:41">
      <c r="AL3426" s="300">
        <v>8</v>
      </c>
      <c r="AM3426" s="300">
        <v>2011</v>
      </c>
      <c r="AN3426" s="302">
        <v>40771</v>
      </c>
      <c r="AO3426" s="300">
        <v>3.1150000000000002</v>
      </c>
    </row>
    <row r="3427" spans="38:41">
      <c r="AL3427" s="300">
        <v>8</v>
      </c>
      <c r="AM3427" s="300">
        <v>2011</v>
      </c>
      <c r="AN3427" s="302">
        <v>40770</v>
      </c>
      <c r="AO3427" s="300">
        <v>3.137</v>
      </c>
    </row>
    <row r="3428" spans="38:41">
      <c r="AL3428" s="300">
        <v>8</v>
      </c>
      <c r="AM3428" s="300">
        <v>2011</v>
      </c>
      <c r="AN3428" s="302">
        <v>40767</v>
      </c>
      <c r="AO3428" s="300">
        <v>3.093</v>
      </c>
    </row>
    <row r="3429" spans="38:41">
      <c r="AL3429" s="300">
        <v>8</v>
      </c>
      <c r="AM3429" s="300">
        <v>2011</v>
      </c>
      <c r="AN3429" s="302">
        <v>40766</v>
      </c>
      <c r="AO3429" s="300">
        <v>3.0760000000000001</v>
      </c>
    </row>
    <row r="3430" spans="38:41">
      <c r="AL3430" s="300">
        <v>8</v>
      </c>
      <c r="AM3430" s="300">
        <v>2011</v>
      </c>
      <c r="AN3430" s="302">
        <v>40765</v>
      </c>
      <c r="AO3430" s="300">
        <v>2.9820000000000002</v>
      </c>
    </row>
    <row r="3431" spans="38:41">
      <c r="AL3431" s="300">
        <v>8</v>
      </c>
      <c r="AM3431" s="300">
        <v>2011</v>
      </c>
      <c r="AN3431" s="302">
        <v>40764</v>
      </c>
      <c r="AO3431" s="300">
        <v>3.08</v>
      </c>
    </row>
    <row r="3432" spans="38:41">
      <c r="AL3432" s="300">
        <v>8</v>
      </c>
      <c r="AM3432" s="300">
        <v>2011</v>
      </c>
      <c r="AN3432" s="302">
        <v>40763</v>
      </c>
      <c r="AO3432" s="300">
        <v>3.1280000000000001</v>
      </c>
    </row>
    <row r="3433" spans="38:41">
      <c r="AL3433" s="300">
        <v>8</v>
      </c>
      <c r="AM3433" s="300">
        <v>2011</v>
      </c>
      <c r="AN3433" s="302">
        <v>40760</v>
      </c>
      <c r="AO3433" s="300">
        <v>3.2210000000000001</v>
      </c>
    </row>
    <row r="3434" spans="38:41">
      <c r="AL3434" s="300">
        <v>8</v>
      </c>
      <c r="AM3434" s="300">
        <v>2011</v>
      </c>
      <c r="AN3434" s="302">
        <v>40759</v>
      </c>
      <c r="AO3434" s="300">
        <v>3.0910000000000002</v>
      </c>
    </row>
    <row r="3435" spans="38:41">
      <c r="AL3435" s="300">
        <v>8</v>
      </c>
      <c r="AM3435" s="300">
        <v>2011</v>
      </c>
      <c r="AN3435" s="302">
        <v>40758</v>
      </c>
      <c r="AO3435" s="300">
        <v>3.1890000000000001</v>
      </c>
    </row>
    <row r="3436" spans="38:41">
      <c r="AL3436" s="300">
        <v>8</v>
      </c>
      <c r="AM3436" s="300">
        <v>2011</v>
      </c>
      <c r="AN3436" s="302">
        <v>40757</v>
      </c>
      <c r="AO3436" s="300">
        <v>3.1680000000000001</v>
      </c>
    </row>
    <row r="3437" spans="38:41">
      <c r="AL3437" s="300">
        <v>8</v>
      </c>
      <c r="AM3437" s="300">
        <v>2011</v>
      </c>
      <c r="AN3437" s="302">
        <v>40756</v>
      </c>
      <c r="AO3437" s="300">
        <v>3.2810000000000001</v>
      </c>
    </row>
    <row r="3438" spans="38:41">
      <c r="AL3438" s="300">
        <v>7</v>
      </c>
      <c r="AM3438" s="300">
        <v>2011</v>
      </c>
      <c r="AN3438" s="302">
        <v>40753</v>
      </c>
      <c r="AO3438" s="300">
        <v>3.2890000000000001</v>
      </c>
    </row>
    <row r="3439" spans="38:41">
      <c r="AL3439" s="300">
        <v>7</v>
      </c>
      <c r="AM3439" s="300">
        <v>2011</v>
      </c>
      <c r="AN3439" s="302">
        <v>40752</v>
      </c>
      <c r="AO3439" s="300">
        <v>3.347</v>
      </c>
    </row>
    <row r="3440" spans="38:41">
      <c r="AL3440" s="300">
        <v>7</v>
      </c>
      <c r="AM3440" s="300">
        <v>2011</v>
      </c>
      <c r="AN3440" s="302">
        <v>40751</v>
      </c>
      <c r="AO3440" s="300">
        <v>3.3519999999999999</v>
      </c>
    </row>
    <row r="3441" spans="38:41">
      <c r="AL3441" s="300">
        <v>7</v>
      </c>
      <c r="AM3441" s="300">
        <v>2011</v>
      </c>
      <c r="AN3441" s="302">
        <v>40750</v>
      </c>
      <c r="AO3441" s="300">
        <v>3.3690000000000002</v>
      </c>
    </row>
    <row r="3442" spans="38:41">
      <c r="AL3442" s="300">
        <v>7</v>
      </c>
      <c r="AM3442" s="300">
        <v>2011</v>
      </c>
      <c r="AN3442" s="302">
        <v>40749</v>
      </c>
      <c r="AO3442" s="300">
        <v>3.3969999999999998</v>
      </c>
    </row>
    <row r="3443" spans="38:41">
      <c r="AL3443" s="300">
        <v>7</v>
      </c>
      <c r="AM3443" s="300">
        <v>2011</v>
      </c>
      <c r="AN3443" s="302">
        <v>40746</v>
      </c>
      <c r="AO3443" s="300">
        <v>3.39</v>
      </c>
    </row>
    <row r="3444" spans="38:41">
      <c r="AL3444" s="300">
        <v>7</v>
      </c>
      <c r="AM3444" s="300">
        <v>2011</v>
      </c>
      <c r="AN3444" s="302">
        <v>40745</v>
      </c>
      <c r="AO3444" s="300">
        <v>3.4409999999999998</v>
      </c>
    </row>
    <row r="3445" spans="38:41">
      <c r="AL3445" s="300">
        <v>7</v>
      </c>
      <c r="AM3445" s="300">
        <v>2011</v>
      </c>
      <c r="AN3445" s="302">
        <v>40744</v>
      </c>
      <c r="AO3445" s="300">
        <v>3.391</v>
      </c>
    </row>
    <row r="3446" spans="38:41">
      <c r="AL3446" s="300">
        <v>7</v>
      </c>
      <c r="AM3446" s="300">
        <v>2011</v>
      </c>
      <c r="AN3446" s="302">
        <v>40743</v>
      </c>
      <c r="AO3446" s="300">
        <v>3.3479999999999999</v>
      </c>
    </row>
    <row r="3447" spans="38:41">
      <c r="AL3447" s="300">
        <v>7</v>
      </c>
      <c r="AM3447" s="300">
        <v>2011</v>
      </c>
      <c r="AN3447" s="302">
        <v>40742</v>
      </c>
      <c r="AO3447" s="300">
        <v>3.359</v>
      </c>
    </row>
    <row r="3448" spans="38:41">
      <c r="AL3448" s="300">
        <v>7</v>
      </c>
      <c r="AM3448" s="300">
        <v>2011</v>
      </c>
      <c r="AN3448" s="302">
        <v>40739</v>
      </c>
      <c r="AO3448" s="300">
        <v>3.347</v>
      </c>
    </row>
    <row r="3449" spans="38:41">
      <c r="AL3449" s="300">
        <v>7</v>
      </c>
      <c r="AM3449" s="300">
        <v>2011</v>
      </c>
      <c r="AN3449" s="302">
        <v>40738</v>
      </c>
      <c r="AO3449" s="300">
        <v>3.4009999999999998</v>
      </c>
    </row>
    <row r="3450" spans="38:41">
      <c r="AL3450" s="300">
        <v>7</v>
      </c>
      <c r="AM3450" s="300">
        <v>2011</v>
      </c>
      <c r="AN3450" s="302">
        <v>40737</v>
      </c>
      <c r="AO3450" s="300">
        <v>3.38</v>
      </c>
    </row>
    <row r="3451" spans="38:41">
      <c r="AL3451" s="300">
        <v>7</v>
      </c>
      <c r="AM3451" s="300">
        <v>2011</v>
      </c>
      <c r="AN3451" s="302">
        <v>40736</v>
      </c>
      <c r="AO3451" s="300">
        <v>3.3570000000000002</v>
      </c>
    </row>
    <row r="3452" spans="38:41">
      <c r="AL3452" s="300">
        <v>7</v>
      </c>
      <c r="AM3452" s="300">
        <v>2011</v>
      </c>
      <c r="AN3452" s="302">
        <v>40735</v>
      </c>
      <c r="AO3452" s="300">
        <v>3.363</v>
      </c>
    </row>
    <row r="3453" spans="38:41">
      <c r="AL3453" s="300">
        <v>7</v>
      </c>
      <c r="AM3453" s="300">
        <v>2011</v>
      </c>
      <c r="AN3453" s="302">
        <v>40732</v>
      </c>
      <c r="AO3453" s="300">
        <v>3.4159999999999999</v>
      </c>
    </row>
    <row r="3454" spans="38:41">
      <c r="AL3454" s="300">
        <v>7</v>
      </c>
      <c r="AM3454" s="300">
        <v>2011</v>
      </c>
      <c r="AN3454" s="302">
        <v>40731</v>
      </c>
      <c r="AO3454" s="300">
        <v>3.4929999999999999</v>
      </c>
    </row>
    <row r="3455" spans="38:41">
      <c r="AL3455" s="300">
        <v>7</v>
      </c>
      <c r="AM3455" s="300">
        <v>2011</v>
      </c>
      <c r="AN3455" s="302">
        <v>40730</v>
      </c>
      <c r="AO3455" s="300">
        <v>3.5019999999999998</v>
      </c>
    </row>
    <row r="3456" spans="38:41">
      <c r="AL3456" s="300">
        <v>7</v>
      </c>
      <c r="AM3456" s="300">
        <v>2011</v>
      </c>
      <c r="AN3456" s="302">
        <v>40729</v>
      </c>
      <c r="AO3456" s="300">
        <v>3.5179999999999998</v>
      </c>
    </row>
    <row r="3457" spans="38:41">
      <c r="AL3457" s="300">
        <v>7</v>
      </c>
      <c r="AM3457" s="300">
        <v>2011</v>
      </c>
      <c r="AN3457" s="302">
        <v>40728</v>
      </c>
      <c r="AO3457" s="300">
        <v>3.5289999999999999</v>
      </c>
    </row>
    <row r="3458" spans="38:41">
      <c r="AL3458" s="300">
        <v>7</v>
      </c>
      <c r="AM3458" s="300">
        <v>2011</v>
      </c>
      <c r="AN3458" s="302">
        <v>40725</v>
      </c>
      <c r="AO3458" s="300">
        <v>3.5579999999999998</v>
      </c>
    </row>
    <row r="3459" spans="38:41">
      <c r="AL3459" s="300">
        <v>6</v>
      </c>
      <c r="AM3459" s="300">
        <v>2011</v>
      </c>
      <c r="AN3459" s="302">
        <v>40724</v>
      </c>
      <c r="AO3459" s="300">
        <v>3.5470000000000002</v>
      </c>
    </row>
    <row r="3460" spans="38:41">
      <c r="AL3460" s="300">
        <v>6</v>
      </c>
      <c r="AM3460" s="300">
        <v>2011</v>
      </c>
      <c r="AN3460" s="302">
        <v>40723</v>
      </c>
      <c r="AO3460" s="300">
        <v>3.5339999999999998</v>
      </c>
    </row>
    <row r="3461" spans="38:41">
      <c r="AL3461" s="300">
        <v>6</v>
      </c>
      <c r="AM3461" s="300">
        <v>2011</v>
      </c>
      <c r="AN3461" s="302">
        <v>40722</v>
      </c>
      <c r="AO3461" s="300">
        <v>3.468</v>
      </c>
    </row>
    <row r="3462" spans="38:41">
      <c r="AL3462" s="300">
        <v>6</v>
      </c>
      <c r="AM3462" s="300">
        <v>2011</v>
      </c>
      <c r="AN3462" s="302">
        <v>40721</v>
      </c>
      <c r="AO3462" s="300">
        <v>3.419</v>
      </c>
    </row>
    <row r="3463" spans="38:41">
      <c r="AL3463" s="300">
        <v>6</v>
      </c>
      <c r="AM3463" s="300">
        <v>2011</v>
      </c>
      <c r="AN3463" s="302">
        <v>40718</v>
      </c>
      <c r="AO3463" s="300">
        <v>3.3660000000000001</v>
      </c>
    </row>
    <row r="3464" spans="38:41">
      <c r="AL3464" s="300">
        <v>6</v>
      </c>
      <c r="AM3464" s="300">
        <v>2011</v>
      </c>
      <c r="AN3464" s="302">
        <v>40717</v>
      </c>
      <c r="AO3464" s="300">
        <v>3.375</v>
      </c>
    </row>
    <row r="3465" spans="38:41">
      <c r="AL3465" s="300">
        <v>6</v>
      </c>
      <c r="AM3465" s="300">
        <v>2011</v>
      </c>
      <c r="AN3465" s="302">
        <v>40716</v>
      </c>
      <c r="AO3465" s="300">
        <v>3.4180000000000001</v>
      </c>
    </row>
    <row r="3466" spans="38:41">
      <c r="AL3466" s="300">
        <v>6</v>
      </c>
      <c r="AM3466" s="300">
        <v>2011</v>
      </c>
      <c r="AN3466" s="302">
        <v>40715</v>
      </c>
      <c r="AO3466" s="300">
        <v>3.4239999999999999</v>
      </c>
    </row>
    <row r="3467" spans="38:41">
      <c r="AL3467" s="300">
        <v>6</v>
      </c>
      <c r="AM3467" s="300">
        <v>2011</v>
      </c>
      <c r="AN3467" s="302">
        <v>40714</v>
      </c>
      <c r="AO3467" s="300">
        <v>3.4180000000000001</v>
      </c>
    </row>
    <row r="3468" spans="38:41">
      <c r="AL3468" s="300">
        <v>6</v>
      </c>
      <c r="AM3468" s="300">
        <v>2011</v>
      </c>
      <c r="AN3468" s="302">
        <v>40711</v>
      </c>
      <c r="AO3468" s="300">
        <v>3.3980000000000001</v>
      </c>
    </row>
    <row r="3469" spans="38:41">
      <c r="AL3469" s="300">
        <v>6</v>
      </c>
      <c r="AM3469" s="300">
        <v>2011</v>
      </c>
      <c r="AN3469" s="302">
        <v>40710</v>
      </c>
      <c r="AO3469" s="300">
        <v>3.391</v>
      </c>
    </row>
    <row r="3470" spans="38:41">
      <c r="AL3470" s="300">
        <v>6</v>
      </c>
      <c r="AM3470" s="300">
        <v>2011</v>
      </c>
      <c r="AN3470" s="302">
        <v>40709</v>
      </c>
      <c r="AO3470" s="300">
        <v>3.423</v>
      </c>
    </row>
    <row r="3471" spans="38:41">
      <c r="AL3471" s="300">
        <v>6</v>
      </c>
      <c r="AM3471" s="300">
        <v>2011</v>
      </c>
      <c r="AN3471" s="302">
        <v>40708</v>
      </c>
      <c r="AO3471" s="300">
        <v>3.5089999999999999</v>
      </c>
    </row>
    <row r="3472" spans="38:41">
      <c r="AL3472" s="300">
        <v>6</v>
      </c>
      <c r="AM3472" s="300">
        <v>2011</v>
      </c>
      <c r="AN3472" s="302">
        <v>40707</v>
      </c>
      <c r="AO3472" s="300">
        <v>3.4620000000000002</v>
      </c>
    </row>
    <row r="3473" spans="38:41">
      <c r="AL3473" s="300">
        <v>6</v>
      </c>
      <c r="AM3473" s="300">
        <v>2011</v>
      </c>
      <c r="AN3473" s="302">
        <v>40704</v>
      </c>
      <c r="AO3473" s="300">
        <v>3.4790000000000001</v>
      </c>
    </row>
    <row r="3474" spans="38:41">
      <c r="AL3474" s="300">
        <v>6</v>
      </c>
      <c r="AM3474" s="300">
        <v>2011</v>
      </c>
      <c r="AN3474" s="302">
        <v>40703</v>
      </c>
      <c r="AO3474" s="300">
        <v>3.5179999999999998</v>
      </c>
    </row>
    <row r="3475" spans="38:41">
      <c r="AL3475" s="300">
        <v>6</v>
      </c>
      <c r="AM3475" s="300">
        <v>2011</v>
      </c>
      <c r="AN3475" s="302">
        <v>40702</v>
      </c>
      <c r="AO3475" s="300">
        <v>3.492</v>
      </c>
    </row>
    <row r="3476" spans="38:41">
      <c r="AL3476" s="300">
        <v>6</v>
      </c>
      <c r="AM3476" s="300">
        <v>2011</v>
      </c>
      <c r="AN3476" s="302">
        <v>40701</v>
      </c>
      <c r="AO3476" s="300">
        <v>3.52</v>
      </c>
    </row>
    <row r="3477" spans="38:41">
      <c r="AL3477" s="300">
        <v>6</v>
      </c>
      <c r="AM3477" s="300">
        <v>2011</v>
      </c>
      <c r="AN3477" s="302">
        <v>40700</v>
      </c>
      <c r="AO3477" s="300">
        <v>3.4950000000000001</v>
      </c>
    </row>
    <row r="3478" spans="38:41">
      <c r="AL3478" s="300">
        <v>6</v>
      </c>
      <c r="AM3478" s="300">
        <v>2011</v>
      </c>
      <c r="AN3478" s="302">
        <v>40697</v>
      </c>
      <c r="AO3478" s="300">
        <v>3.476</v>
      </c>
    </row>
    <row r="3479" spans="38:41">
      <c r="AL3479" s="300">
        <v>6</v>
      </c>
      <c r="AM3479" s="300">
        <v>2011</v>
      </c>
      <c r="AN3479" s="302">
        <v>40696</v>
      </c>
      <c r="AO3479" s="300">
        <v>3.496</v>
      </c>
    </row>
    <row r="3480" spans="38:41">
      <c r="AL3480" s="300">
        <v>6</v>
      </c>
      <c r="AM3480" s="300">
        <v>2011</v>
      </c>
      <c r="AN3480" s="302">
        <v>40695</v>
      </c>
      <c r="AO3480" s="300">
        <v>3.4569999999999999</v>
      </c>
    </row>
    <row r="3481" spans="38:41">
      <c r="AL3481" s="300">
        <v>5</v>
      </c>
      <c r="AM3481" s="300">
        <v>2011</v>
      </c>
      <c r="AN3481" s="302">
        <v>40694</v>
      </c>
      <c r="AO3481" s="300">
        <v>3.4940000000000002</v>
      </c>
    </row>
    <row r="3482" spans="38:41">
      <c r="AL3482" s="300">
        <v>5</v>
      </c>
      <c r="AM3482" s="300">
        <v>2011</v>
      </c>
      <c r="AN3482" s="302">
        <v>40693</v>
      </c>
      <c r="AO3482" s="300">
        <v>3.496</v>
      </c>
    </row>
    <row r="3483" spans="38:41">
      <c r="AL3483" s="300">
        <v>5</v>
      </c>
      <c r="AM3483" s="300">
        <v>2011</v>
      </c>
      <c r="AN3483" s="302">
        <v>40690</v>
      </c>
      <c r="AO3483" s="300">
        <v>3.5009999999999999</v>
      </c>
    </row>
    <row r="3484" spans="38:41">
      <c r="AL3484" s="300">
        <v>5</v>
      </c>
      <c r="AM3484" s="300">
        <v>2011</v>
      </c>
      <c r="AN3484" s="302">
        <v>40689</v>
      </c>
      <c r="AO3484" s="300">
        <v>3.4830000000000001</v>
      </c>
    </row>
    <row r="3485" spans="38:41">
      <c r="AL3485" s="300">
        <v>5</v>
      </c>
      <c r="AM3485" s="300">
        <v>2011</v>
      </c>
      <c r="AN3485" s="302">
        <v>40688</v>
      </c>
      <c r="AO3485" s="300">
        <v>3.504</v>
      </c>
    </row>
    <row r="3486" spans="38:41">
      <c r="AL3486" s="300">
        <v>5</v>
      </c>
      <c r="AM3486" s="300">
        <v>2011</v>
      </c>
      <c r="AN3486" s="302">
        <v>40687</v>
      </c>
      <c r="AO3486" s="300">
        <v>3.5249999999999999</v>
      </c>
    </row>
    <row r="3487" spans="38:41">
      <c r="AL3487" s="300">
        <v>5</v>
      </c>
      <c r="AM3487" s="300">
        <v>2011</v>
      </c>
      <c r="AN3487" s="302">
        <v>40686</v>
      </c>
      <c r="AO3487" s="300">
        <v>3.5379999999999998</v>
      </c>
    </row>
    <row r="3488" spans="38:41">
      <c r="AL3488" s="300">
        <v>5</v>
      </c>
      <c r="AM3488" s="300">
        <v>2011</v>
      </c>
      <c r="AN3488" s="302">
        <v>40683</v>
      </c>
      <c r="AO3488" s="300">
        <v>3.5640000000000001</v>
      </c>
    </row>
    <row r="3489" spans="38:41">
      <c r="AL3489" s="300">
        <v>5</v>
      </c>
      <c r="AM3489" s="300">
        <v>2011</v>
      </c>
      <c r="AN3489" s="302">
        <v>40682</v>
      </c>
      <c r="AO3489" s="300">
        <v>3.5950000000000002</v>
      </c>
    </row>
    <row r="3490" spans="38:41">
      <c r="AL3490" s="300">
        <v>5</v>
      </c>
      <c r="AM3490" s="300">
        <v>2011</v>
      </c>
      <c r="AN3490" s="302">
        <v>40681</v>
      </c>
      <c r="AO3490" s="300">
        <v>3.609</v>
      </c>
    </row>
    <row r="3491" spans="38:41">
      <c r="AL3491" s="300">
        <v>5</v>
      </c>
      <c r="AM3491" s="300">
        <v>2011</v>
      </c>
      <c r="AN3491" s="302">
        <v>40680</v>
      </c>
      <c r="AO3491" s="300">
        <v>3.5630000000000002</v>
      </c>
    </row>
    <row r="3492" spans="38:41">
      <c r="AL3492" s="300">
        <v>5</v>
      </c>
      <c r="AM3492" s="300">
        <v>2011</v>
      </c>
      <c r="AN3492" s="302">
        <v>40679</v>
      </c>
      <c r="AO3492" s="300">
        <v>3.5790000000000002</v>
      </c>
    </row>
    <row r="3493" spans="38:41">
      <c r="AL3493" s="300">
        <v>5</v>
      </c>
      <c r="AM3493" s="300">
        <v>2011</v>
      </c>
      <c r="AN3493" s="302">
        <v>40676</v>
      </c>
      <c r="AO3493" s="300">
        <v>3.589</v>
      </c>
    </row>
    <row r="3494" spans="38:41">
      <c r="AL3494" s="300">
        <v>5</v>
      </c>
      <c r="AM3494" s="300">
        <v>2011</v>
      </c>
      <c r="AN3494" s="302">
        <v>40675</v>
      </c>
      <c r="AO3494" s="300">
        <v>3.6259999999999999</v>
      </c>
    </row>
    <row r="3495" spans="38:41">
      <c r="AL3495" s="300">
        <v>5</v>
      </c>
      <c r="AM3495" s="300">
        <v>2011</v>
      </c>
      <c r="AN3495" s="302">
        <v>40674</v>
      </c>
      <c r="AO3495" s="300">
        <v>3.6190000000000002</v>
      </c>
    </row>
    <row r="3496" spans="38:41">
      <c r="AL3496" s="300">
        <v>5</v>
      </c>
      <c r="AM3496" s="300">
        <v>2011</v>
      </c>
      <c r="AN3496" s="302">
        <v>40673</v>
      </c>
      <c r="AO3496" s="300">
        <v>3.645</v>
      </c>
    </row>
    <row r="3497" spans="38:41">
      <c r="AL3497" s="300">
        <v>5</v>
      </c>
      <c r="AM3497" s="300">
        <v>2011</v>
      </c>
      <c r="AN3497" s="302">
        <v>40672</v>
      </c>
      <c r="AO3497" s="300">
        <v>3.589</v>
      </c>
    </row>
    <row r="3498" spans="38:41">
      <c r="AL3498" s="300">
        <v>5</v>
      </c>
      <c r="AM3498" s="300">
        <v>2011</v>
      </c>
      <c r="AN3498" s="302">
        <v>40669</v>
      </c>
      <c r="AO3498" s="300">
        <v>3.5830000000000002</v>
      </c>
    </row>
    <row r="3499" spans="38:41">
      <c r="AL3499" s="300">
        <v>5</v>
      </c>
      <c r="AM3499" s="300">
        <v>2011</v>
      </c>
      <c r="AN3499" s="302">
        <v>40668</v>
      </c>
      <c r="AO3499" s="300">
        <v>3.5649999999999999</v>
      </c>
    </row>
    <row r="3500" spans="38:41">
      <c r="AL3500" s="300">
        <v>5</v>
      </c>
      <c r="AM3500" s="300">
        <v>2011</v>
      </c>
      <c r="AN3500" s="302">
        <v>40667</v>
      </c>
      <c r="AO3500" s="300">
        <v>3.5979999999999999</v>
      </c>
    </row>
    <row r="3501" spans="38:41">
      <c r="AL3501" s="300">
        <v>5</v>
      </c>
      <c r="AM3501" s="300">
        <v>2011</v>
      </c>
      <c r="AN3501" s="302">
        <v>40666</v>
      </c>
      <c r="AO3501" s="300">
        <v>3.6360000000000001</v>
      </c>
    </row>
    <row r="3502" spans="38:41">
      <c r="AL3502" s="300">
        <v>5</v>
      </c>
      <c r="AM3502" s="300">
        <v>2011</v>
      </c>
      <c r="AN3502" s="302">
        <v>40665</v>
      </c>
      <c r="AO3502" s="300">
        <v>3.6890000000000001</v>
      </c>
    </row>
    <row r="3503" spans="38:41">
      <c r="AL3503" s="300">
        <v>4</v>
      </c>
      <c r="AM3503" s="300">
        <v>2011</v>
      </c>
      <c r="AN3503" s="302">
        <v>40662</v>
      </c>
      <c r="AO3503" s="300">
        <v>3.6890000000000001</v>
      </c>
    </row>
    <row r="3504" spans="38:41">
      <c r="AL3504" s="300">
        <v>4</v>
      </c>
      <c r="AM3504" s="300">
        <v>2011</v>
      </c>
      <c r="AN3504" s="302">
        <v>40661</v>
      </c>
      <c r="AO3504" s="300">
        <v>3.7080000000000002</v>
      </c>
    </row>
    <row r="3505" spans="38:41">
      <c r="AL3505" s="300">
        <v>4</v>
      </c>
      <c r="AM3505" s="300">
        <v>2011</v>
      </c>
      <c r="AN3505" s="302">
        <v>40660</v>
      </c>
      <c r="AO3505" s="300">
        <v>3.7410000000000001</v>
      </c>
    </row>
    <row r="3506" spans="38:41">
      <c r="AL3506" s="300">
        <v>4</v>
      </c>
      <c r="AM3506" s="300">
        <v>2011</v>
      </c>
      <c r="AN3506" s="302">
        <v>40659</v>
      </c>
      <c r="AO3506" s="300">
        <v>3.6789999999999998</v>
      </c>
    </row>
    <row r="3507" spans="38:41">
      <c r="AL3507" s="300">
        <v>4</v>
      </c>
      <c r="AM3507" s="300">
        <v>2011</v>
      </c>
      <c r="AN3507" s="302">
        <v>40658</v>
      </c>
      <c r="AO3507" s="300">
        <v>3.7080000000000002</v>
      </c>
    </row>
    <row r="3508" spans="38:41">
      <c r="AL3508" s="300">
        <v>4</v>
      </c>
      <c r="AM3508" s="300">
        <v>2011</v>
      </c>
      <c r="AN3508" s="302">
        <v>40655</v>
      </c>
      <c r="AO3508" s="300">
        <v>3.738</v>
      </c>
    </row>
    <row r="3509" spans="38:41">
      <c r="AL3509" s="300">
        <v>4</v>
      </c>
      <c r="AM3509" s="300">
        <v>2011</v>
      </c>
      <c r="AN3509" s="302">
        <v>40654</v>
      </c>
      <c r="AO3509" s="300">
        <v>3.738</v>
      </c>
    </row>
    <row r="3510" spans="38:41">
      <c r="AL3510" s="300">
        <v>4</v>
      </c>
      <c r="AM3510" s="300">
        <v>2011</v>
      </c>
      <c r="AN3510" s="302">
        <v>40653</v>
      </c>
      <c r="AO3510" s="300">
        <v>3.7679999999999998</v>
      </c>
    </row>
    <row r="3511" spans="38:41">
      <c r="AL3511" s="300">
        <v>4</v>
      </c>
      <c r="AM3511" s="300">
        <v>2011</v>
      </c>
      <c r="AN3511" s="302">
        <v>40652</v>
      </c>
      <c r="AO3511" s="300">
        <v>3.7130000000000001</v>
      </c>
    </row>
    <row r="3512" spans="38:41">
      <c r="AL3512" s="300">
        <v>4</v>
      </c>
      <c r="AM3512" s="300">
        <v>2011</v>
      </c>
      <c r="AN3512" s="302">
        <v>40651</v>
      </c>
      <c r="AO3512" s="300">
        <v>3.6880000000000002</v>
      </c>
    </row>
    <row r="3513" spans="38:41">
      <c r="AL3513" s="300">
        <v>4</v>
      </c>
      <c r="AM3513" s="300">
        <v>2011</v>
      </c>
      <c r="AN3513" s="302">
        <v>40648</v>
      </c>
      <c r="AO3513" s="300">
        <v>3.726</v>
      </c>
    </row>
    <row r="3514" spans="38:41">
      <c r="AL3514" s="300">
        <v>4</v>
      </c>
      <c r="AM3514" s="300">
        <v>2011</v>
      </c>
      <c r="AN3514" s="302">
        <v>40647</v>
      </c>
      <c r="AO3514" s="300">
        <v>3.7789999999999999</v>
      </c>
    </row>
    <row r="3515" spans="38:41">
      <c r="AL3515" s="300">
        <v>4</v>
      </c>
      <c r="AM3515" s="300">
        <v>2011</v>
      </c>
      <c r="AN3515" s="302">
        <v>40646</v>
      </c>
      <c r="AO3515" s="300">
        <v>3.7869999999999999</v>
      </c>
    </row>
    <row r="3516" spans="38:41">
      <c r="AL3516" s="300">
        <v>4</v>
      </c>
      <c r="AM3516" s="300">
        <v>2011</v>
      </c>
      <c r="AN3516" s="302">
        <v>40645</v>
      </c>
      <c r="AO3516" s="300">
        <v>3.82</v>
      </c>
    </row>
    <row r="3517" spans="38:41">
      <c r="AL3517" s="300">
        <v>4</v>
      </c>
      <c r="AM3517" s="300">
        <v>2011</v>
      </c>
      <c r="AN3517" s="302">
        <v>40644</v>
      </c>
      <c r="AO3517" s="300">
        <v>3.87</v>
      </c>
    </row>
    <row r="3518" spans="38:41">
      <c r="AL3518" s="300">
        <v>4</v>
      </c>
      <c r="AM3518" s="300">
        <v>2011</v>
      </c>
      <c r="AN3518" s="302">
        <v>40641</v>
      </c>
      <c r="AO3518" s="300">
        <v>3.8439999999999999</v>
      </c>
    </row>
    <row r="3519" spans="38:41">
      <c r="AL3519" s="300">
        <v>4</v>
      </c>
      <c r="AM3519" s="300">
        <v>2011</v>
      </c>
      <c r="AN3519" s="302">
        <v>40640</v>
      </c>
      <c r="AO3519" s="300">
        <v>3.8450000000000002</v>
      </c>
    </row>
    <row r="3520" spans="38:41">
      <c r="AL3520" s="300">
        <v>4</v>
      </c>
      <c r="AM3520" s="300">
        <v>2011</v>
      </c>
      <c r="AN3520" s="302">
        <v>40639</v>
      </c>
      <c r="AO3520" s="300">
        <v>3.82</v>
      </c>
    </row>
    <row r="3521" spans="38:41">
      <c r="AL3521" s="300">
        <v>4</v>
      </c>
      <c r="AM3521" s="300">
        <v>2011</v>
      </c>
      <c r="AN3521" s="302">
        <v>40638</v>
      </c>
      <c r="AO3521" s="300">
        <v>3.77</v>
      </c>
    </row>
    <row r="3522" spans="38:41">
      <c r="AL3522" s="300">
        <v>4</v>
      </c>
      <c r="AM3522" s="300">
        <v>2011</v>
      </c>
      <c r="AN3522" s="302">
        <v>40637</v>
      </c>
      <c r="AO3522" s="300">
        <v>3.7669999999999999</v>
      </c>
    </row>
    <row r="3523" spans="38:41">
      <c r="AL3523" s="300">
        <v>4</v>
      </c>
      <c r="AM3523" s="300">
        <v>2011</v>
      </c>
      <c r="AN3523" s="302">
        <v>40634</v>
      </c>
      <c r="AO3523" s="300">
        <v>3.774</v>
      </c>
    </row>
    <row r="3524" spans="38:41">
      <c r="AL3524" s="300">
        <v>3</v>
      </c>
      <c r="AM3524" s="300">
        <v>2011</v>
      </c>
      <c r="AN3524" s="302">
        <v>40633</v>
      </c>
      <c r="AO3524" s="300">
        <v>3.7559999999999998</v>
      </c>
    </row>
    <row r="3525" spans="38:41">
      <c r="AL3525" s="300">
        <v>3</v>
      </c>
      <c r="AM3525" s="300">
        <v>2011</v>
      </c>
      <c r="AN3525" s="302">
        <v>40632</v>
      </c>
      <c r="AO3525" s="300">
        <v>3.7210000000000001</v>
      </c>
    </row>
    <row r="3526" spans="38:41">
      <c r="AL3526" s="300">
        <v>3</v>
      </c>
      <c r="AM3526" s="300">
        <v>2011</v>
      </c>
      <c r="AN3526" s="302">
        <v>40631</v>
      </c>
      <c r="AO3526" s="300">
        <v>3.7490000000000001</v>
      </c>
    </row>
    <row r="3527" spans="38:41">
      <c r="AL3527" s="300">
        <v>3</v>
      </c>
      <c r="AM3527" s="300">
        <v>2011</v>
      </c>
      <c r="AN3527" s="302">
        <v>40630</v>
      </c>
      <c r="AO3527" s="300">
        <v>3.7080000000000002</v>
      </c>
    </row>
    <row r="3528" spans="38:41">
      <c r="AL3528" s="300">
        <v>3</v>
      </c>
      <c r="AM3528" s="300">
        <v>2011</v>
      </c>
      <c r="AN3528" s="302">
        <v>40627</v>
      </c>
      <c r="AO3528" s="300">
        <v>3.7029999999999998</v>
      </c>
    </row>
    <row r="3529" spans="38:41">
      <c r="AL3529" s="300">
        <v>3</v>
      </c>
      <c r="AM3529" s="300">
        <v>2011</v>
      </c>
      <c r="AN3529" s="302">
        <v>40626</v>
      </c>
      <c r="AO3529" s="300">
        <v>3.6989999999999998</v>
      </c>
    </row>
    <row r="3530" spans="38:41">
      <c r="AL3530" s="300">
        <v>3</v>
      </c>
      <c r="AM3530" s="300">
        <v>2011</v>
      </c>
      <c r="AN3530" s="302">
        <v>40625</v>
      </c>
      <c r="AO3530" s="300">
        <v>3.6989999999999998</v>
      </c>
    </row>
    <row r="3531" spans="38:41">
      <c r="AL3531" s="300">
        <v>3</v>
      </c>
      <c r="AM3531" s="300">
        <v>2011</v>
      </c>
      <c r="AN3531" s="302">
        <v>40624</v>
      </c>
      <c r="AO3531" s="300">
        <v>3.6989999999999998</v>
      </c>
    </row>
    <row r="3532" spans="38:41">
      <c r="AL3532" s="300">
        <v>3</v>
      </c>
      <c r="AM3532" s="300">
        <v>2011</v>
      </c>
      <c r="AN3532" s="302">
        <v>40623</v>
      </c>
      <c r="AO3532" s="300">
        <v>3.734</v>
      </c>
    </row>
    <row r="3533" spans="38:41">
      <c r="AL3533" s="300">
        <v>3</v>
      </c>
      <c r="AM3533" s="300">
        <v>2011</v>
      </c>
      <c r="AN3533" s="302">
        <v>40620</v>
      </c>
      <c r="AO3533" s="300">
        <v>3.7109999999999999</v>
      </c>
    </row>
    <row r="3534" spans="38:41">
      <c r="AL3534" s="300">
        <v>3</v>
      </c>
      <c r="AM3534" s="300">
        <v>2011</v>
      </c>
      <c r="AN3534" s="302">
        <v>40619</v>
      </c>
      <c r="AO3534" s="300">
        <v>3.718</v>
      </c>
    </row>
    <row r="3535" spans="38:41">
      <c r="AL3535" s="300">
        <v>3</v>
      </c>
      <c r="AM3535" s="300">
        <v>2011</v>
      </c>
      <c r="AN3535" s="302">
        <v>40618</v>
      </c>
      <c r="AO3535" s="300">
        <v>3.677</v>
      </c>
    </row>
    <row r="3536" spans="38:41">
      <c r="AL3536" s="300">
        <v>3</v>
      </c>
      <c r="AM3536" s="300">
        <v>2011</v>
      </c>
      <c r="AN3536" s="302">
        <v>40617</v>
      </c>
      <c r="AO3536" s="300">
        <v>3.7189999999999999</v>
      </c>
    </row>
    <row r="3537" spans="38:41">
      <c r="AL3537" s="300">
        <v>3</v>
      </c>
      <c r="AM3537" s="300">
        <v>2011</v>
      </c>
      <c r="AN3537" s="302">
        <v>40616</v>
      </c>
      <c r="AO3537" s="300">
        <v>3.738</v>
      </c>
    </row>
    <row r="3538" spans="38:41">
      <c r="AL3538" s="300">
        <v>3</v>
      </c>
      <c r="AM3538" s="300">
        <v>2011</v>
      </c>
      <c r="AN3538" s="302">
        <v>40613</v>
      </c>
      <c r="AO3538" s="300">
        <v>3.754</v>
      </c>
    </row>
    <row r="3539" spans="38:41">
      <c r="AL3539" s="300">
        <v>3</v>
      </c>
      <c r="AM3539" s="300">
        <v>2011</v>
      </c>
      <c r="AN3539" s="302">
        <v>40612</v>
      </c>
      <c r="AO3539" s="300">
        <v>3.7410000000000001</v>
      </c>
    </row>
    <row r="3540" spans="38:41">
      <c r="AL3540" s="300">
        <v>3</v>
      </c>
      <c r="AM3540" s="300">
        <v>2011</v>
      </c>
      <c r="AN3540" s="302">
        <v>40611</v>
      </c>
      <c r="AO3540" s="300">
        <v>3.79</v>
      </c>
    </row>
    <row r="3541" spans="38:41">
      <c r="AL3541" s="300">
        <v>3</v>
      </c>
      <c r="AM3541" s="300">
        <v>2011</v>
      </c>
      <c r="AN3541" s="302">
        <v>40610</v>
      </c>
      <c r="AO3541" s="300">
        <v>3.8460000000000001</v>
      </c>
    </row>
    <row r="3542" spans="38:41">
      <c r="AL3542" s="300">
        <v>3</v>
      </c>
      <c r="AM3542" s="300">
        <v>2011</v>
      </c>
      <c r="AN3542" s="302">
        <v>40609</v>
      </c>
      <c r="AO3542" s="300">
        <v>3.7949999999999999</v>
      </c>
    </row>
    <row r="3543" spans="38:41">
      <c r="AL3543" s="300">
        <v>3</v>
      </c>
      <c r="AM3543" s="300">
        <v>2011</v>
      </c>
      <c r="AN3543" s="302">
        <v>40606</v>
      </c>
      <c r="AO3543" s="300">
        <v>3.7730000000000001</v>
      </c>
    </row>
    <row r="3544" spans="38:41">
      <c r="AL3544" s="300">
        <v>3</v>
      </c>
      <c r="AM3544" s="300">
        <v>2011</v>
      </c>
      <c r="AN3544" s="302">
        <v>40605</v>
      </c>
      <c r="AO3544" s="300">
        <v>3.8</v>
      </c>
    </row>
    <row r="3545" spans="38:41">
      <c r="AL3545" s="300">
        <v>3</v>
      </c>
      <c r="AM3545" s="300">
        <v>2011</v>
      </c>
      <c r="AN3545" s="302">
        <v>40604</v>
      </c>
      <c r="AO3545" s="300">
        <v>3.7480000000000002</v>
      </c>
    </row>
    <row r="3546" spans="38:41">
      <c r="AL3546" s="300">
        <v>3</v>
      </c>
      <c r="AM3546" s="300">
        <v>2011</v>
      </c>
      <c r="AN3546" s="302">
        <v>40603</v>
      </c>
      <c r="AO3546" s="300">
        <v>3.7040000000000002</v>
      </c>
    </row>
    <row r="3547" spans="38:41">
      <c r="AL3547" s="300">
        <v>2</v>
      </c>
      <c r="AM3547" s="300">
        <v>2011</v>
      </c>
      <c r="AN3547" s="302">
        <v>40602</v>
      </c>
      <c r="AO3547" s="300">
        <v>3.6989999999999998</v>
      </c>
    </row>
    <row r="3548" spans="38:41">
      <c r="AL3548" s="300">
        <v>2</v>
      </c>
      <c r="AM3548" s="300">
        <v>2011</v>
      </c>
      <c r="AN3548" s="302">
        <v>40599</v>
      </c>
      <c r="AO3548" s="300">
        <v>3.7040000000000002</v>
      </c>
    </row>
    <row r="3549" spans="38:41">
      <c r="AL3549" s="300">
        <v>2</v>
      </c>
      <c r="AM3549" s="300">
        <v>2011</v>
      </c>
      <c r="AN3549" s="302">
        <v>40598</v>
      </c>
      <c r="AO3549" s="300">
        <v>3.7280000000000002</v>
      </c>
    </row>
    <row r="3550" spans="38:41">
      <c r="AL3550" s="300">
        <v>2</v>
      </c>
      <c r="AM3550" s="300">
        <v>2011</v>
      </c>
      <c r="AN3550" s="302">
        <v>40597</v>
      </c>
      <c r="AO3550" s="300">
        <v>3.7519999999999998</v>
      </c>
    </row>
    <row r="3551" spans="38:41">
      <c r="AL3551" s="300">
        <v>2</v>
      </c>
      <c r="AM3551" s="300">
        <v>2011</v>
      </c>
      <c r="AN3551" s="302">
        <v>40596</v>
      </c>
      <c r="AO3551" s="300">
        <v>3.7869999999999999</v>
      </c>
    </row>
    <row r="3552" spans="38:41">
      <c r="AL3552" s="300">
        <v>2</v>
      </c>
      <c r="AM3552" s="300">
        <v>2011</v>
      </c>
      <c r="AN3552" s="302">
        <v>40592</v>
      </c>
      <c r="AO3552" s="300">
        <v>3.8559999999999999</v>
      </c>
    </row>
    <row r="3553" spans="38:41">
      <c r="AL3553" s="300">
        <v>2</v>
      </c>
      <c r="AM3553" s="300">
        <v>2011</v>
      </c>
      <c r="AN3553" s="302">
        <v>40591</v>
      </c>
      <c r="AO3553" s="300">
        <v>3.859</v>
      </c>
    </row>
    <row r="3554" spans="38:41">
      <c r="AL3554" s="300">
        <v>2</v>
      </c>
      <c r="AM3554" s="300">
        <v>2011</v>
      </c>
      <c r="AN3554" s="302">
        <v>40590</v>
      </c>
      <c r="AO3554" s="300">
        <v>3.8559999999999999</v>
      </c>
    </row>
    <row r="3555" spans="38:41">
      <c r="AL3555" s="300">
        <v>2</v>
      </c>
      <c r="AM3555" s="300">
        <v>2011</v>
      </c>
      <c r="AN3555" s="302">
        <v>40589</v>
      </c>
      <c r="AO3555" s="300">
        <v>3.839</v>
      </c>
    </row>
    <row r="3556" spans="38:41">
      <c r="AL3556" s="300">
        <v>2</v>
      </c>
      <c r="AM3556" s="300">
        <v>2011</v>
      </c>
      <c r="AN3556" s="302">
        <v>40588</v>
      </c>
      <c r="AO3556" s="300">
        <v>3.8439999999999999</v>
      </c>
    </row>
    <row r="3557" spans="38:41">
      <c r="AL3557" s="300">
        <v>2</v>
      </c>
      <c r="AM3557" s="300">
        <v>2011</v>
      </c>
      <c r="AN3557" s="302">
        <v>40585</v>
      </c>
      <c r="AO3557" s="300">
        <v>3.8290000000000002</v>
      </c>
    </row>
    <row r="3558" spans="38:41">
      <c r="AL3558" s="300">
        <v>2</v>
      </c>
      <c r="AM3558" s="300">
        <v>2011</v>
      </c>
      <c r="AN3558" s="302">
        <v>40584</v>
      </c>
      <c r="AO3558" s="300">
        <v>3.8359999999999999</v>
      </c>
    </row>
    <row r="3559" spans="38:41">
      <c r="AL3559" s="300">
        <v>2</v>
      </c>
      <c r="AM3559" s="300">
        <v>2011</v>
      </c>
      <c r="AN3559" s="302">
        <v>40583</v>
      </c>
      <c r="AO3559" s="300">
        <v>3.8119999999999998</v>
      </c>
    </row>
    <row r="3560" spans="38:41">
      <c r="AL3560" s="300">
        <v>2</v>
      </c>
      <c r="AM3560" s="300">
        <v>2011</v>
      </c>
      <c r="AN3560" s="302">
        <v>40582</v>
      </c>
      <c r="AO3560" s="300">
        <v>3.8479999999999999</v>
      </c>
    </row>
    <row r="3561" spans="38:41">
      <c r="AL3561" s="300">
        <v>2</v>
      </c>
      <c r="AM3561" s="300">
        <v>2011</v>
      </c>
      <c r="AN3561" s="302">
        <v>40581</v>
      </c>
      <c r="AO3561" s="300">
        <v>3.8039999999999998</v>
      </c>
    </row>
    <row r="3562" spans="38:41">
      <c r="AL3562" s="300">
        <v>2</v>
      </c>
      <c r="AM3562" s="300">
        <v>2011</v>
      </c>
      <c r="AN3562" s="302">
        <v>40578</v>
      </c>
      <c r="AO3562" s="300">
        <v>3.8210000000000002</v>
      </c>
    </row>
    <row r="3563" spans="38:41">
      <c r="AL3563" s="300">
        <v>2</v>
      </c>
      <c r="AM3563" s="300">
        <v>2011</v>
      </c>
      <c r="AN3563" s="302">
        <v>40577</v>
      </c>
      <c r="AO3563" s="300">
        <v>3.8039999999999998</v>
      </c>
    </row>
    <row r="3564" spans="38:41">
      <c r="AL3564" s="300">
        <v>2</v>
      </c>
      <c r="AM3564" s="300">
        <v>2011</v>
      </c>
      <c r="AN3564" s="302">
        <v>40576</v>
      </c>
      <c r="AO3564" s="300">
        <v>3.7879999999999998</v>
      </c>
    </row>
    <row r="3565" spans="38:41">
      <c r="AL3565" s="300">
        <v>2</v>
      </c>
      <c r="AM3565" s="300">
        <v>2011</v>
      </c>
      <c r="AN3565" s="302">
        <v>40575</v>
      </c>
      <c r="AO3565" s="300">
        <v>3.7679999999999998</v>
      </c>
    </row>
    <row r="3566" spans="38:41">
      <c r="AL3566" s="300">
        <v>1</v>
      </c>
      <c r="AM3566" s="300">
        <v>2011</v>
      </c>
      <c r="AN3566" s="302">
        <v>40574</v>
      </c>
      <c r="AO3566" s="300">
        <v>3.7290000000000001</v>
      </c>
    </row>
    <row r="3567" spans="38:41">
      <c r="AL3567" s="300">
        <v>1</v>
      </c>
      <c r="AM3567" s="300">
        <v>2011</v>
      </c>
      <c r="AN3567" s="302">
        <v>40571</v>
      </c>
      <c r="AO3567" s="300">
        <v>3.7090000000000001</v>
      </c>
    </row>
    <row r="3568" spans="38:41">
      <c r="AL3568" s="300">
        <v>1</v>
      </c>
      <c r="AM3568" s="300">
        <v>2011</v>
      </c>
      <c r="AN3568" s="302">
        <v>40570</v>
      </c>
      <c r="AO3568" s="300">
        <v>3.726</v>
      </c>
    </row>
    <row r="3569" spans="38:41">
      <c r="AL3569" s="300">
        <v>1</v>
      </c>
      <c r="AM3569" s="300">
        <v>2011</v>
      </c>
      <c r="AN3569" s="302">
        <v>40569</v>
      </c>
      <c r="AO3569" s="300">
        <v>3.7570000000000001</v>
      </c>
    </row>
    <row r="3570" spans="38:41">
      <c r="AL3570" s="300">
        <v>1</v>
      </c>
      <c r="AM3570" s="300">
        <v>2011</v>
      </c>
      <c r="AN3570" s="302">
        <v>40568</v>
      </c>
      <c r="AO3570" s="300">
        <v>3.7290000000000001</v>
      </c>
    </row>
    <row r="3571" spans="38:41">
      <c r="AL3571" s="300">
        <v>1</v>
      </c>
      <c r="AM3571" s="300">
        <v>2011</v>
      </c>
      <c r="AN3571" s="302">
        <v>40567</v>
      </c>
      <c r="AO3571" s="300">
        <v>3.7519999999999998</v>
      </c>
    </row>
    <row r="3572" spans="38:41">
      <c r="AL3572" s="300">
        <v>1</v>
      </c>
      <c r="AM3572" s="300">
        <v>2011</v>
      </c>
      <c r="AN3572" s="302">
        <v>40564</v>
      </c>
      <c r="AO3572" s="300">
        <v>3.7450000000000001</v>
      </c>
    </row>
    <row r="3573" spans="38:41">
      <c r="AL3573" s="300">
        <v>1</v>
      </c>
      <c r="AM3573" s="300">
        <v>2011</v>
      </c>
      <c r="AN3573" s="302">
        <v>40563</v>
      </c>
      <c r="AO3573" s="300">
        <v>3.7429999999999999</v>
      </c>
    </row>
    <row r="3574" spans="38:41">
      <c r="AL3574" s="300">
        <v>1</v>
      </c>
      <c r="AM3574" s="300">
        <v>2011</v>
      </c>
      <c r="AN3574" s="302">
        <v>40562</v>
      </c>
      <c r="AO3574" s="300">
        <v>3.69</v>
      </c>
    </row>
    <row r="3575" spans="38:41">
      <c r="AL3575" s="300">
        <v>1</v>
      </c>
      <c r="AM3575" s="300">
        <v>2011</v>
      </c>
      <c r="AN3575" s="302">
        <v>40561</v>
      </c>
      <c r="AO3575" s="300">
        <v>3.7080000000000002</v>
      </c>
    </row>
    <row r="3576" spans="38:41">
      <c r="AL3576" s="300">
        <v>1</v>
      </c>
      <c r="AM3576" s="300">
        <v>2011</v>
      </c>
      <c r="AN3576" s="302">
        <v>40560</v>
      </c>
      <c r="AO3576" s="300">
        <v>3.6869999999999998</v>
      </c>
    </row>
    <row r="3577" spans="38:41">
      <c r="AL3577" s="300">
        <v>1</v>
      </c>
      <c r="AM3577" s="300">
        <v>2011</v>
      </c>
      <c r="AN3577" s="302">
        <v>40557</v>
      </c>
      <c r="AO3577" s="300">
        <v>3.6920000000000002</v>
      </c>
    </row>
    <row r="3578" spans="38:41">
      <c r="AL3578" s="300">
        <v>1</v>
      </c>
      <c r="AM3578" s="300">
        <v>2011</v>
      </c>
      <c r="AN3578" s="302">
        <v>40556</v>
      </c>
      <c r="AO3578" s="300">
        <v>3.6680000000000001</v>
      </c>
    </row>
    <row r="3579" spans="38:41">
      <c r="AL3579" s="300">
        <v>1</v>
      </c>
      <c r="AM3579" s="300">
        <v>2011</v>
      </c>
      <c r="AN3579" s="302">
        <v>40555</v>
      </c>
      <c r="AO3579" s="300">
        <v>3.6819999999999999</v>
      </c>
    </row>
    <row r="3580" spans="38:41">
      <c r="AL3580" s="300">
        <v>1</v>
      </c>
      <c r="AM3580" s="300">
        <v>2011</v>
      </c>
      <c r="AN3580" s="302">
        <v>40554</v>
      </c>
      <c r="AO3580" s="300">
        <v>3.645</v>
      </c>
    </row>
    <row r="3581" spans="38:41">
      <c r="AL3581" s="300">
        <v>1</v>
      </c>
      <c r="AM3581" s="300">
        <v>2011</v>
      </c>
      <c r="AN3581" s="302">
        <v>40553</v>
      </c>
      <c r="AO3581" s="300">
        <v>3.601</v>
      </c>
    </row>
    <row r="3582" spans="38:41">
      <c r="AL3582" s="300">
        <v>1</v>
      </c>
      <c r="AM3582" s="300">
        <v>2011</v>
      </c>
      <c r="AN3582" s="302">
        <v>40550</v>
      </c>
      <c r="AO3582" s="300">
        <v>3.6160000000000001</v>
      </c>
    </row>
    <row r="3583" spans="38:41">
      <c r="AL3583" s="300">
        <v>1</v>
      </c>
      <c r="AM3583" s="300">
        <v>2011</v>
      </c>
      <c r="AN3583" s="302">
        <v>40549</v>
      </c>
      <c r="AO3583" s="300">
        <v>3.6419999999999999</v>
      </c>
    </row>
    <row r="3584" spans="38:41">
      <c r="AL3584" s="300">
        <v>1</v>
      </c>
      <c r="AM3584" s="300">
        <v>2011</v>
      </c>
      <c r="AN3584" s="302">
        <v>40548</v>
      </c>
      <c r="AO3584" s="300">
        <v>3.6619999999999999</v>
      </c>
    </row>
    <row r="3585" spans="38:41">
      <c r="AL3585" s="300">
        <v>1</v>
      </c>
      <c r="AM3585" s="300">
        <v>2011</v>
      </c>
      <c r="AN3585" s="302">
        <v>40547</v>
      </c>
      <c r="AO3585" s="300">
        <v>3.5760000000000001</v>
      </c>
    </row>
    <row r="3586" spans="38:41">
      <c r="AL3586" s="300">
        <v>1</v>
      </c>
      <c r="AM3586" s="300">
        <v>2011</v>
      </c>
      <c r="AN3586" s="302">
        <v>40546</v>
      </c>
      <c r="AO3586" s="300">
        <v>3.5289999999999999</v>
      </c>
    </row>
    <row r="3587" spans="38:41">
      <c r="AL3587" s="300">
        <v>12</v>
      </c>
      <c r="AM3587" s="300">
        <v>2010</v>
      </c>
      <c r="AN3587" s="302">
        <v>40543</v>
      </c>
      <c r="AO3587" s="300">
        <v>3.528</v>
      </c>
    </row>
    <row r="3588" spans="38:41">
      <c r="AL3588" s="300">
        <v>12</v>
      </c>
      <c r="AM3588" s="300">
        <v>2010</v>
      </c>
      <c r="AN3588" s="302">
        <v>40542</v>
      </c>
      <c r="AO3588" s="300">
        <v>3.548</v>
      </c>
    </row>
    <row r="3589" spans="38:41">
      <c r="AL3589" s="300">
        <v>12</v>
      </c>
      <c r="AM3589" s="300">
        <v>2010</v>
      </c>
      <c r="AN3589" s="302">
        <v>40541</v>
      </c>
      <c r="AO3589" s="300">
        <v>3.544</v>
      </c>
    </row>
    <row r="3590" spans="38:41">
      <c r="AL3590" s="300">
        <v>12</v>
      </c>
      <c r="AM3590" s="300">
        <v>2010</v>
      </c>
      <c r="AN3590" s="302">
        <v>40540</v>
      </c>
      <c r="AO3590" s="300">
        <v>3.56</v>
      </c>
    </row>
    <row r="3591" spans="38:41">
      <c r="AL3591" s="300">
        <v>12</v>
      </c>
      <c r="AM3591" s="300">
        <v>2010</v>
      </c>
      <c r="AN3591" s="302">
        <v>40539</v>
      </c>
      <c r="AO3591" s="300">
        <v>3.56</v>
      </c>
    </row>
    <row r="3592" spans="38:41">
      <c r="AL3592" s="300">
        <v>12</v>
      </c>
      <c r="AM3592" s="300">
        <v>2010</v>
      </c>
      <c r="AN3592" s="302">
        <v>40536</v>
      </c>
      <c r="AO3592" s="300">
        <v>3.5590000000000002</v>
      </c>
    </row>
    <row r="3593" spans="38:41">
      <c r="AL3593" s="300">
        <v>12</v>
      </c>
      <c r="AM3593" s="300">
        <v>2010</v>
      </c>
      <c r="AN3593" s="302">
        <v>40535</v>
      </c>
      <c r="AO3593" s="300">
        <v>3.5680000000000001</v>
      </c>
    </row>
    <row r="3594" spans="38:41">
      <c r="AL3594" s="300">
        <v>12</v>
      </c>
      <c r="AM3594" s="300">
        <v>2010</v>
      </c>
      <c r="AN3594" s="302">
        <v>40534</v>
      </c>
      <c r="AO3594" s="300">
        <v>3.5670000000000002</v>
      </c>
    </row>
    <row r="3595" spans="38:41">
      <c r="AL3595" s="300">
        <v>12</v>
      </c>
      <c r="AM3595" s="300">
        <v>2010</v>
      </c>
      <c r="AN3595" s="302">
        <v>40533</v>
      </c>
      <c r="AO3595" s="300">
        <v>3.556</v>
      </c>
    </row>
    <row r="3596" spans="38:41">
      <c r="AL3596" s="300">
        <v>12</v>
      </c>
      <c r="AM3596" s="300">
        <v>2010</v>
      </c>
      <c r="AN3596" s="302">
        <v>40532</v>
      </c>
      <c r="AO3596" s="300">
        <v>3.585</v>
      </c>
    </row>
    <row r="3597" spans="38:41">
      <c r="AL3597" s="300">
        <v>12</v>
      </c>
      <c r="AM3597" s="300">
        <v>2010</v>
      </c>
      <c r="AN3597" s="302">
        <v>40529</v>
      </c>
      <c r="AO3597" s="300">
        <v>3.6070000000000002</v>
      </c>
    </row>
    <row r="3598" spans="38:41">
      <c r="AL3598" s="300">
        <v>12</v>
      </c>
      <c r="AM3598" s="300">
        <v>2010</v>
      </c>
      <c r="AN3598" s="302">
        <v>40528</v>
      </c>
      <c r="AO3598" s="300">
        <v>3.68</v>
      </c>
    </row>
    <row r="3599" spans="38:41">
      <c r="AL3599" s="300">
        <v>12</v>
      </c>
      <c r="AM3599" s="300">
        <v>2010</v>
      </c>
      <c r="AN3599" s="302">
        <v>40527</v>
      </c>
      <c r="AO3599" s="300">
        <v>3.7450000000000001</v>
      </c>
    </row>
    <row r="3600" spans="38:41">
      <c r="AL3600" s="300">
        <v>12</v>
      </c>
      <c r="AM3600" s="300">
        <v>2010</v>
      </c>
      <c r="AN3600" s="302">
        <v>40526</v>
      </c>
      <c r="AO3600" s="300">
        <v>3.758</v>
      </c>
    </row>
    <row r="3601" spans="38:41">
      <c r="AL3601" s="300">
        <v>12</v>
      </c>
      <c r="AM3601" s="300">
        <v>2010</v>
      </c>
      <c r="AN3601" s="302">
        <v>40525</v>
      </c>
      <c r="AO3601" s="300">
        <v>3.6619999999999999</v>
      </c>
    </row>
    <row r="3602" spans="38:41">
      <c r="AL3602" s="300">
        <v>12</v>
      </c>
      <c r="AM3602" s="300">
        <v>2010</v>
      </c>
      <c r="AN3602" s="302">
        <v>40522</v>
      </c>
      <c r="AO3602" s="300">
        <v>3.7170000000000001</v>
      </c>
    </row>
    <row r="3603" spans="38:41">
      <c r="AL3603" s="300">
        <v>12</v>
      </c>
      <c r="AM3603" s="300">
        <v>2010</v>
      </c>
      <c r="AN3603" s="302">
        <v>40521</v>
      </c>
      <c r="AO3603" s="300">
        <v>3.6890000000000001</v>
      </c>
    </row>
    <row r="3604" spans="38:41">
      <c r="AL3604" s="300">
        <v>12</v>
      </c>
      <c r="AM3604" s="300">
        <v>2010</v>
      </c>
      <c r="AN3604" s="302">
        <v>40520</v>
      </c>
      <c r="AO3604" s="300">
        <v>3.681</v>
      </c>
    </row>
    <row r="3605" spans="38:41">
      <c r="AL3605" s="300">
        <v>12</v>
      </c>
      <c r="AM3605" s="300">
        <v>2010</v>
      </c>
      <c r="AN3605" s="302">
        <v>40519</v>
      </c>
      <c r="AO3605" s="300">
        <v>3.677</v>
      </c>
    </row>
    <row r="3606" spans="38:41">
      <c r="AL3606" s="300">
        <v>12</v>
      </c>
      <c r="AM3606" s="300">
        <v>2010</v>
      </c>
      <c r="AN3606" s="302">
        <v>40518</v>
      </c>
      <c r="AO3606" s="300">
        <v>3.6019999999999999</v>
      </c>
    </row>
    <row r="3607" spans="38:41">
      <c r="AL3607" s="300">
        <v>12</v>
      </c>
      <c r="AM3607" s="300">
        <v>2010</v>
      </c>
      <c r="AN3607" s="302">
        <v>40515</v>
      </c>
      <c r="AO3607" s="300">
        <v>3.6360000000000001</v>
      </c>
    </row>
    <row r="3608" spans="38:41">
      <c r="AL3608" s="300">
        <v>12</v>
      </c>
      <c r="AM3608" s="300">
        <v>2010</v>
      </c>
      <c r="AN3608" s="302">
        <v>40514</v>
      </c>
      <c r="AO3608" s="300">
        <v>3.6070000000000002</v>
      </c>
    </row>
    <row r="3609" spans="38:41">
      <c r="AL3609" s="300">
        <v>12</v>
      </c>
      <c r="AM3609" s="300">
        <v>2010</v>
      </c>
      <c r="AN3609" s="302">
        <v>40513</v>
      </c>
      <c r="AO3609" s="300">
        <v>3.5779999999999998</v>
      </c>
    </row>
    <row r="3610" spans="38:41">
      <c r="AL3610" s="300">
        <v>11</v>
      </c>
      <c r="AM3610" s="300">
        <v>2010</v>
      </c>
      <c r="AN3610" s="302">
        <v>40512</v>
      </c>
      <c r="AO3610" s="300">
        <v>3.4830000000000001</v>
      </c>
    </row>
    <row r="3611" spans="38:41">
      <c r="AL3611" s="300">
        <v>11</v>
      </c>
      <c r="AM3611" s="300">
        <v>2010</v>
      </c>
      <c r="AN3611" s="302">
        <v>40511</v>
      </c>
      <c r="AO3611" s="300">
        <v>3.5230000000000001</v>
      </c>
    </row>
    <row r="3612" spans="38:41">
      <c r="AL3612" s="300">
        <v>11</v>
      </c>
      <c r="AM3612" s="300">
        <v>2010</v>
      </c>
      <c r="AN3612" s="302">
        <v>40508</v>
      </c>
      <c r="AO3612" s="300">
        <v>3.5720000000000001</v>
      </c>
    </row>
    <row r="3613" spans="38:41">
      <c r="AL3613" s="300">
        <v>11</v>
      </c>
      <c r="AM3613" s="300">
        <v>2010</v>
      </c>
      <c r="AN3613" s="302">
        <v>40507</v>
      </c>
      <c r="AO3613" s="300">
        <v>3.6349999999999998</v>
      </c>
    </row>
    <row r="3614" spans="38:41">
      <c r="AL3614" s="300">
        <v>11</v>
      </c>
      <c r="AM3614" s="300">
        <v>2010</v>
      </c>
      <c r="AN3614" s="302">
        <v>40506</v>
      </c>
      <c r="AO3614" s="300">
        <v>3.6469999999999998</v>
      </c>
    </row>
    <row r="3615" spans="38:41">
      <c r="AL3615" s="300">
        <v>11</v>
      </c>
      <c r="AM3615" s="300">
        <v>2010</v>
      </c>
      <c r="AN3615" s="302">
        <v>40505</v>
      </c>
      <c r="AO3615" s="300">
        <v>3.597</v>
      </c>
    </row>
    <row r="3616" spans="38:41">
      <c r="AL3616" s="300">
        <v>11</v>
      </c>
      <c r="AM3616" s="300">
        <v>2010</v>
      </c>
      <c r="AN3616" s="302">
        <v>40504</v>
      </c>
      <c r="AO3616" s="300">
        <v>3.5859999999999999</v>
      </c>
    </row>
    <row r="3617" spans="38:41">
      <c r="AL3617" s="300">
        <v>11</v>
      </c>
      <c r="AM3617" s="300">
        <v>2010</v>
      </c>
      <c r="AN3617" s="302">
        <v>40501</v>
      </c>
      <c r="AO3617" s="300">
        <v>3.6160000000000001</v>
      </c>
    </row>
    <row r="3618" spans="38:41">
      <c r="AL3618" s="300">
        <v>11</v>
      </c>
      <c r="AM3618" s="300">
        <v>2010</v>
      </c>
      <c r="AN3618" s="302">
        <v>40500</v>
      </c>
      <c r="AO3618" s="300">
        <v>3.6659999999999999</v>
      </c>
    </row>
    <row r="3619" spans="38:41">
      <c r="AL3619" s="300">
        <v>11</v>
      </c>
      <c r="AM3619" s="300">
        <v>2010</v>
      </c>
      <c r="AN3619" s="302">
        <v>40499</v>
      </c>
      <c r="AO3619" s="300">
        <v>3.6720000000000002</v>
      </c>
    </row>
    <row r="3620" spans="38:41">
      <c r="AL3620" s="300">
        <v>11</v>
      </c>
      <c r="AM3620" s="300">
        <v>2010</v>
      </c>
      <c r="AN3620" s="302">
        <v>40498</v>
      </c>
      <c r="AO3620" s="300">
        <v>3.6789999999999998</v>
      </c>
    </row>
    <row r="3621" spans="38:41">
      <c r="AL3621" s="300">
        <v>11</v>
      </c>
      <c r="AM3621" s="300">
        <v>2010</v>
      </c>
      <c r="AN3621" s="302">
        <v>40497</v>
      </c>
      <c r="AO3621" s="300">
        <v>3.7269999999999999</v>
      </c>
    </row>
    <row r="3622" spans="38:41">
      <c r="AL3622" s="300">
        <v>11</v>
      </c>
      <c r="AM3622" s="300">
        <v>2010</v>
      </c>
      <c r="AN3622" s="302">
        <v>40494</v>
      </c>
      <c r="AO3622" s="300">
        <v>3.6269999999999998</v>
      </c>
    </row>
    <row r="3623" spans="38:41">
      <c r="AL3623" s="300">
        <v>11</v>
      </c>
      <c r="AM3623" s="300">
        <v>2010</v>
      </c>
      <c r="AN3623" s="302">
        <v>40493</v>
      </c>
      <c r="AO3623" s="300">
        <v>3.589</v>
      </c>
    </row>
    <row r="3624" spans="38:41">
      <c r="AL3624" s="300">
        <v>11</v>
      </c>
      <c r="AM3624" s="300">
        <v>2010</v>
      </c>
      <c r="AN3624" s="302">
        <v>40492</v>
      </c>
      <c r="AO3624" s="300">
        <v>3.5920000000000001</v>
      </c>
    </row>
    <row r="3625" spans="38:41">
      <c r="AL3625" s="300">
        <v>11</v>
      </c>
      <c r="AM3625" s="300">
        <v>2010</v>
      </c>
      <c r="AN3625" s="302">
        <v>40491</v>
      </c>
      <c r="AO3625" s="300">
        <v>3.573</v>
      </c>
    </row>
    <row r="3626" spans="38:41">
      <c r="AL3626" s="300">
        <v>11</v>
      </c>
      <c r="AM3626" s="300">
        <v>2010</v>
      </c>
      <c r="AN3626" s="302">
        <v>40490</v>
      </c>
      <c r="AO3626" s="300">
        <v>3.5049999999999999</v>
      </c>
    </row>
    <row r="3627" spans="38:41">
      <c r="AL3627" s="300">
        <v>11</v>
      </c>
      <c r="AM3627" s="300">
        <v>2010</v>
      </c>
      <c r="AN3627" s="302">
        <v>40487</v>
      </c>
      <c r="AO3627" s="300">
        <v>3.4870000000000001</v>
      </c>
    </row>
    <row r="3628" spans="38:41">
      <c r="AL3628" s="300">
        <v>11</v>
      </c>
      <c r="AM3628" s="300">
        <v>2010</v>
      </c>
      <c r="AN3628" s="302">
        <v>40486</v>
      </c>
      <c r="AO3628" s="300">
        <v>3.476</v>
      </c>
    </row>
    <row r="3629" spans="38:41">
      <c r="AL3629" s="300">
        <v>11</v>
      </c>
      <c r="AM3629" s="300">
        <v>2010</v>
      </c>
      <c r="AN3629" s="302">
        <v>40485</v>
      </c>
      <c r="AO3629" s="300">
        <v>3.4969999999999999</v>
      </c>
    </row>
    <row r="3630" spans="38:41">
      <c r="AL3630" s="300">
        <v>11</v>
      </c>
      <c r="AM3630" s="300">
        <v>2010</v>
      </c>
      <c r="AN3630" s="302">
        <v>40484</v>
      </c>
      <c r="AO3630" s="300">
        <v>3.484</v>
      </c>
    </row>
    <row r="3631" spans="38:41">
      <c r="AL3631" s="300">
        <v>11</v>
      </c>
      <c r="AM3631" s="300">
        <v>2010</v>
      </c>
      <c r="AN3631" s="302">
        <v>40483</v>
      </c>
      <c r="AO3631" s="300">
        <v>3.4740000000000002</v>
      </c>
    </row>
    <row r="3632" spans="38:41">
      <c r="AL3632" s="300">
        <v>10</v>
      </c>
      <c r="AM3632" s="300">
        <v>2010</v>
      </c>
      <c r="AN3632" s="302">
        <v>40480</v>
      </c>
      <c r="AO3632" s="300">
        <v>3.4460000000000002</v>
      </c>
    </row>
    <row r="3633" spans="38:41">
      <c r="AL3633" s="300">
        <v>10</v>
      </c>
      <c r="AM3633" s="300">
        <v>2010</v>
      </c>
      <c r="AN3633" s="302">
        <v>40479</v>
      </c>
      <c r="AO3633" s="300">
        <v>3.4849999999999999</v>
      </c>
    </row>
    <row r="3634" spans="38:41">
      <c r="AL3634" s="300">
        <v>10</v>
      </c>
      <c r="AM3634" s="300">
        <v>2010</v>
      </c>
      <c r="AN3634" s="302">
        <v>40478</v>
      </c>
      <c r="AO3634" s="300">
        <v>3.5</v>
      </c>
    </row>
    <row r="3635" spans="38:41">
      <c r="AL3635" s="300">
        <v>10</v>
      </c>
      <c r="AM3635" s="300">
        <v>2010</v>
      </c>
      <c r="AN3635" s="302">
        <v>40477</v>
      </c>
      <c r="AO3635" s="300">
        <v>3.4580000000000002</v>
      </c>
    </row>
    <row r="3636" spans="38:41">
      <c r="AL3636" s="300">
        <v>10</v>
      </c>
      <c r="AM3636" s="300">
        <v>2010</v>
      </c>
      <c r="AN3636" s="302">
        <v>40476</v>
      </c>
      <c r="AO3636" s="300">
        <v>3.4260000000000002</v>
      </c>
    </row>
    <row r="3637" spans="38:41">
      <c r="AL3637" s="300">
        <v>10</v>
      </c>
      <c r="AM3637" s="300">
        <v>2010</v>
      </c>
      <c r="AN3637" s="302">
        <v>40473</v>
      </c>
      <c r="AO3637" s="300">
        <v>3.4420000000000002</v>
      </c>
    </row>
    <row r="3638" spans="38:41">
      <c r="AL3638" s="300">
        <v>10</v>
      </c>
      <c r="AM3638" s="300">
        <v>2010</v>
      </c>
      <c r="AN3638" s="302">
        <v>40472</v>
      </c>
      <c r="AO3638" s="300">
        <v>3.4489999999999998</v>
      </c>
    </row>
    <row r="3639" spans="38:41">
      <c r="AL3639" s="300">
        <v>10</v>
      </c>
      <c r="AM3639" s="300">
        <v>2010</v>
      </c>
      <c r="AN3639" s="302">
        <v>40471</v>
      </c>
      <c r="AO3639" s="300">
        <v>3.464</v>
      </c>
    </row>
    <row r="3640" spans="38:41">
      <c r="AL3640" s="300">
        <v>10</v>
      </c>
      <c r="AM3640" s="300">
        <v>2010</v>
      </c>
      <c r="AN3640" s="302">
        <v>40470</v>
      </c>
      <c r="AO3640" s="300">
        <v>3.4489999999999998</v>
      </c>
    </row>
    <row r="3641" spans="38:41">
      <c r="AL3641" s="300">
        <v>10</v>
      </c>
      <c r="AM3641" s="300">
        <v>2010</v>
      </c>
      <c r="AN3641" s="302">
        <v>40469</v>
      </c>
      <c r="AO3641" s="300">
        <v>3.4830000000000001</v>
      </c>
    </row>
    <row r="3642" spans="38:41">
      <c r="AL3642" s="300">
        <v>10</v>
      </c>
      <c r="AM3642" s="300">
        <v>2010</v>
      </c>
      <c r="AN3642" s="302">
        <v>40466</v>
      </c>
      <c r="AO3642" s="300">
        <v>3.492</v>
      </c>
    </row>
    <row r="3643" spans="38:41">
      <c r="AL3643" s="300">
        <v>10</v>
      </c>
      <c r="AM3643" s="300">
        <v>2010</v>
      </c>
      <c r="AN3643" s="302">
        <v>40465</v>
      </c>
      <c r="AO3643" s="300">
        <v>3.4529999999999998</v>
      </c>
    </row>
    <row r="3644" spans="38:41">
      <c r="AL3644" s="300">
        <v>10</v>
      </c>
      <c r="AM3644" s="300">
        <v>2010</v>
      </c>
      <c r="AN3644" s="302">
        <v>40464</v>
      </c>
      <c r="AO3644" s="300">
        <v>3.44</v>
      </c>
    </row>
    <row r="3645" spans="38:41">
      <c r="AL3645" s="300">
        <v>10</v>
      </c>
      <c r="AM3645" s="300">
        <v>2010</v>
      </c>
      <c r="AN3645" s="302">
        <v>40463</v>
      </c>
      <c r="AO3645" s="300">
        <v>3.4329999999999998</v>
      </c>
    </row>
    <row r="3646" spans="38:41">
      <c r="AL3646" s="300">
        <v>10</v>
      </c>
      <c r="AM3646" s="300">
        <v>2010</v>
      </c>
      <c r="AN3646" s="302">
        <v>40462</v>
      </c>
      <c r="AO3646" s="300">
        <v>3.403</v>
      </c>
    </row>
    <row r="3647" spans="38:41">
      <c r="AL3647" s="300">
        <v>10</v>
      </c>
      <c r="AM3647" s="300">
        <v>2010</v>
      </c>
      <c r="AN3647" s="302">
        <v>40459</v>
      </c>
      <c r="AO3647" s="300">
        <v>3.403</v>
      </c>
    </row>
    <row r="3648" spans="38:41">
      <c r="AL3648" s="300">
        <v>10</v>
      </c>
      <c r="AM3648" s="300">
        <v>2010</v>
      </c>
      <c r="AN3648" s="302">
        <v>40458</v>
      </c>
      <c r="AO3648" s="300">
        <v>3.42</v>
      </c>
    </row>
    <row r="3649" spans="38:41">
      <c r="AL3649" s="300">
        <v>10</v>
      </c>
      <c r="AM3649" s="300">
        <v>2010</v>
      </c>
      <c r="AN3649" s="302">
        <v>40457</v>
      </c>
      <c r="AO3649" s="300">
        <v>3.3769999999999998</v>
      </c>
    </row>
    <row r="3650" spans="38:41">
      <c r="AL3650" s="300">
        <v>10</v>
      </c>
      <c r="AM3650" s="300">
        <v>2010</v>
      </c>
      <c r="AN3650" s="302">
        <v>40456</v>
      </c>
      <c r="AO3650" s="300">
        <v>3.3860000000000001</v>
      </c>
    </row>
    <row r="3651" spans="38:41">
      <c r="AL3651" s="300">
        <v>10</v>
      </c>
      <c r="AM3651" s="300">
        <v>2010</v>
      </c>
      <c r="AN3651" s="302">
        <v>40455</v>
      </c>
      <c r="AO3651" s="300">
        <v>3.3679999999999999</v>
      </c>
    </row>
    <row r="3652" spans="38:41">
      <c r="AL3652" s="300">
        <v>10</v>
      </c>
      <c r="AM3652" s="300">
        <v>2010</v>
      </c>
      <c r="AN3652" s="302">
        <v>40452</v>
      </c>
      <c r="AO3652" s="300">
        <v>3.39</v>
      </c>
    </row>
    <row r="3653" spans="38:41">
      <c r="AL3653" s="300">
        <v>9</v>
      </c>
      <c r="AM3653" s="300">
        <v>2010</v>
      </c>
      <c r="AN3653" s="302">
        <v>40451</v>
      </c>
      <c r="AO3653" s="300">
        <v>3.3570000000000002</v>
      </c>
    </row>
    <row r="3654" spans="38:41">
      <c r="AL3654" s="300">
        <v>9</v>
      </c>
      <c r="AM3654" s="300">
        <v>2010</v>
      </c>
      <c r="AN3654" s="302">
        <v>40450</v>
      </c>
      <c r="AO3654" s="300">
        <v>3.3319999999999999</v>
      </c>
    </row>
    <row r="3655" spans="38:41">
      <c r="AL3655" s="300">
        <v>9</v>
      </c>
      <c r="AM3655" s="300">
        <v>2010</v>
      </c>
      <c r="AN3655" s="302">
        <v>40449</v>
      </c>
      <c r="AO3655" s="300">
        <v>3.3330000000000002</v>
      </c>
    </row>
    <row r="3656" spans="38:41">
      <c r="AL3656" s="300">
        <v>9</v>
      </c>
      <c r="AM3656" s="300">
        <v>2010</v>
      </c>
      <c r="AN3656" s="302">
        <v>40448</v>
      </c>
      <c r="AO3656" s="300">
        <v>3.3860000000000001</v>
      </c>
    </row>
    <row r="3657" spans="38:41">
      <c r="AL3657" s="300">
        <v>9</v>
      </c>
      <c r="AM3657" s="300">
        <v>2010</v>
      </c>
      <c r="AN3657" s="302">
        <v>40445</v>
      </c>
      <c r="AO3657" s="300">
        <v>3.427</v>
      </c>
    </row>
    <row r="3658" spans="38:41">
      <c r="AL3658" s="300">
        <v>9</v>
      </c>
      <c r="AM3658" s="300">
        <v>2010</v>
      </c>
      <c r="AN3658" s="302">
        <v>40444</v>
      </c>
      <c r="AO3658" s="300">
        <v>3.4140000000000001</v>
      </c>
    </row>
    <row r="3659" spans="38:41">
      <c r="AL3659" s="300">
        <v>9</v>
      </c>
      <c r="AM3659" s="300">
        <v>2010</v>
      </c>
      <c r="AN3659" s="302">
        <v>40443</v>
      </c>
      <c r="AO3659" s="300">
        <v>3.4329999999999998</v>
      </c>
    </row>
    <row r="3660" spans="38:41">
      <c r="AL3660" s="300">
        <v>9</v>
      </c>
      <c r="AM3660" s="300">
        <v>2010</v>
      </c>
      <c r="AN3660" s="302">
        <v>40442</v>
      </c>
      <c r="AO3660" s="300">
        <v>3.4809999999999999</v>
      </c>
    </row>
    <row r="3661" spans="38:41">
      <c r="AL3661" s="300">
        <v>9</v>
      </c>
      <c r="AM3661" s="300">
        <v>2010</v>
      </c>
      <c r="AN3661" s="302">
        <v>40441</v>
      </c>
      <c r="AO3661" s="300">
        <v>3.5049999999999999</v>
      </c>
    </row>
    <row r="3662" spans="38:41">
      <c r="AL3662" s="300">
        <v>9</v>
      </c>
      <c r="AM3662" s="300">
        <v>2010</v>
      </c>
      <c r="AN3662" s="302">
        <v>40438</v>
      </c>
      <c r="AO3662" s="300">
        <v>3.5059999999999998</v>
      </c>
    </row>
    <row r="3663" spans="38:41">
      <c r="AL3663" s="300">
        <v>9</v>
      </c>
      <c r="AM3663" s="300">
        <v>2010</v>
      </c>
      <c r="AN3663" s="302">
        <v>40437</v>
      </c>
      <c r="AO3663" s="300">
        <v>3.5489999999999999</v>
      </c>
    </row>
    <row r="3664" spans="38:41">
      <c r="AL3664" s="300">
        <v>9</v>
      </c>
      <c r="AM3664" s="300">
        <v>2010</v>
      </c>
      <c r="AN3664" s="302">
        <v>40436</v>
      </c>
      <c r="AO3664" s="300">
        <v>3.54</v>
      </c>
    </row>
    <row r="3665" spans="38:41">
      <c r="AL3665" s="300">
        <v>9</v>
      </c>
      <c r="AM3665" s="300">
        <v>2010</v>
      </c>
      <c r="AN3665" s="302">
        <v>40435</v>
      </c>
      <c r="AO3665" s="300">
        <v>3.5289999999999999</v>
      </c>
    </row>
    <row r="3666" spans="38:41">
      <c r="AL3666" s="300">
        <v>9</v>
      </c>
      <c r="AM3666" s="300">
        <v>2010</v>
      </c>
      <c r="AN3666" s="302">
        <v>40434</v>
      </c>
      <c r="AO3666" s="300">
        <v>3.536</v>
      </c>
    </row>
    <row r="3667" spans="38:41">
      <c r="AL3667" s="300">
        <v>9</v>
      </c>
      <c r="AM3667" s="300">
        <v>2010</v>
      </c>
      <c r="AN3667" s="302">
        <v>40431</v>
      </c>
      <c r="AO3667" s="300">
        <v>3.556</v>
      </c>
    </row>
    <row r="3668" spans="38:41">
      <c r="AL3668" s="300">
        <v>9</v>
      </c>
      <c r="AM3668" s="300">
        <v>2010</v>
      </c>
      <c r="AN3668" s="302">
        <v>40430</v>
      </c>
      <c r="AO3668" s="300">
        <v>3.552</v>
      </c>
    </row>
    <row r="3669" spans="38:41">
      <c r="AL3669" s="300">
        <v>9</v>
      </c>
      <c r="AM3669" s="300">
        <v>2010</v>
      </c>
      <c r="AN3669" s="302">
        <v>40429</v>
      </c>
      <c r="AO3669" s="300">
        <v>3.53</v>
      </c>
    </row>
    <row r="3670" spans="38:41">
      <c r="AL3670" s="300">
        <v>9</v>
      </c>
      <c r="AM3670" s="300">
        <v>2010</v>
      </c>
      <c r="AN3670" s="302">
        <v>40428</v>
      </c>
      <c r="AO3670" s="300">
        <v>3.4670000000000001</v>
      </c>
    </row>
    <row r="3671" spans="38:41">
      <c r="AL3671" s="300">
        <v>9</v>
      </c>
      <c r="AM3671" s="300">
        <v>2010</v>
      </c>
      <c r="AN3671" s="302">
        <v>40427</v>
      </c>
      <c r="AO3671" s="300">
        <v>3.5720000000000001</v>
      </c>
    </row>
    <row r="3672" spans="38:41">
      <c r="AL3672" s="300">
        <v>9</v>
      </c>
      <c r="AM3672" s="300">
        <v>2010</v>
      </c>
      <c r="AN3672" s="302">
        <v>40424</v>
      </c>
      <c r="AO3672" s="300">
        <v>3.569</v>
      </c>
    </row>
    <row r="3673" spans="38:41">
      <c r="AL3673" s="300">
        <v>9</v>
      </c>
      <c r="AM3673" s="300">
        <v>2010</v>
      </c>
      <c r="AN3673" s="302">
        <v>40423</v>
      </c>
      <c r="AO3673" s="300">
        <v>3.5179999999999998</v>
      </c>
    </row>
    <row r="3674" spans="38:41">
      <c r="AL3674" s="300">
        <v>9</v>
      </c>
      <c r="AM3674" s="300">
        <v>2010</v>
      </c>
      <c r="AN3674" s="302">
        <v>40422</v>
      </c>
      <c r="AO3674" s="300">
        <v>3.5019999999999998</v>
      </c>
    </row>
    <row r="3675" spans="38:41">
      <c r="AL3675" s="300">
        <v>8</v>
      </c>
      <c r="AM3675" s="300">
        <v>2010</v>
      </c>
      <c r="AN3675" s="302">
        <v>40421</v>
      </c>
      <c r="AO3675" s="300">
        <v>3.4329999999999998</v>
      </c>
    </row>
    <row r="3676" spans="38:41">
      <c r="AL3676" s="300">
        <v>8</v>
      </c>
      <c r="AM3676" s="300">
        <v>2010</v>
      </c>
      <c r="AN3676" s="302">
        <v>40420</v>
      </c>
      <c r="AO3676" s="300">
        <v>3.4350000000000001</v>
      </c>
    </row>
    <row r="3677" spans="38:41">
      <c r="AL3677" s="300">
        <v>8</v>
      </c>
      <c r="AM3677" s="300">
        <v>2010</v>
      </c>
      <c r="AN3677" s="302">
        <v>40417</v>
      </c>
      <c r="AO3677" s="300">
        <v>3.4940000000000002</v>
      </c>
    </row>
    <row r="3678" spans="38:41">
      <c r="AL3678" s="300">
        <v>8</v>
      </c>
      <c r="AM3678" s="300">
        <v>2010</v>
      </c>
      <c r="AN3678" s="302">
        <v>40416</v>
      </c>
      <c r="AO3678" s="300">
        <v>3.4319999999999999</v>
      </c>
    </row>
    <row r="3679" spans="38:41">
      <c r="AL3679" s="300">
        <v>8</v>
      </c>
      <c r="AM3679" s="300">
        <v>2010</v>
      </c>
      <c r="AN3679" s="302">
        <v>40415</v>
      </c>
      <c r="AO3679" s="300">
        <v>3.4740000000000002</v>
      </c>
    </row>
    <row r="3680" spans="38:41">
      <c r="AL3680" s="300">
        <v>8</v>
      </c>
      <c r="AM3680" s="300">
        <v>2010</v>
      </c>
      <c r="AN3680" s="302">
        <v>40414</v>
      </c>
      <c r="AO3680" s="300">
        <v>3.5059999999999998</v>
      </c>
    </row>
    <row r="3681" spans="38:41">
      <c r="AL3681" s="300">
        <v>8</v>
      </c>
      <c r="AM3681" s="300">
        <v>2010</v>
      </c>
      <c r="AN3681" s="302">
        <v>40413</v>
      </c>
      <c r="AO3681" s="300">
        <v>3.532</v>
      </c>
    </row>
    <row r="3682" spans="38:41">
      <c r="AL3682" s="300">
        <v>8</v>
      </c>
      <c r="AM3682" s="300">
        <v>2010</v>
      </c>
      <c r="AN3682" s="302">
        <v>40410</v>
      </c>
      <c r="AO3682" s="300">
        <v>3.5249999999999999</v>
      </c>
    </row>
    <row r="3683" spans="38:41">
      <c r="AL3683" s="300">
        <v>8</v>
      </c>
      <c r="AM3683" s="300">
        <v>2010</v>
      </c>
      <c r="AN3683" s="302">
        <v>40409</v>
      </c>
      <c r="AO3683" s="300">
        <v>3.52</v>
      </c>
    </row>
    <row r="3684" spans="38:41">
      <c r="AL3684" s="300">
        <v>8</v>
      </c>
      <c r="AM3684" s="300">
        <v>2010</v>
      </c>
      <c r="AN3684" s="302">
        <v>40408</v>
      </c>
      <c r="AO3684" s="300">
        <v>3.5459999999999998</v>
      </c>
    </row>
    <row r="3685" spans="38:41">
      <c r="AL3685" s="300">
        <v>8</v>
      </c>
      <c r="AM3685" s="300">
        <v>2010</v>
      </c>
      <c r="AN3685" s="302">
        <v>40407</v>
      </c>
      <c r="AO3685" s="300">
        <v>3.569</v>
      </c>
    </row>
    <row r="3686" spans="38:41">
      <c r="AL3686" s="300">
        <v>8</v>
      </c>
      <c r="AM3686" s="300">
        <v>2010</v>
      </c>
      <c r="AN3686" s="302">
        <v>40406</v>
      </c>
      <c r="AO3686" s="300">
        <v>3.5489999999999999</v>
      </c>
    </row>
    <row r="3687" spans="38:41">
      <c r="AL3687" s="300">
        <v>8</v>
      </c>
      <c r="AM3687" s="300">
        <v>2010</v>
      </c>
      <c r="AN3687" s="302">
        <v>40403</v>
      </c>
      <c r="AO3687" s="300">
        <v>3.6019999999999999</v>
      </c>
    </row>
    <row r="3688" spans="38:41">
      <c r="AL3688" s="300">
        <v>8</v>
      </c>
      <c r="AM3688" s="300">
        <v>2010</v>
      </c>
      <c r="AN3688" s="302">
        <v>40402</v>
      </c>
      <c r="AO3688" s="300">
        <v>3.6320000000000001</v>
      </c>
    </row>
    <row r="3689" spans="38:41">
      <c r="AL3689" s="300">
        <v>8</v>
      </c>
      <c r="AM3689" s="300">
        <v>2010</v>
      </c>
      <c r="AN3689" s="302">
        <v>40401</v>
      </c>
      <c r="AO3689" s="300">
        <v>3.6059999999999999</v>
      </c>
    </row>
    <row r="3690" spans="38:41">
      <c r="AL3690" s="300">
        <v>8</v>
      </c>
      <c r="AM3690" s="300">
        <v>2010</v>
      </c>
      <c r="AN3690" s="302">
        <v>40400</v>
      </c>
      <c r="AO3690" s="300">
        <v>3.6360000000000001</v>
      </c>
    </row>
    <row r="3691" spans="38:41">
      <c r="AL3691" s="300">
        <v>8</v>
      </c>
      <c r="AM3691" s="300">
        <v>2010</v>
      </c>
      <c r="AN3691" s="302">
        <v>40399</v>
      </c>
      <c r="AO3691" s="300">
        <v>3.653</v>
      </c>
    </row>
    <row r="3692" spans="38:41">
      <c r="AL3692" s="300">
        <v>8</v>
      </c>
      <c r="AM3692" s="300">
        <v>2010</v>
      </c>
      <c r="AN3692" s="302">
        <v>40396</v>
      </c>
      <c r="AO3692" s="300">
        <v>3.6509999999999998</v>
      </c>
    </row>
    <row r="3693" spans="38:41">
      <c r="AL3693" s="300">
        <v>8</v>
      </c>
      <c r="AM3693" s="300">
        <v>2010</v>
      </c>
      <c r="AN3693" s="302">
        <v>40395</v>
      </c>
      <c r="AO3693" s="300">
        <v>3.67</v>
      </c>
    </row>
    <row r="3694" spans="38:41">
      <c r="AL3694" s="300">
        <v>8</v>
      </c>
      <c r="AM3694" s="300">
        <v>2010</v>
      </c>
      <c r="AN3694" s="302">
        <v>40394</v>
      </c>
      <c r="AO3694" s="300">
        <v>3.718</v>
      </c>
    </row>
    <row r="3695" spans="38:41">
      <c r="AL3695" s="300">
        <v>8</v>
      </c>
      <c r="AM3695" s="300">
        <v>2010</v>
      </c>
      <c r="AN3695" s="302">
        <v>40393</v>
      </c>
      <c r="AO3695" s="300">
        <v>3.6890000000000001</v>
      </c>
    </row>
    <row r="3696" spans="38:41">
      <c r="AL3696" s="300">
        <v>8</v>
      </c>
      <c r="AM3696" s="300">
        <v>2010</v>
      </c>
      <c r="AN3696" s="302">
        <v>40392</v>
      </c>
      <c r="AO3696" s="300">
        <v>3.6970000000000001</v>
      </c>
    </row>
    <row r="3697" spans="38:41">
      <c r="AL3697" s="300">
        <v>7</v>
      </c>
      <c r="AM3697" s="300">
        <v>2010</v>
      </c>
      <c r="AN3697" s="302">
        <v>40389</v>
      </c>
      <c r="AO3697" s="300">
        <v>3.698</v>
      </c>
    </row>
    <row r="3698" spans="38:41">
      <c r="AL3698" s="300">
        <v>7</v>
      </c>
      <c r="AM3698" s="300">
        <v>2010</v>
      </c>
      <c r="AN3698" s="302">
        <v>40388</v>
      </c>
      <c r="AO3698" s="300">
        <v>3.7570000000000001</v>
      </c>
    </row>
    <row r="3699" spans="38:41">
      <c r="AL3699" s="300">
        <v>7</v>
      </c>
      <c r="AM3699" s="300">
        <v>2010</v>
      </c>
      <c r="AN3699" s="302">
        <v>40387</v>
      </c>
      <c r="AO3699" s="300">
        <v>3.778</v>
      </c>
    </row>
    <row r="3700" spans="38:41">
      <c r="AL3700" s="300">
        <v>7</v>
      </c>
      <c r="AM3700" s="300">
        <v>2010</v>
      </c>
      <c r="AN3700" s="302">
        <v>40386</v>
      </c>
      <c r="AO3700" s="300">
        <v>3.798</v>
      </c>
    </row>
    <row r="3701" spans="38:41">
      <c r="AL3701" s="300">
        <v>7</v>
      </c>
      <c r="AM3701" s="300">
        <v>2010</v>
      </c>
      <c r="AN3701" s="302">
        <v>40385</v>
      </c>
      <c r="AO3701" s="300">
        <v>3.7749999999999999</v>
      </c>
    </row>
    <row r="3702" spans="38:41">
      <c r="AL3702" s="300">
        <v>7</v>
      </c>
      <c r="AM3702" s="300">
        <v>2010</v>
      </c>
      <c r="AN3702" s="302">
        <v>40382</v>
      </c>
      <c r="AO3702" s="300">
        <v>3.7810000000000001</v>
      </c>
    </row>
    <row r="3703" spans="38:41">
      <c r="AL3703" s="300">
        <v>7</v>
      </c>
      <c r="AM3703" s="300">
        <v>2010</v>
      </c>
      <c r="AN3703" s="302">
        <v>40381</v>
      </c>
      <c r="AO3703" s="300">
        <v>3.7709999999999999</v>
      </c>
    </row>
    <row r="3704" spans="38:41">
      <c r="AL3704" s="300">
        <v>7</v>
      </c>
      <c r="AM3704" s="300">
        <v>2010</v>
      </c>
      <c r="AN3704" s="302">
        <v>40380</v>
      </c>
      <c r="AO3704" s="300">
        <v>3.7330000000000001</v>
      </c>
    </row>
    <row r="3705" spans="38:41">
      <c r="AL3705" s="300">
        <v>7</v>
      </c>
      <c r="AM3705" s="300">
        <v>2010</v>
      </c>
      <c r="AN3705" s="302">
        <v>40379</v>
      </c>
      <c r="AO3705" s="300">
        <v>3.7669999999999999</v>
      </c>
    </row>
    <row r="3706" spans="38:41">
      <c r="AL3706" s="300">
        <v>7</v>
      </c>
      <c r="AM3706" s="300">
        <v>2010</v>
      </c>
      <c r="AN3706" s="302">
        <v>40378</v>
      </c>
      <c r="AO3706" s="300">
        <v>3.7370000000000001</v>
      </c>
    </row>
    <row r="3707" spans="38:41">
      <c r="AL3707" s="300">
        <v>7</v>
      </c>
      <c r="AM3707" s="300">
        <v>2010</v>
      </c>
      <c r="AN3707" s="302">
        <v>40375</v>
      </c>
      <c r="AO3707" s="300">
        <v>3.7250000000000001</v>
      </c>
    </row>
    <row r="3708" spans="38:41">
      <c r="AL3708" s="300">
        <v>7</v>
      </c>
      <c r="AM3708" s="300">
        <v>2010</v>
      </c>
      <c r="AN3708" s="302">
        <v>40374</v>
      </c>
      <c r="AO3708" s="300">
        <v>3.7719999999999998</v>
      </c>
    </row>
    <row r="3709" spans="38:41">
      <c r="AL3709" s="300">
        <v>7</v>
      </c>
      <c r="AM3709" s="300">
        <v>2010</v>
      </c>
      <c r="AN3709" s="302">
        <v>40373</v>
      </c>
      <c r="AO3709" s="300">
        <v>3.7879999999999998</v>
      </c>
    </row>
    <row r="3710" spans="38:41">
      <c r="AL3710" s="300">
        <v>7</v>
      </c>
      <c r="AM3710" s="300">
        <v>2010</v>
      </c>
      <c r="AN3710" s="302">
        <v>40372</v>
      </c>
      <c r="AO3710" s="300">
        <v>3.78</v>
      </c>
    </row>
    <row r="3711" spans="38:41">
      <c r="AL3711" s="300">
        <v>7</v>
      </c>
      <c r="AM3711" s="300">
        <v>2010</v>
      </c>
      <c r="AN3711" s="302">
        <v>40371</v>
      </c>
      <c r="AO3711" s="300">
        <v>3.7440000000000002</v>
      </c>
    </row>
    <row r="3712" spans="38:41">
      <c r="AL3712" s="300">
        <v>7</v>
      </c>
      <c r="AM3712" s="300">
        <v>2010</v>
      </c>
      <c r="AN3712" s="302">
        <v>40368</v>
      </c>
      <c r="AO3712" s="300">
        <v>3.7519999999999998</v>
      </c>
    </row>
    <row r="3713" spans="38:41">
      <c r="AL3713" s="300">
        <v>7</v>
      </c>
      <c r="AM3713" s="300">
        <v>2010</v>
      </c>
      <c r="AN3713" s="302">
        <v>40367</v>
      </c>
      <c r="AO3713" s="300">
        <v>3.7269999999999999</v>
      </c>
    </row>
    <row r="3714" spans="38:41">
      <c r="AL3714" s="300">
        <v>7</v>
      </c>
      <c r="AM3714" s="300">
        <v>2010</v>
      </c>
      <c r="AN3714" s="302">
        <v>40366</v>
      </c>
      <c r="AO3714" s="300">
        <v>3.6970000000000001</v>
      </c>
    </row>
    <row r="3715" spans="38:41">
      <c r="AL3715" s="300">
        <v>7</v>
      </c>
      <c r="AM3715" s="300">
        <v>2010</v>
      </c>
      <c r="AN3715" s="302">
        <v>40365</v>
      </c>
      <c r="AO3715" s="300">
        <v>3.64</v>
      </c>
    </row>
    <row r="3716" spans="38:41">
      <c r="AL3716" s="300">
        <v>7</v>
      </c>
      <c r="AM3716" s="300">
        <v>2010</v>
      </c>
      <c r="AN3716" s="302">
        <v>40364</v>
      </c>
      <c r="AO3716" s="300">
        <v>3.63</v>
      </c>
    </row>
    <row r="3717" spans="38:41">
      <c r="AL3717" s="300">
        <v>7</v>
      </c>
      <c r="AM3717" s="300">
        <v>2010</v>
      </c>
      <c r="AN3717" s="302">
        <v>40361</v>
      </c>
      <c r="AO3717" s="300">
        <v>3.6469999999999998</v>
      </c>
    </row>
    <row r="3718" spans="38:41">
      <c r="AL3718" s="300">
        <v>7</v>
      </c>
      <c r="AM3718" s="300">
        <v>2010</v>
      </c>
      <c r="AN3718" s="302">
        <v>40360</v>
      </c>
      <c r="AO3718" s="300">
        <v>3.6419999999999999</v>
      </c>
    </row>
    <row r="3719" spans="38:41">
      <c r="AL3719" s="300">
        <v>6</v>
      </c>
      <c r="AM3719" s="300">
        <v>2010</v>
      </c>
      <c r="AN3719" s="302">
        <v>40359</v>
      </c>
      <c r="AO3719" s="300">
        <v>3.6469999999999998</v>
      </c>
    </row>
    <row r="3720" spans="38:41">
      <c r="AL3720" s="300">
        <v>6</v>
      </c>
      <c r="AM3720" s="300">
        <v>2010</v>
      </c>
      <c r="AN3720" s="302">
        <v>40358</v>
      </c>
      <c r="AO3720" s="300">
        <v>3.6549999999999998</v>
      </c>
    </row>
    <row r="3721" spans="38:41">
      <c r="AL3721" s="300">
        <v>6</v>
      </c>
      <c r="AM3721" s="300">
        <v>2010</v>
      </c>
      <c r="AN3721" s="302">
        <v>40357</v>
      </c>
      <c r="AO3721" s="300">
        <v>3.6829999999999998</v>
      </c>
    </row>
    <row r="3722" spans="38:41">
      <c r="AL3722" s="300">
        <v>6</v>
      </c>
      <c r="AM3722" s="300">
        <v>2010</v>
      </c>
      <c r="AN3722" s="302">
        <v>40354</v>
      </c>
      <c r="AO3722" s="300">
        <v>3.6859999999999999</v>
      </c>
    </row>
    <row r="3723" spans="38:41">
      <c r="AL3723" s="300">
        <v>6</v>
      </c>
      <c r="AM3723" s="300">
        <v>2010</v>
      </c>
      <c r="AN3723" s="302">
        <v>40353</v>
      </c>
      <c r="AO3723" s="300">
        <v>3.698</v>
      </c>
    </row>
    <row r="3724" spans="38:41">
      <c r="AL3724" s="300">
        <v>6</v>
      </c>
      <c r="AM3724" s="300">
        <v>2010</v>
      </c>
      <c r="AN3724" s="302">
        <v>40352</v>
      </c>
      <c r="AO3724" s="300">
        <v>3.698</v>
      </c>
    </row>
    <row r="3725" spans="38:41">
      <c r="AL3725" s="300">
        <v>6</v>
      </c>
      <c r="AM3725" s="300">
        <v>2010</v>
      </c>
      <c r="AN3725" s="302">
        <v>40351</v>
      </c>
      <c r="AO3725" s="300">
        <v>3.7090000000000001</v>
      </c>
    </row>
    <row r="3726" spans="38:41">
      <c r="AL3726" s="300">
        <v>6</v>
      </c>
      <c r="AM3726" s="300">
        <v>2010</v>
      </c>
      <c r="AN3726" s="302">
        <v>40350</v>
      </c>
      <c r="AO3726" s="300">
        <v>3.7669999999999999</v>
      </c>
    </row>
    <row r="3727" spans="38:41">
      <c r="AL3727" s="300">
        <v>6</v>
      </c>
      <c r="AM3727" s="300">
        <v>2010</v>
      </c>
      <c r="AN3727" s="302">
        <v>40347</v>
      </c>
      <c r="AO3727" s="300">
        <v>3.7610000000000001</v>
      </c>
    </row>
    <row r="3728" spans="38:41">
      <c r="AL3728" s="300">
        <v>6</v>
      </c>
      <c r="AM3728" s="300">
        <v>2010</v>
      </c>
      <c r="AN3728" s="302">
        <v>40346</v>
      </c>
      <c r="AO3728" s="300">
        <v>3.7469999999999999</v>
      </c>
    </row>
    <row r="3729" spans="38:41">
      <c r="AL3729" s="300">
        <v>6</v>
      </c>
      <c r="AM3729" s="300">
        <v>2010</v>
      </c>
      <c r="AN3729" s="302">
        <v>40345</v>
      </c>
      <c r="AO3729" s="300">
        <v>3.7930000000000001</v>
      </c>
    </row>
    <row r="3730" spans="38:41">
      <c r="AL3730" s="300">
        <v>6</v>
      </c>
      <c r="AM3730" s="300">
        <v>2010</v>
      </c>
      <c r="AN3730" s="302">
        <v>40344</v>
      </c>
      <c r="AO3730" s="300">
        <v>3.8279999999999998</v>
      </c>
    </row>
    <row r="3731" spans="38:41">
      <c r="AL3731" s="300">
        <v>6</v>
      </c>
      <c r="AM3731" s="300">
        <v>2010</v>
      </c>
      <c r="AN3731" s="302">
        <v>40343</v>
      </c>
      <c r="AO3731" s="300">
        <v>3.839</v>
      </c>
    </row>
    <row r="3732" spans="38:41">
      <c r="AL3732" s="300">
        <v>6</v>
      </c>
      <c r="AM3732" s="300">
        <v>2010</v>
      </c>
      <c r="AN3732" s="302">
        <v>40340</v>
      </c>
      <c r="AO3732" s="300">
        <v>3.81</v>
      </c>
    </row>
    <row r="3733" spans="38:41">
      <c r="AL3733" s="300">
        <v>6</v>
      </c>
      <c r="AM3733" s="300">
        <v>2010</v>
      </c>
      <c r="AN3733" s="302">
        <v>40339</v>
      </c>
      <c r="AO3733" s="300">
        <v>3.8250000000000002</v>
      </c>
    </row>
    <row r="3734" spans="38:41">
      <c r="AL3734" s="300">
        <v>6</v>
      </c>
      <c r="AM3734" s="300">
        <v>2010</v>
      </c>
      <c r="AN3734" s="302">
        <v>40338</v>
      </c>
      <c r="AO3734" s="300">
        <v>3.7610000000000001</v>
      </c>
    </row>
    <row r="3735" spans="38:41">
      <c r="AL3735" s="300">
        <v>6</v>
      </c>
      <c r="AM3735" s="300">
        <v>2010</v>
      </c>
      <c r="AN3735" s="302">
        <v>40337</v>
      </c>
      <c r="AO3735" s="300">
        <v>3.7290000000000001</v>
      </c>
    </row>
    <row r="3736" spans="38:41">
      <c r="AL3736" s="300">
        <v>6</v>
      </c>
      <c r="AM3736" s="300">
        <v>2010</v>
      </c>
      <c r="AN3736" s="302">
        <v>40336</v>
      </c>
      <c r="AO3736" s="300">
        <v>3.7189999999999999</v>
      </c>
    </row>
    <row r="3737" spans="38:41">
      <c r="AL3737" s="300">
        <v>6</v>
      </c>
      <c r="AM3737" s="300">
        <v>2010</v>
      </c>
      <c r="AN3737" s="302">
        <v>40333</v>
      </c>
      <c r="AO3737" s="300">
        <v>3.7170000000000001</v>
      </c>
    </row>
    <row r="3738" spans="38:41">
      <c r="AL3738" s="300">
        <v>6</v>
      </c>
      <c r="AM3738" s="300">
        <v>2010</v>
      </c>
      <c r="AN3738" s="302">
        <v>40332</v>
      </c>
      <c r="AO3738" s="300">
        <v>3.7829999999999999</v>
      </c>
    </row>
    <row r="3739" spans="38:41">
      <c r="AL3739" s="300">
        <v>6</v>
      </c>
      <c r="AM3739" s="300">
        <v>2010</v>
      </c>
      <c r="AN3739" s="302">
        <v>40331</v>
      </c>
      <c r="AO3739" s="300">
        <v>3.7789999999999999</v>
      </c>
    </row>
    <row r="3740" spans="38:41">
      <c r="AL3740" s="300">
        <v>6</v>
      </c>
      <c r="AM3740" s="300">
        <v>2010</v>
      </c>
      <c r="AN3740" s="302">
        <v>40330</v>
      </c>
      <c r="AO3740" s="300">
        <v>3.698</v>
      </c>
    </row>
    <row r="3741" spans="38:41">
      <c r="AL3741" s="300">
        <v>5</v>
      </c>
      <c r="AM3741" s="300">
        <v>2010</v>
      </c>
      <c r="AN3741" s="302">
        <v>40329</v>
      </c>
      <c r="AO3741" s="300">
        <v>3.7250000000000001</v>
      </c>
    </row>
    <row r="3742" spans="38:41">
      <c r="AL3742" s="300">
        <v>5</v>
      </c>
      <c r="AM3742" s="300">
        <v>2010</v>
      </c>
      <c r="AN3742" s="302">
        <v>40326</v>
      </c>
      <c r="AO3742" s="300">
        <v>3.7109999999999999</v>
      </c>
    </row>
    <row r="3743" spans="38:41">
      <c r="AL3743" s="300">
        <v>5</v>
      </c>
      <c r="AM3743" s="300">
        <v>2010</v>
      </c>
      <c r="AN3743" s="302">
        <v>40325</v>
      </c>
      <c r="AO3743" s="300">
        <v>3.7549999999999999</v>
      </c>
    </row>
    <row r="3744" spans="38:41">
      <c r="AL3744" s="300">
        <v>5</v>
      </c>
      <c r="AM3744" s="300">
        <v>2010</v>
      </c>
      <c r="AN3744" s="302">
        <v>40324</v>
      </c>
      <c r="AO3744" s="300">
        <v>3.6859999999999999</v>
      </c>
    </row>
    <row r="3745" spans="38:41">
      <c r="AL3745" s="300">
        <v>5</v>
      </c>
      <c r="AM3745" s="300">
        <v>2010</v>
      </c>
      <c r="AN3745" s="302">
        <v>40323</v>
      </c>
      <c r="AO3745" s="300">
        <v>3.694</v>
      </c>
    </row>
    <row r="3746" spans="38:41">
      <c r="AL3746" s="300">
        <v>5</v>
      </c>
      <c r="AM3746" s="300">
        <v>2010</v>
      </c>
      <c r="AN3746" s="302">
        <v>40322</v>
      </c>
      <c r="AO3746" s="300">
        <v>3.7679999999999998</v>
      </c>
    </row>
    <row r="3747" spans="38:41">
      <c r="AL3747" s="300">
        <v>5</v>
      </c>
      <c r="AM3747" s="300">
        <v>2010</v>
      </c>
      <c r="AN3747" s="302">
        <v>40319</v>
      </c>
      <c r="AO3747" s="300">
        <v>3.7679999999999998</v>
      </c>
    </row>
    <row r="3748" spans="38:41">
      <c r="AL3748" s="300">
        <v>5</v>
      </c>
      <c r="AM3748" s="300">
        <v>2010</v>
      </c>
      <c r="AN3748" s="302">
        <v>40318</v>
      </c>
      <c r="AO3748" s="300">
        <v>3.746</v>
      </c>
    </row>
    <row r="3749" spans="38:41">
      <c r="AL3749" s="300">
        <v>5</v>
      </c>
      <c r="AM3749" s="300">
        <v>2010</v>
      </c>
      <c r="AN3749" s="302">
        <v>40317</v>
      </c>
      <c r="AO3749" s="300">
        <v>3.8170000000000002</v>
      </c>
    </row>
    <row r="3750" spans="38:41">
      <c r="AL3750" s="300">
        <v>5</v>
      </c>
      <c r="AM3750" s="300">
        <v>2010</v>
      </c>
      <c r="AN3750" s="302">
        <v>40316</v>
      </c>
      <c r="AO3750" s="300">
        <v>3.8180000000000001</v>
      </c>
    </row>
    <row r="3751" spans="38:41">
      <c r="AL3751" s="300">
        <v>5</v>
      </c>
      <c r="AM3751" s="300">
        <v>2010</v>
      </c>
      <c r="AN3751" s="302">
        <v>40315</v>
      </c>
      <c r="AO3751" s="300">
        <v>3.891</v>
      </c>
    </row>
    <row r="3752" spans="38:41">
      <c r="AL3752" s="300">
        <v>5</v>
      </c>
      <c r="AM3752" s="300">
        <v>2010</v>
      </c>
      <c r="AN3752" s="302">
        <v>40312</v>
      </c>
      <c r="AO3752" s="300">
        <v>3.8180000000000001</v>
      </c>
    </row>
    <row r="3753" spans="38:41">
      <c r="AL3753" s="300">
        <v>5</v>
      </c>
      <c r="AM3753" s="300">
        <v>2010</v>
      </c>
      <c r="AN3753" s="302">
        <v>40311</v>
      </c>
      <c r="AO3753" s="300">
        <v>3.867</v>
      </c>
    </row>
    <row r="3754" spans="38:41">
      <c r="AL3754" s="300">
        <v>5</v>
      </c>
      <c r="AM3754" s="300">
        <v>2010</v>
      </c>
      <c r="AN3754" s="302">
        <v>40310</v>
      </c>
      <c r="AO3754" s="300">
        <v>3.9449999999999998</v>
      </c>
    </row>
    <row r="3755" spans="38:41">
      <c r="AL3755" s="300">
        <v>5</v>
      </c>
      <c r="AM3755" s="300">
        <v>2010</v>
      </c>
      <c r="AN3755" s="302">
        <v>40309</v>
      </c>
      <c r="AO3755" s="300">
        <v>3.9340000000000002</v>
      </c>
    </row>
    <row r="3756" spans="38:41">
      <c r="AL3756" s="300">
        <v>5</v>
      </c>
      <c r="AM3756" s="300">
        <v>2010</v>
      </c>
      <c r="AN3756" s="302">
        <v>40308</v>
      </c>
      <c r="AO3756" s="300">
        <v>3.9350000000000001</v>
      </c>
    </row>
    <row r="3757" spans="38:41">
      <c r="AL3757" s="300">
        <v>5</v>
      </c>
      <c r="AM3757" s="300">
        <v>2010</v>
      </c>
      <c r="AN3757" s="302">
        <v>40305</v>
      </c>
      <c r="AO3757" s="300">
        <v>3.8849999999999998</v>
      </c>
    </row>
    <row r="3758" spans="38:41">
      <c r="AL3758" s="300">
        <v>5</v>
      </c>
      <c r="AM3758" s="300">
        <v>2010</v>
      </c>
      <c r="AN3758" s="302">
        <v>40304</v>
      </c>
      <c r="AO3758" s="300">
        <v>3.8820000000000001</v>
      </c>
    </row>
    <row r="3759" spans="38:41">
      <c r="AL3759" s="300">
        <v>5</v>
      </c>
      <c r="AM3759" s="300">
        <v>2010</v>
      </c>
      <c r="AN3759" s="302">
        <v>40303</v>
      </c>
      <c r="AO3759" s="300">
        <v>3.9350000000000001</v>
      </c>
    </row>
    <row r="3760" spans="38:41">
      <c r="AL3760" s="300">
        <v>5</v>
      </c>
      <c r="AM3760" s="300">
        <v>2010</v>
      </c>
      <c r="AN3760" s="302">
        <v>40302</v>
      </c>
      <c r="AO3760" s="300">
        <v>3.95</v>
      </c>
    </row>
    <row r="3761" spans="38:41">
      <c r="AL3761" s="300">
        <v>5</v>
      </c>
      <c r="AM3761" s="300">
        <v>2010</v>
      </c>
      <c r="AN3761" s="302">
        <v>40301</v>
      </c>
      <c r="AO3761" s="300">
        <v>4.0010000000000003</v>
      </c>
    </row>
    <row r="3762" spans="38:41">
      <c r="AL3762" s="300">
        <v>4</v>
      </c>
      <c r="AM3762" s="300">
        <v>2010</v>
      </c>
      <c r="AN3762" s="302">
        <v>40298</v>
      </c>
      <c r="AO3762" s="300">
        <v>4.0110000000000001</v>
      </c>
    </row>
    <row r="3763" spans="38:41">
      <c r="AL3763" s="300">
        <v>4</v>
      </c>
      <c r="AM3763" s="300">
        <v>2010</v>
      </c>
      <c r="AN3763" s="302">
        <v>40297</v>
      </c>
      <c r="AO3763" s="300">
        <v>4.0490000000000004</v>
      </c>
    </row>
    <row r="3764" spans="38:41">
      <c r="AL3764" s="300">
        <v>4</v>
      </c>
      <c r="AM3764" s="300">
        <v>2010</v>
      </c>
      <c r="AN3764" s="302">
        <v>40296</v>
      </c>
      <c r="AO3764" s="300">
        <v>4.048</v>
      </c>
    </row>
    <row r="3765" spans="38:41">
      <c r="AL3765" s="300">
        <v>4</v>
      </c>
      <c r="AM3765" s="300">
        <v>2010</v>
      </c>
      <c r="AN3765" s="302">
        <v>40295</v>
      </c>
      <c r="AO3765" s="300">
        <v>4.0170000000000003</v>
      </c>
    </row>
    <row r="3766" spans="38:41">
      <c r="AL3766" s="300">
        <v>4</v>
      </c>
      <c r="AM3766" s="300">
        <v>2010</v>
      </c>
      <c r="AN3766" s="302">
        <v>40294</v>
      </c>
      <c r="AO3766" s="300">
        <v>4.0650000000000004</v>
      </c>
    </row>
    <row r="3767" spans="38:41">
      <c r="AL3767" s="300">
        <v>4</v>
      </c>
      <c r="AM3767" s="300">
        <v>2010</v>
      </c>
      <c r="AN3767" s="302">
        <v>40291</v>
      </c>
      <c r="AO3767" s="300">
        <v>4.0730000000000004</v>
      </c>
    </row>
    <row r="3768" spans="38:41">
      <c r="AL3768" s="300">
        <v>4</v>
      </c>
      <c r="AM3768" s="300">
        <v>2010</v>
      </c>
      <c r="AN3768" s="302">
        <v>40290</v>
      </c>
      <c r="AO3768" s="300">
        <v>4.0839999999999996</v>
      </c>
    </row>
    <row r="3769" spans="38:41">
      <c r="AL3769" s="300">
        <v>4</v>
      </c>
      <c r="AM3769" s="300">
        <v>2010</v>
      </c>
      <c r="AN3769" s="302">
        <v>40289</v>
      </c>
      <c r="AO3769" s="300">
        <v>4.0679999999999996</v>
      </c>
    </row>
    <row r="3770" spans="38:41">
      <c r="AL3770" s="300">
        <v>4</v>
      </c>
      <c r="AM3770" s="300">
        <v>2010</v>
      </c>
      <c r="AN3770" s="302">
        <v>40288</v>
      </c>
      <c r="AO3770" s="300">
        <v>4.0750000000000002</v>
      </c>
    </row>
    <row r="3771" spans="38:41">
      <c r="AL3771" s="300">
        <v>4</v>
      </c>
      <c r="AM3771" s="300">
        <v>2010</v>
      </c>
      <c r="AN3771" s="302">
        <v>40287</v>
      </c>
      <c r="AO3771" s="300">
        <v>4.0670000000000002</v>
      </c>
    </row>
    <row r="3772" spans="38:41">
      <c r="AL3772" s="300">
        <v>4</v>
      </c>
      <c r="AM3772" s="300">
        <v>2010</v>
      </c>
      <c r="AN3772" s="302">
        <v>40284</v>
      </c>
      <c r="AO3772" s="300">
        <v>4.0880000000000001</v>
      </c>
    </row>
    <row r="3773" spans="38:41">
      <c r="AL3773" s="300">
        <v>4</v>
      </c>
      <c r="AM3773" s="300">
        <v>2010</v>
      </c>
      <c r="AN3773" s="302">
        <v>40283</v>
      </c>
      <c r="AO3773" s="300">
        <v>4.1050000000000004</v>
      </c>
    </row>
    <row r="3774" spans="38:41">
      <c r="AL3774" s="300">
        <v>4</v>
      </c>
      <c r="AM3774" s="300">
        <v>2010</v>
      </c>
      <c r="AN3774" s="302">
        <v>40282</v>
      </c>
      <c r="AO3774" s="300">
        <v>4.1070000000000002</v>
      </c>
    </row>
    <row r="3775" spans="38:41">
      <c r="AL3775" s="300">
        <v>4</v>
      </c>
      <c r="AM3775" s="300">
        <v>2010</v>
      </c>
      <c r="AN3775" s="302">
        <v>40281</v>
      </c>
      <c r="AO3775" s="300">
        <v>4.0789999999999997</v>
      </c>
    </row>
    <row r="3776" spans="38:41">
      <c r="AL3776" s="300">
        <v>4</v>
      </c>
      <c r="AM3776" s="300">
        <v>2010</v>
      </c>
      <c r="AN3776" s="302">
        <v>40280</v>
      </c>
      <c r="AO3776" s="300">
        <v>4.0620000000000003</v>
      </c>
    </row>
    <row r="3777" spans="38:41">
      <c r="AL3777" s="300">
        <v>4</v>
      </c>
      <c r="AM3777" s="300">
        <v>2010</v>
      </c>
      <c r="AN3777" s="302">
        <v>40277</v>
      </c>
      <c r="AO3777" s="300">
        <v>4.0650000000000004</v>
      </c>
    </row>
    <row r="3778" spans="38:41">
      <c r="AL3778" s="300">
        <v>4</v>
      </c>
      <c r="AM3778" s="300">
        <v>2010</v>
      </c>
      <c r="AN3778" s="302">
        <v>40276</v>
      </c>
      <c r="AO3778" s="300">
        <v>4.0999999999999996</v>
      </c>
    </row>
    <row r="3779" spans="38:41">
      <c r="AL3779" s="300">
        <v>4</v>
      </c>
      <c r="AM3779" s="300">
        <v>2010</v>
      </c>
      <c r="AN3779" s="302">
        <v>40275</v>
      </c>
      <c r="AO3779" s="300">
        <v>4.0679999999999996</v>
      </c>
    </row>
    <row r="3780" spans="38:41">
      <c r="AL3780" s="300">
        <v>4</v>
      </c>
      <c r="AM3780" s="300">
        <v>2010</v>
      </c>
      <c r="AN3780" s="302">
        <v>40274</v>
      </c>
      <c r="AO3780" s="300">
        <v>4.117</v>
      </c>
    </row>
    <row r="3781" spans="38:41">
      <c r="AL3781" s="300">
        <v>4</v>
      </c>
      <c r="AM3781" s="300">
        <v>2010</v>
      </c>
      <c r="AN3781" s="302">
        <v>40273</v>
      </c>
      <c r="AO3781" s="300">
        <v>4.1189999999999998</v>
      </c>
    </row>
    <row r="3782" spans="38:41">
      <c r="AL3782" s="300">
        <v>4</v>
      </c>
      <c r="AM3782" s="300">
        <v>2010</v>
      </c>
      <c r="AN3782" s="302">
        <v>40270</v>
      </c>
      <c r="AO3782" s="300">
        <v>4.0570000000000004</v>
      </c>
    </row>
    <row r="3783" spans="38:41">
      <c r="AL3783" s="300">
        <v>4</v>
      </c>
      <c r="AM3783" s="300">
        <v>2010</v>
      </c>
      <c r="AN3783" s="302">
        <v>40269</v>
      </c>
      <c r="AO3783" s="300">
        <v>4.0529999999999999</v>
      </c>
    </row>
    <row r="3784" spans="38:41">
      <c r="AL3784" s="300">
        <v>3</v>
      </c>
      <c r="AM3784" s="300">
        <v>2010</v>
      </c>
      <c r="AN3784" s="302">
        <v>40268</v>
      </c>
      <c r="AO3784" s="300">
        <v>4.0670000000000002</v>
      </c>
    </row>
    <row r="3785" spans="38:41">
      <c r="AL3785" s="300">
        <v>3</v>
      </c>
      <c r="AM3785" s="300">
        <v>2010</v>
      </c>
      <c r="AN3785" s="302">
        <v>40267</v>
      </c>
      <c r="AO3785" s="300">
        <v>4.0999999999999996</v>
      </c>
    </row>
    <row r="3786" spans="38:41">
      <c r="AL3786" s="300">
        <v>3</v>
      </c>
      <c r="AM3786" s="300">
        <v>2010</v>
      </c>
      <c r="AN3786" s="302">
        <v>40266</v>
      </c>
      <c r="AO3786" s="300">
        <v>4.1020000000000003</v>
      </c>
    </row>
    <row r="3787" spans="38:41">
      <c r="AL3787" s="300">
        <v>3</v>
      </c>
      <c r="AM3787" s="300">
        <v>2010</v>
      </c>
      <c r="AN3787" s="302">
        <v>40263</v>
      </c>
      <c r="AO3787" s="300">
        <v>4.0890000000000004</v>
      </c>
    </row>
    <row r="3788" spans="38:41">
      <c r="AL3788" s="300">
        <v>3</v>
      </c>
      <c r="AM3788" s="300">
        <v>2010</v>
      </c>
      <c r="AN3788" s="302">
        <v>40262</v>
      </c>
      <c r="AO3788" s="300">
        <v>4.0919999999999996</v>
      </c>
    </row>
    <row r="3789" spans="38:41">
      <c r="AL3789" s="300">
        <v>3</v>
      </c>
      <c r="AM3789" s="300">
        <v>2010</v>
      </c>
      <c r="AN3789" s="302">
        <v>40261</v>
      </c>
      <c r="AO3789" s="300">
        <v>4.0910000000000002</v>
      </c>
    </row>
    <row r="3790" spans="38:41">
      <c r="AL3790" s="300">
        <v>3</v>
      </c>
      <c r="AM3790" s="300">
        <v>2010</v>
      </c>
      <c r="AN3790" s="302">
        <v>40260</v>
      </c>
      <c r="AO3790" s="300">
        <v>4.0309999999999997</v>
      </c>
    </row>
    <row r="3791" spans="38:41">
      <c r="AL3791" s="300">
        <v>3</v>
      </c>
      <c r="AM3791" s="300">
        <v>2010</v>
      </c>
      <c r="AN3791" s="302">
        <v>40259</v>
      </c>
      <c r="AO3791" s="300">
        <v>4.0330000000000004</v>
      </c>
    </row>
    <row r="3792" spans="38:41">
      <c r="AL3792" s="300">
        <v>3</v>
      </c>
      <c r="AM3792" s="300">
        <v>2010</v>
      </c>
      <c r="AN3792" s="302">
        <v>40256</v>
      </c>
      <c r="AO3792" s="300">
        <v>4.05</v>
      </c>
    </row>
    <row r="3793" spans="38:41">
      <c r="AL3793" s="300">
        <v>3</v>
      </c>
      <c r="AM3793" s="300">
        <v>2010</v>
      </c>
      <c r="AN3793" s="302">
        <v>40255</v>
      </c>
      <c r="AO3793" s="300">
        <v>4.0220000000000002</v>
      </c>
    </row>
    <row r="3794" spans="38:41">
      <c r="AL3794" s="300">
        <v>3</v>
      </c>
      <c r="AM3794" s="300">
        <v>2010</v>
      </c>
      <c r="AN3794" s="302">
        <v>40254</v>
      </c>
      <c r="AO3794" s="300">
        <v>4.0449999999999999</v>
      </c>
    </row>
    <row r="3795" spans="38:41">
      <c r="AL3795" s="300">
        <v>3</v>
      </c>
      <c r="AM3795" s="300">
        <v>2010</v>
      </c>
      <c r="AN3795" s="302">
        <v>40253</v>
      </c>
      <c r="AO3795" s="300">
        <v>4.0229999999999997</v>
      </c>
    </row>
    <row r="3796" spans="38:41">
      <c r="AL3796" s="300">
        <v>3</v>
      </c>
      <c r="AM3796" s="300">
        <v>2010</v>
      </c>
      <c r="AN3796" s="302">
        <v>40252</v>
      </c>
      <c r="AO3796" s="300">
        <v>4.0670000000000002</v>
      </c>
    </row>
    <row r="3797" spans="38:41">
      <c r="AL3797" s="300">
        <v>3</v>
      </c>
      <c r="AM3797" s="300">
        <v>2010</v>
      </c>
      <c r="AN3797" s="302">
        <v>40249</v>
      </c>
      <c r="AO3797" s="300">
        <v>4.0910000000000002</v>
      </c>
    </row>
    <row r="3798" spans="38:41">
      <c r="AL3798" s="300">
        <v>3</v>
      </c>
      <c r="AM3798" s="300">
        <v>2010</v>
      </c>
      <c r="AN3798" s="302">
        <v>40248</v>
      </c>
      <c r="AO3798" s="300">
        <v>4.0819999999999999</v>
      </c>
    </row>
    <row r="3799" spans="38:41">
      <c r="AL3799" s="300">
        <v>3</v>
      </c>
      <c r="AM3799" s="300">
        <v>2010</v>
      </c>
      <c r="AN3799" s="302">
        <v>40247</v>
      </c>
      <c r="AO3799" s="300">
        <v>4.125</v>
      </c>
    </row>
    <row r="3800" spans="38:41">
      <c r="AL3800" s="300">
        <v>3</v>
      </c>
      <c r="AM3800" s="300">
        <v>2010</v>
      </c>
      <c r="AN3800" s="302">
        <v>40246</v>
      </c>
      <c r="AO3800" s="300">
        <v>4.1130000000000004</v>
      </c>
    </row>
    <row r="3801" spans="38:41">
      <c r="AL3801" s="300">
        <v>3</v>
      </c>
      <c r="AM3801" s="300">
        <v>2010</v>
      </c>
      <c r="AN3801" s="302">
        <v>40245</v>
      </c>
      <c r="AO3801" s="300">
        <v>4.0970000000000004</v>
      </c>
    </row>
    <row r="3802" spans="38:41">
      <c r="AL3802" s="300">
        <v>3</v>
      </c>
      <c r="AM3802" s="300">
        <v>2010</v>
      </c>
      <c r="AN3802" s="302">
        <v>40242</v>
      </c>
      <c r="AO3802" s="300">
        <v>4.0609999999999999</v>
      </c>
    </row>
    <row r="3803" spans="38:41">
      <c r="AL3803" s="300">
        <v>3</v>
      </c>
      <c r="AM3803" s="300">
        <v>2010</v>
      </c>
      <c r="AN3803" s="302">
        <v>40241</v>
      </c>
      <c r="AO3803" s="300">
        <v>4.0119999999999996</v>
      </c>
    </row>
    <row r="3804" spans="38:41">
      <c r="AL3804" s="300">
        <v>3</v>
      </c>
      <c r="AM3804" s="300">
        <v>2010</v>
      </c>
      <c r="AN3804" s="302">
        <v>40240</v>
      </c>
      <c r="AO3804" s="300">
        <v>4.0119999999999996</v>
      </c>
    </row>
    <row r="3805" spans="38:41">
      <c r="AL3805" s="300">
        <v>3</v>
      </c>
      <c r="AM3805" s="300">
        <v>2010</v>
      </c>
      <c r="AN3805" s="302">
        <v>40239</v>
      </c>
      <c r="AO3805" s="300">
        <v>4.0019999999999998</v>
      </c>
    </row>
    <row r="3806" spans="38:41">
      <c r="AL3806" s="300">
        <v>3</v>
      </c>
      <c r="AM3806" s="300">
        <v>2010</v>
      </c>
      <c r="AN3806" s="302">
        <v>40238</v>
      </c>
      <c r="AO3806" s="300">
        <v>4.0209999999999999</v>
      </c>
    </row>
    <row r="3807" spans="38:41">
      <c r="AL3807" s="300">
        <v>2</v>
      </c>
      <c r="AM3807" s="300">
        <v>2010</v>
      </c>
      <c r="AN3807" s="302">
        <v>40235</v>
      </c>
      <c r="AO3807" s="300">
        <v>4.0170000000000003</v>
      </c>
    </row>
    <row r="3808" spans="38:41">
      <c r="AL3808" s="300">
        <v>2</v>
      </c>
      <c r="AM3808" s="300">
        <v>2010</v>
      </c>
      <c r="AN3808" s="302">
        <v>40234</v>
      </c>
      <c r="AO3808" s="300">
        <v>4.0279999999999996</v>
      </c>
    </row>
    <row r="3809" spans="38:41">
      <c r="AL3809" s="300">
        <v>2</v>
      </c>
      <c r="AM3809" s="300">
        <v>2010</v>
      </c>
      <c r="AN3809" s="302">
        <v>40233</v>
      </c>
      <c r="AO3809" s="300">
        <v>4.0510000000000002</v>
      </c>
    </row>
    <row r="3810" spans="38:41">
      <c r="AL3810" s="300">
        <v>2</v>
      </c>
      <c r="AM3810" s="300">
        <v>2010</v>
      </c>
      <c r="AN3810" s="302">
        <v>40232</v>
      </c>
      <c r="AO3810" s="300">
        <v>4.032</v>
      </c>
    </row>
    <row r="3811" spans="38:41">
      <c r="AL3811" s="300">
        <v>2</v>
      </c>
      <c r="AM3811" s="300">
        <v>2010</v>
      </c>
      <c r="AN3811" s="302">
        <v>40231</v>
      </c>
      <c r="AO3811" s="300">
        <v>4.09</v>
      </c>
    </row>
    <row r="3812" spans="38:41">
      <c r="AL3812" s="300">
        <v>2</v>
      </c>
      <c r="AM3812" s="300">
        <v>2010</v>
      </c>
      <c r="AN3812" s="302">
        <v>40228</v>
      </c>
      <c r="AO3812" s="300">
        <v>4.0780000000000003</v>
      </c>
    </row>
    <row r="3813" spans="38:41">
      <c r="AL3813" s="300">
        <v>2</v>
      </c>
      <c r="AM3813" s="300">
        <v>2010</v>
      </c>
      <c r="AN3813" s="302">
        <v>40227</v>
      </c>
      <c r="AO3813" s="300">
        <v>4.08</v>
      </c>
    </row>
    <row r="3814" spans="38:41">
      <c r="AL3814" s="300">
        <v>2</v>
      </c>
      <c r="AM3814" s="300">
        <v>2010</v>
      </c>
      <c r="AN3814" s="302">
        <v>40226</v>
      </c>
      <c r="AO3814" s="300">
        <v>4.0830000000000002</v>
      </c>
    </row>
    <row r="3815" spans="38:41">
      <c r="AL3815" s="300">
        <v>2</v>
      </c>
      <c r="AM3815" s="300">
        <v>2010</v>
      </c>
      <c r="AN3815" s="302">
        <v>40225</v>
      </c>
      <c r="AO3815" s="300">
        <v>4.0650000000000004</v>
      </c>
    </row>
    <row r="3816" spans="38:41">
      <c r="AL3816" s="300">
        <v>2</v>
      </c>
      <c r="AM3816" s="300">
        <v>2010</v>
      </c>
      <c r="AN3816" s="302">
        <v>40224</v>
      </c>
      <c r="AO3816" s="300">
        <v>4.0659999999999998</v>
      </c>
    </row>
    <row r="3817" spans="38:41">
      <c r="AL3817" s="300">
        <v>2</v>
      </c>
      <c r="AM3817" s="300">
        <v>2010</v>
      </c>
      <c r="AN3817" s="302">
        <v>40221</v>
      </c>
      <c r="AO3817" s="300">
        <v>4.0650000000000004</v>
      </c>
    </row>
    <row r="3818" spans="38:41">
      <c r="AL3818" s="300">
        <v>2</v>
      </c>
      <c r="AM3818" s="300">
        <v>2010</v>
      </c>
      <c r="AN3818" s="302">
        <v>40220</v>
      </c>
      <c r="AO3818" s="300">
        <v>4.0599999999999996</v>
      </c>
    </row>
    <row r="3819" spans="38:41">
      <c r="AL3819" s="300">
        <v>2</v>
      </c>
      <c r="AM3819" s="300">
        <v>2010</v>
      </c>
      <c r="AN3819" s="302">
        <v>40219</v>
      </c>
      <c r="AO3819" s="300">
        <v>4.04</v>
      </c>
    </row>
    <row r="3820" spans="38:41">
      <c r="AL3820" s="300">
        <v>2</v>
      </c>
      <c r="AM3820" s="300">
        <v>2010</v>
      </c>
      <c r="AN3820" s="302">
        <v>40218</v>
      </c>
      <c r="AO3820" s="300">
        <v>4.01</v>
      </c>
    </row>
    <row r="3821" spans="38:41">
      <c r="AL3821" s="300">
        <v>2</v>
      </c>
      <c r="AM3821" s="300">
        <v>2010</v>
      </c>
      <c r="AN3821" s="302">
        <v>40217</v>
      </c>
      <c r="AO3821" s="300">
        <v>3.9910000000000001</v>
      </c>
    </row>
    <row r="3822" spans="38:41">
      <c r="AL3822" s="300">
        <v>2</v>
      </c>
      <c r="AM3822" s="300">
        <v>2010</v>
      </c>
      <c r="AN3822" s="302">
        <v>40214</v>
      </c>
      <c r="AO3822" s="300">
        <v>4.0010000000000003</v>
      </c>
    </row>
    <row r="3823" spans="38:41">
      <c r="AL3823" s="300">
        <v>2</v>
      </c>
      <c r="AM3823" s="300">
        <v>2010</v>
      </c>
      <c r="AN3823" s="302">
        <v>40213</v>
      </c>
      <c r="AO3823" s="300">
        <v>3.996</v>
      </c>
    </row>
    <row r="3824" spans="38:41">
      <c r="AL3824" s="300">
        <v>2</v>
      </c>
      <c r="AM3824" s="300">
        <v>2010</v>
      </c>
      <c r="AN3824" s="302">
        <v>40212</v>
      </c>
      <c r="AO3824" s="300">
        <v>4.0419999999999998</v>
      </c>
    </row>
    <row r="3825" spans="38:41">
      <c r="AL3825" s="300">
        <v>2</v>
      </c>
      <c r="AM3825" s="300">
        <v>2010</v>
      </c>
      <c r="AN3825" s="302">
        <v>40211</v>
      </c>
      <c r="AO3825" s="300">
        <v>3.99</v>
      </c>
    </row>
    <row r="3826" spans="38:41">
      <c r="AL3826" s="300">
        <v>2</v>
      </c>
      <c r="AM3826" s="300">
        <v>2010</v>
      </c>
      <c r="AN3826" s="302">
        <v>40210</v>
      </c>
      <c r="AO3826" s="300">
        <v>3.9809999999999999</v>
      </c>
    </row>
    <row r="3827" spans="38:41">
      <c r="AL3827" s="300">
        <v>1</v>
      </c>
      <c r="AM3827" s="300">
        <v>2010</v>
      </c>
      <c r="AN3827" s="302">
        <v>40207</v>
      </c>
      <c r="AO3827" s="300">
        <v>3.948</v>
      </c>
    </row>
    <row r="3828" spans="38:41">
      <c r="AL3828" s="300">
        <v>1</v>
      </c>
      <c r="AM3828" s="300">
        <v>2010</v>
      </c>
      <c r="AN3828" s="302">
        <v>40206</v>
      </c>
      <c r="AO3828" s="300">
        <v>3.9409999999999998</v>
      </c>
    </row>
    <row r="3829" spans="38:41">
      <c r="AL3829" s="300">
        <v>1</v>
      </c>
      <c r="AM3829" s="300">
        <v>2010</v>
      </c>
      <c r="AN3829" s="302">
        <v>40205</v>
      </c>
      <c r="AO3829" s="300">
        <v>3.96</v>
      </c>
    </row>
    <row r="3830" spans="38:41">
      <c r="AL3830" s="300">
        <v>1</v>
      </c>
      <c r="AM3830" s="300">
        <v>2010</v>
      </c>
      <c r="AN3830" s="302">
        <v>40204</v>
      </c>
      <c r="AO3830" s="300">
        <v>3.9729999999999999</v>
      </c>
    </row>
    <row r="3831" spans="38:41">
      <c r="AL3831" s="300">
        <v>1</v>
      </c>
      <c r="AM3831" s="300">
        <v>2010</v>
      </c>
      <c r="AN3831" s="302">
        <v>40203</v>
      </c>
      <c r="AO3831" s="300">
        <v>4.0039999999999996</v>
      </c>
    </row>
    <row r="3832" spans="38:41">
      <c r="AL3832" s="300">
        <v>1</v>
      </c>
      <c r="AM3832" s="300">
        <v>2010</v>
      </c>
      <c r="AN3832" s="302">
        <v>40200</v>
      </c>
      <c r="AO3832" s="300">
        <v>3.9980000000000002</v>
      </c>
    </row>
    <row r="3833" spans="38:41">
      <c r="AL3833" s="300">
        <v>1</v>
      </c>
      <c r="AM3833" s="300">
        <v>2010</v>
      </c>
      <c r="AN3833" s="302">
        <v>40199</v>
      </c>
      <c r="AO3833" s="300">
        <v>4</v>
      </c>
    </row>
    <row r="3834" spans="38:41">
      <c r="AL3834" s="300">
        <v>1</v>
      </c>
      <c r="AM3834" s="300">
        <v>2010</v>
      </c>
      <c r="AN3834" s="302">
        <v>40198</v>
      </c>
      <c r="AO3834" s="300">
        <v>4.0149999999999997</v>
      </c>
    </row>
    <row r="3835" spans="38:41">
      <c r="AL3835" s="300">
        <v>1</v>
      </c>
      <c r="AM3835" s="300">
        <v>2010</v>
      </c>
      <c r="AN3835" s="302">
        <v>40197</v>
      </c>
      <c r="AO3835" s="300">
        <v>4.0460000000000003</v>
      </c>
    </row>
    <row r="3836" spans="38:41">
      <c r="AL3836" s="300">
        <v>1</v>
      </c>
      <c r="AM3836" s="300">
        <v>2010</v>
      </c>
      <c r="AN3836" s="302">
        <v>40196</v>
      </c>
      <c r="AO3836" s="300">
        <v>4.0389999999999997</v>
      </c>
    </row>
    <row r="3837" spans="38:41">
      <c r="AL3837" s="300">
        <v>1</v>
      </c>
      <c r="AM3837" s="300">
        <v>2010</v>
      </c>
      <c r="AN3837" s="302">
        <v>40193</v>
      </c>
      <c r="AO3837" s="300">
        <v>4.056</v>
      </c>
    </row>
    <row r="3838" spans="38:41">
      <c r="AL3838" s="300">
        <v>1</v>
      </c>
      <c r="AM3838" s="300">
        <v>2010</v>
      </c>
      <c r="AN3838" s="302">
        <v>40192</v>
      </c>
      <c r="AO3838" s="300">
        <v>4.0940000000000003</v>
      </c>
    </row>
    <row r="3839" spans="38:41">
      <c r="AL3839" s="300">
        <v>1</v>
      </c>
      <c r="AM3839" s="300">
        <v>2010</v>
      </c>
      <c r="AN3839" s="302">
        <v>40191</v>
      </c>
      <c r="AO3839" s="300">
        <v>4.1420000000000003</v>
      </c>
    </row>
    <row r="3840" spans="38:41">
      <c r="AL3840" s="300">
        <v>1</v>
      </c>
      <c r="AM3840" s="300">
        <v>2010</v>
      </c>
      <c r="AN3840" s="302">
        <v>40190</v>
      </c>
      <c r="AO3840" s="300">
        <v>4.0970000000000004</v>
      </c>
    </row>
    <row r="3841" spans="38:41">
      <c r="AL3841" s="300">
        <v>1</v>
      </c>
      <c r="AM3841" s="300">
        <v>2010</v>
      </c>
      <c r="AN3841" s="302">
        <v>40189</v>
      </c>
      <c r="AO3841" s="300">
        <v>4.1360000000000001</v>
      </c>
    </row>
    <row r="3842" spans="38:41">
      <c r="AL3842" s="300">
        <v>1</v>
      </c>
      <c r="AM3842" s="300">
        <v>2010</v>
      </c>
      <c r="AN3842" s="302">
        <v>40186</v>
      </c>
      <c r="AO3842" s="300">
        <v>4.1210000000000004</v>
      </c>
    </row>
    <row r="3843" spans="38:41">
      <c r="AL3843" s="300">
        <v>1</v>
      </c>
      <c r="AM3843" s="300">
        <v>2010</v>
      </c>
      <c r="AN3843" s="302">
        <v>40185</v>
      </c>
      <c r="AO3843" s="300">
        <v>4.1529999999999996</v>
      </c>
    </row>
    <row r="3844" spans="38:41">
      <c r="AL3844" s="300">
        <v>1</v>
      </c>
      <c r="AM3844" s="300">
        <v>2010</v>
      </c>
      <c r="AN3844" s="302">
        <v>40184</v>
      </c>
      <c r="AO3844" s="300">
        <v>4.1390000000000002</v>
      </c>
    </row>
    <row r="3845" spans="38:41">
      <c r="AL3845" s="300">
        <v>1</v>
      </c>
      <c r="AM3845" s="300">
        <v>2010</v>
      </c>
      <c r="AN3845" s="302">
        <v>40183</v>
      </c>
      <c r="AO3845" s="300">
        <v>4.08</v>
      </c>
    </row>
    <row r="3846" spans="38:41">
      <c r="AL3846" s="300">
        <v>1</v>
      </c>
      <c r="AM3846" s="300">
        <v>2010</v>
      </c>
      <c r="AN3846" s="302">
        <v>40182</v>
      </c>
      <c r="AO3846" s="300">
        <v>4.0979999999999999</v>
      </c>
    </row>
    <row r="3847" spans="38:41">
      <c r="AL3847" s="300">
        <v>1</v>
      </c>
      <c r="AM3847" s="300">
        <v>2010</v>
      </c>
      <c r="AN3847" s="302">
        <v>40179</v>
      </c>
      <c r="AO3847" s="300">
        <v>4.0789999999999997</v>
      </c>
    </row>
    <row r="3848" spans="38:41">
      <c r="AL3848" s="300">
        <v>12</v>
      </c>
      <c r="AM3848" s="300">
        <v>2009</v>
      </c>
      <c r="AN3848" s="302">
        <v>40178</v>
      </c>
      <c r="AO3848" s="300">
        <v>4.0789999999999997</v>
      </c>
    </row>
    <row r="3849" spans="38:41">
      <c r="AL3849" s="300">
        <v>12</v>
      </c>
      <c r="AM3849" s="300">
        <v>2009</v>
      </c>
      <c r="AN3849" s="302">
        <v>40177</v>
      </c>
      <c r="AO3849" s="300">
        <v>4.0789999999999997</v>
      </c>
    </row>
    <row r="3850" spans="38:41">
      <c r="AL3850" s="300">
        <v>12</v>
      </c>
      <c r="AM3850" s="300">
        <v>2009</v>
      </c>
      <c r="AN3850" s="302">
        <v>40176</v>
      </c>
      <c r="AO3850" s="300">
        <v>4.101</v>
      </c>
    </row>
    <row r="3851" spans="38:41">
      <c r="AL3851" s="300">
        <v>12</v>
      </c>
      <c r="AM3851" s="300">
        <v>2009</v>
      </c>
      <c r="AN3851" s="302">
        <v>40175</v>
      </c>
      <c r="AO3851" s="300">
        <v>4.0860000000000003</v>
      </c>
    </row>
    <row r="3852" spans="38:41">
      <c r="AL3852" s="300">
        <v>12</v>
      </c>
      <c r="AM3852" s="300">
        <v>2009</v>
      </c>
      <c r="AN3852" s="302">
        <v>40172</v>
      </c>
      <c r="AO3852" s="300">
        <v>4.0869999999999997</v>
      </c>
    </row>
    <row r="3853" spans="38:41">
      <c r="AL3853" s="300">
        <v>12</v>
      </c>
      <c r="AM3853" s="300">
        <v>2009</v>
      </c>
      <c r="AN3853" s="302">
        <v>40171</v>
      </c>
      <c r="AO3853" s="300">
        <v>4.0839999999999996</v>
      </c>
    </row>
    <row r="3854" spans="38:41">
      <c r="AL3854" s="300">
        <v>12</v>
      </c>
      <c r="AM3854" s="300">
        <v>2009</v>
      </c>
      <c r="AN3854" s="302">
        <v>40170</v>
      </c>
      <c r="AO3854" s="300">
        <v>4.0730000000000004</v>
      </c>
    </row>
    <row r="3855" spans="38:41">
      <c r="AL3855" s="300">
        <v>12</v>
      </c>
      <c r="AM3855" s="300">
        <v>2009</v>
      </c>
      <c r="AN3855" s="302">
        <v>40169</v>
      </c>
      <c r="AO3855" s="300">
        <v>4.1280000000000001</v>
      </c>
    </row>
    <row r="3856" spans="38:41">
      <c r="AL3856" s="300">
        <v>12</v>
      </c>
      <c r="AM3856" s="300">
        <v>2009</v>
      </c>
      <c r="AN3856" s="302">
        <v>40168</v>
      </c>
      <c r="AO3856" s="300">
        <v>4.0839999999999996</v>
      </c>
    </row>
    <row r="3857" spans="38:41">
      <c r="AL3857" s="300">
        <v>12</v>
      </c>
      <c r="AM3857" s="300">
        <v>2009</v>
      </c>
      <c r="AN3857" s="302">
        <v>40165</v>
      </c>
      <c r="AO3857" s="300">
        <v>4.0090000000000003</v>
      </c>
    </row>
    <row r="3858" spans="38:41">
      <c r="AL3858" s="300">
        <v>12</v>
      </c>
      <c r="AM3858" s="300">
        <v>2009</v>
      </c>
      <c r="AN3858" s="302">
        <v>40164</v>
      </c>
      <c r="AO3858" s="300">
        <v>3.9710000000000001</v>
      </c>
    </row>
    <row r="3859" spans="38:41">
      <c r="AL3859" s="300">
        <v>12</v>
      </c>
      <c r="AM3859" s="300">
        <v>2009</v>
      </c>
      <c r="AN3859" s="302">
        <v>40163</v>
      </c>
      <c r="AO3859" s="300">
        <v>3.992</v>
      </c>
    </row>
    <row r="3860" spans="38:41">
      <c r="AL3860" s="300">
        <v>12</v>
      </c>
      <c r="AM3860" s="300">
        <v>2009</v>
      </c>
      <c r="AN3860" s="302">
        <v>40162</v>
      </c>
      <c r="AO3860" s="300">
        <v>4.008</v>
      </c>
    </row>
    <row r="3861" spans="38:41">
      <c r="AL3861" s="300">
        <v>12</v>
      </c>
      <c r="AM3861" s="300">
        <v>2009</v>
      </c>
      <c r="AN3861" s="302">
        <v>40161</v>
      </c>
      <c r="AO3861" s="300">
        <v>4.01</v>
      </c>
    </row>
    <row r="3862" spans="38:41">
      <c r="AL3862" s="300">
        <v>12</v>
      </c>
      <c r="AM3862" s="300">
        <v>2009</v>
      </c>
      <c r="AN3862" s="302">
        <v>40158</v>
      </c>
      <c r="AO3862" s="300">
        <v>4.0010000000000003</v>
      </c>
    </row>
    <row r="3863" spans="38:41">
      <c r="AL3863" s="300">
        <v>12</v>
      </c>
      <c r="AM3863" s="300">
        <v>2009</v>
      </c>
      <c r="AN3863" s="302">
        <v>40157</v>
      </c>
      <c r="AO3863" s="300">
        <v>3.9969999999999999</v>
      </c>
    </row>
    <row r="3864" spans="38:41">
      <c r="AL3864" s="300">
        <v>12</v>
      </c>
      <c r="AM3864" s="300">
        <v>2009</v>
      </c>
      <c r="AN3864" s="302">
        <v>40156</v>
      </c>
      <c r="AO3864" s="300">
        <v>3.9609999999999999</v>
      </c>
    </row>
    <row r="3865" spans="38:41">
      <c r="AL3865" s="300">
        <v>12</v>
      </c>
      <c r="AM3865" s="300">
        <v>2009</v>
      </c>
      <c r="AN3865" s="302">
        <v>40155</v>
      </c>
      <c r="AO3865" s="300">
        <v>3.9279999999999999</v>
      </c>
    </row>
    <row r="3866" spans="38:41">
      <c r="AL3866" s="300">
        <v>12</v>
      </c>
      <c r="AM3866" s="300">
        <v>2009</v>
      </c>
      <c r="AN3866" s="302">
        <v>40154</v>
      </c>
      <c r="AO3866" s="300">
        <v>3.9020000000000001</v>
      </c>
    </row>
    <row r="3867" spans="38:41">
      <c r="AL3867" s="300">
        <v>12</v>
      </c>
      <c r="AM3867" s="300">
        <v>2009</v>
      </c>
      <c r="AN3867" s="302">
        <v>40151</v>
      </c>
      <c r="AO3867" s="300">
        <v>3.9169999999999998</v>
      </c>
    </row>
    <row r="3868" spans="38:41">
      <c r="AL3868" s="300">
        <v>12</v>
      </c>
      <c r="AM3868" s="300">
        <v>2009</v>
      </c>
      <c r="AN3868" s="302">
        <v>40150</v>
      </c>
      <c r="AO3868" s="300">
        <v>3.8679999999999999</v>
      </c>
    </row>
    <row r="3869" spans="38:41">
      <c r="AL3869" s="300">
        <v>12</v>
      </c>
      <c r="AM3869" s="300">
        <v>2009</v>
      </c>
      <c r="AN3869" s="302">
        <v>40149</v>
      </c>
      <c r="AO3869" s="300">
        <v>3.8820000000000001</v>
      </c>
    </row>
    <row r="3870" spans="38:41">
      <c r="AL3870" s="300">
        <v>12</v>
      </c>
      <c r="AM3870" s="300">
        <v>2009</v>
      </c>
      <c r="AN3870" s="302">
        <v>40148</v>
      </c>
      <c r="AO3870" s="300">
        <v>3.8679999999999999</v>
      </c>
    </row>
    <row r="3871" spans="38:41">
      <c r="AL3871" s="300">
        <v>11</v>
      </c>
      <c r="AM3871" s="300">
        <v>2009</v>
      </c>
      <c r="AN3871" s="302">
        <v>40147</v>
      </c>
      <c r="AO3871" s="300">
        <v>3.8410000000000002</v>
      </c>
    </row>
    <row r="3872" spans="38:41">
      <c r="AL3872" s="300">
        <v>11</v>
      </c>
      <c r="AM3872" s="300">
        <v>2009</v>
      </c>
      <c r="AN3872" s="302">
        <v>40144</v>
      </c>
      <c r="AO3872" s="300">
        <v>3.8380000000000001</v>
      </c>
    </row>
    <row r="3873" spans="38:41">
      <c r="AL3873" s="300">
        <v>11</v>
      </c>
      <c r="AM3873" s="300">
        <v>2009</v>
      </c>
      <c r="AN3873" s="302">
        <v>40143</v>
      </c>
      <c r="AO3873" s="300">
        <v>3.82</v>
      </c>
    </row>
    <row r="3874" spans="38:41">
      <c r="AL3874" s="300">
        <v>11</v>
      </c>
      <c r="AM3874" s="300">
        <v>2009</v>
      </c>
      <c r="AN3874" s="302">
        <v>40142</v>
      </c>
      <c r="AO3874" s="300">
        <v>3.8479999999999999</v>
      </c>
    </row>
    <row r="3875" spans="38:41">
      <c r="AL3875" s="300">
        <v>11</v>
      </c>
      <c r="AM3875" s="300">
        <v>2009</v>
      </c>
      <c r="AN3875" s="302">
        <v>40141</v>
      </c>
      <c r="AO3875" s="300">
        <v>3.8559999999999999</v>
      </c>
    </row>
    <row r="3876" spans="38:41">
      <c r="AL3876" s="300">
        <v>11</v>
      </c>
      <c r="AM3876" s="300">
        <v>2009</v>
      </c>
      <c r="AN3876" s="302">
        <v>40140</v>
      </c>
      <c r="AO3876" s="300">
        <v>3.93</v>
      </c>
    </row>
    <row r="3877" spans="38:41">
      <c r="AL3877" s="300">
        <v>11</v>
      </c>
      <c r="AM3877" s="300">
        <v>2009</v>
      </c>
      <c r="AN3877" s="302">
        <v>40137</v>
      </c>
      <c r="AO3877" s="300">
        <v>3.93</v>
      </c>
    </row>
    <row r="3878" spans="38:41">
      <c r="AL3878" s="300">
        <v>11</v>
      </c>
      <c r="AM3878" s="300">
        <v>2009</v>
      </c>
      <c r="AN3878" s="302">
        <v>40136</v>
      </c>
      <c r="AO3878" s="300">
        <v>3.9239999999999999</v>
      </c>
    </row>
    <row r="3879" spans="38:41">
      <c r="AL3879" s="300">
        <v>11</v>
      </c>
      <c r="AM3879" s="300">
        <v>2009</v>
      </c>
      <c r="AN3879" s="302">
        <v>40135</v>
      </c>
      <c r="AO3879" s="300">
        <v>3.9510000000000001</v>
      </c>
    </row>
    <row r="3880" spans="38:41">
      <c r="AL3880" s="300">
        <v>11</v>
      </c>
      <c r="AM3880" s="300">
        <v>2009</v>
      </c>
      <c r="AN3880" s="302">
        <v>40134</v>
      </c>
      <c r="AO3880" s="300">
        <v>3.9129999999999998</v>
      </c>
    </row>
    <row r="3881" spans="38:41">
      <c r="AL3881" s="300">
        <v>11</v>
      </c>
      <c r="AM3881" s="300">
        <v>2009</v>
      </c>
      <c r="AN3881" s="302">
        <v>40133</v>
      </c>
      <c r="AO3881" s="300">
        <v>3.93</v>
      </c>
    </row>
    <row r="3882" spans="38:41">
      <c r="AL3882" s="300">
        <v>11</v>
      </c>
      <c r="AM3882" s="300">
        <v>2009</v>
      </c>
      <c r="AN3882" s="302">
        <v>40130</v>
      </c>
      <c r="AO3882" s="300">
        <v>3.9940000000000002</v>
      </c>
    </row>
    <row r="3883" spans="38:41">
      <c r="AL3883" s="300">
        <v>11</v>
      </c>
      <c r="AM3883" s="300">
        <v>2009</v>
      </c>
      <c r="AN3883" s="302">
        <v>40129</v>
      </c>
      <c r="AO3883" s="300">
        <v>4.032</v>
      </c>
    </row>
    <row r="3884" spans="38:41">
      <c r="AL3884" s="300">
        <v>11</v>
      </c>
      <c r="AM3884" s="300">
        <v>2009</v>
      </c>
      <c r="AN3884" s="302">
        <v>40128</v>
      </c>
      <c r="AO3884" s="300">
        <v>4.0149999999999997</v>
      </c>
    </row>
    <row r="3885" spans="38:41">
      <c r="AL3885" s="300">
        <v>11</v>
      </c>
      <c r="AM3885" s="300">
        <v>2009</v>
      </c>
      <c r="AN3885" s="302">
        <v>40127</v>
      </c>
      <c r="AO3885" s="300">
        <v>4.0170000000000003</v>
      </c>
    </row>
    <row r="3886" spans="38:41">
      <c r="AL3886" s="300">
        <v>11</v>
      </c>
      <c r="AM3886" s="300">
        <v>2009</v>
      </c>
      <c r="AN3886" s="302">
        <v>40126</v>
      </c>
      <c r="AO3886" s="300">
        <v>4.0220000000000002</v>
      </c>
    </row>
    <row r="3887" spans="38:41">
      <c r="AL3887" s="300">
        <v>11</v>
      </c>
      <c r="AM3887" s="300">
        <v>2009</v>
      </c>
      <c r="AN3887" s="302">
        <v>40123</v>
      </c>
      <c r="AO3887" s="300">
        <v>4.0369999999999999</v>
      </c>
    </row>
    <row r="3888" spans="38:41">
      <c r="AL3888" s="300">
        <v>11</v>
      </c>
      <c r="AM3888" s="300">
        <v>2009</v>
      </c>
      <c r="AN3888" s="302">
        <v>40122</v>
      </c>
      <c r="AO3888" s="300">
        <v>4.0389999999999997</v>
      </c>
    </row>
    <row r="3889" spans="38:41">
      <c r="AL3889" s="300">
        <v>11</v>
      </c>
      <c r="AM3889" s="300">
        <v>2009</v>
      </c>
      <c r="AN3889" s="302">
        <v>40121</v>
      </c>
      <c r="AO3889" s="300">
        <v>3.996</v>
      </c>
    </row>
    <row r="3890" spans="38:41">
      <c r="AL3890" s="300">
        <v>11</v>
      </c>
      <c r="AM3890" s="300">
        <v>2009</v>
      </c>
      <c r="AN3890" s="302">
        <v>40120</v>
      </c>
      <c r="AO3890" s="300">
        <v>3.9409999999999998</v>
      </c>
    </row>
    <row r="3891" spans="38:41">
      <c r="AL3891" s="300">
        <v>11</v>
      </c>
      <c r="AM3891" s="300">
        <v>2009</v>
      </c>
      <c r="AN3891" s="302">
        <v>40119</v>
      </c>
      <c r="AO3891" s="300">
        <v>3.9409999999999998</v>
      </c>
    </row>
    <row r="3892" spans="38:41">
      <c r="AL3892" s="300">
        <v>10</v>
      </c>
      <c r="AM3892" s="300">
        <v>2009</v>
      </c>
      <c r="AN3892" s="302">
        <v>40116</v>
      </c>
      <c r="AO3892" s="300">
        <v>3.9239999999999999</v>
      </c>
    </row>
    <row r="3893" spans="38:41">
      <c r="AL3893" s="300">
        <v>10</v>
      </c>
      <c r="AM3893" s="300">
        <v>2009</v>
      </c>
      <c r="AN3893" s="302">
        <v>40115</v>
      </c>
      <c r="AO3893" s="300">
        <v>3.9790000000000001</v>
      </c>
    </row>
    <row r="3894" spans="38:41">
      <c r="AL3894" s="300">
        <v>10</v>
      </c>
      <c r="AM3894" s="300">
        <v>2009</v>
      </c>
      <c r="AN3894" s="302">
        <v>40114</v>
      </c>
      <c r="AO3894" s="300">
        <v>3.9609999999999999</v>
      </c>
    </row>
    <row r="3895" spans="38:41">
      <c r="AL3895" s="300">
        <v>10</v>
      </c>
      <c r="AM3895" s="300">
        <v>2009</v>
      </c>
      <c r="AN3895" s="302">
        <v>40113</v>
      </c>
      <c r="AO3895" s="300">
        <v>3.9870000000000001</v>
      </c>
    </row>
    <row r="3896" spans="38:41">
      <c r="AL3896" s="300">
        <v>10</v>
      </c>
      <c r="AM3896" s="300">
        <v>2009</v>
      </c>
      <c r="AN3896" s="302">
        <v>40112</v>
      </c>
      <c r="AO3896" s="300">
        <v>4.016</v>
      </c>
    </row>
    <row r="3897" spans="38:41">
      <c r="AL3897" s="300">
        <v>10</v>
      </c>
      <c r="AM3897" s="300">
        <v>2009</v>
      </c>
      <c r="AN3897" s="302">
        <v>40109</v>
      </c>
      <c r="AO3897" s="300">
        <v>3.976</v>
      </c>
    </row>
    <row r="3898" spans="38:41">
      <c r="AL3898" s="300">
        <v>10</v>
      </c>
      <c r="AM3898" s="300">
        <v>2009</v>
      </c>
      <c r="AN3898" s="302">
        <v>40108</v>
      </c>
      <c r="AO3898" s="300">
        <v>3.948</v>
      </c>
    </row>
    <row r="3899" spans="38:41">
      <c r="AL3899" s="300">
        <v>10</v>
      </c>
      <c r="AM3899" s="300">
        <v>2009</v>
      </c>
      <c r="AN3899" s="302">
        <v>40107</v>
      </c>
      <c r="AO3899" s="300">
        <v>3.9409999999999998</v>
      </c>
    </row>
    <row r="3900" spans="38:41">
      <c r="AL3900" s="300">
        <v>10</v>
      </c>
      <c r="AM3900" s="300">
        <v>2009</v>
      </c>
      <c r="AN3900" s="302">
        <v>40106</v>
      </c>
      <c r="AO3900" s="300">
        <v>3.9289999999999998</v>
      </c>
    </row>
    <row r="3901" spans="38:41">
      <c r="AL3901" s="300">
        <v>10</v>
      </c>
      <c r="AM3901" s="300">
        <v>2009</v>
      </c>
      <c r="AN3901" s="302">
        <v>40105</v>
      </c>
      <c r="AO3901" s="300">
        <v>3.9710000000000001</v>
      </c>
    </row>
    <row r="3902" spans="38:41">
      <c r="AL3902" s="300">
        <v>10</v>
      </c>
      <c r="AM3902" s="300">
        <v>2009</v>
      </c>
      <c r="AN3902" s="302">
        <v>40102</v>
      </c>
      <c r="AO3902" s="300">
        <v>3.952</v>
      </c>
    </row>
    <row r="3903" spans="38:41">
      <c r="AL3903" s="300">
        <v>10</v>
      </c>
      <c r="AM3903" s="300">
        <v>2009</v>
      </c>
      <c r="AN3903" s="302">
        <v>40101</v>
      </c>
      <c r="AO3903" s="300">
        <v>4.008</v>
      </c>
    </row>
    <row r="3904" spans="38:41">
      <c r="AL3904" s="300">
        <v>10</v>
      </c>
      <c r="AM3904" s="300">
        <v>2009</v>
      </c>
      <c r="AN3904" s="302">
        <v>40100</v>
      </c>
      <c r="AO3904" s="300">
        <v>3.9820000000000002</v>
      </c>
    </row>
    <row r="3905" spans="38:41">
      <c r="AL3905" s="300">
        <v>10</v>
      </c>
      <c r="AM3905" s="300">
        <v>2009</v>
      </c>
      <c r="AN3905" s="302">
        <v>40099</v>
      </c>
      <c r="AO3905" s="300">
        <v>3.9460000000000002</v>
      </c>
    </row>
    <row r="3906" spans="38:41">
      <c r="AL3906" s="300">
        <v>10</v>
      </c>
      <c r="AM3906" s="300">
        <v>2009</v>
      </c>
      <c r="AN3906" s="302">
        <v>40098</v>
      </c>
      <c r="AO3906" s="300">
        <v>3.9689999999999999</v>
      </c>
    </row>
    <row r="3907" spans="38:41">
      <c r="AL3907" s="300">
        <v>10</v>
      </c>
      <c r="AM3907" s="300">
        <v>2009</v>
      </c>
      <c r="AN3907" s="302">
        <v>40095</v>
      </c>
      <c r="AO3907" s="300">
        <v>3.9649999999999999</v>
      </c>
    </row>
    <row r="3908" spans="38:41">
      <c r="AL3908" s="300">
        <v>10</v>
      </c>
      <c r="AM3908" s="300">
        <v>2009</v>
      </c>
      <c r="AN3908" s="302">
        <v>40094</v>
      </c>
      <c r="AO3908" s="300">
        <v>3.8929999999999998</v>
      </c>
    </row>
    <row r="3909" spans="38:41">
      <c r="AL3909" s="300">
        <v>10</v>
      </c>
      <c r="AM3909" s="300">
        <v>2009</v>
      </c>
      <c r="AN3909" s="302">
        <v>40093</v>
      </c>
      <c r="AO3909" s="300">
        <v>3.8410000000000002</v>
      </c>
    </row>
    <row r="3910" spans="38:41">
      <c r="AL3910" s="300">
        <v>10</v>
      </c>
      <c r="AM3910" s="300">
        <v>2009</v>
      </c>
      <c r="AN3910" s="302">
        <v>40092</v>
      </c>
      <c r="AO3910" s="300">
        <v>3.8420000000000001</v>
      </c>
    </row>
    <row r="3911" spans="38:41">
      <c r="AL3911" s="300">
        <v>10</v>
      </c>
      <c r="AM3911" s="300">
        <v>2009</v>
      </c>
      <c r="AN3911" s="302">
        <v>40091</v>
      </c>
      <c r="AO3911" s="300">
        <v>3.8069999999999999</v>
      </c>
    </row>
    <row r="3912" spans="38:41">
      <c r="AL3912" s="300">
        <v>10</v>
      </c>
      <c r="AM3912" s="300">
        <v>2009</v>
      </c>
      <c r="AN3912" s="302">
        <v>40088</v>
      </c>
      <c r="AO3912" s="300">
        <v>3.8239999999999998</v>
      </c>
    </row>
    <row r="3913" spans="38:41">
      <c r="AL3913" s="300">
        <v>10</v>
      </c>
      <c r="AM3913" s="300">
        <v>2009</v>
      </c>
      <c r="AN3913" s="302">
        <v>40087</v>
      </c>
      <c r="AO3913" s="300">
        <v>3.8130000000000002</v>
      </c>
    </row>
    <row r="3914" spans="38:41">
      <c r="AL3914" s="300">
        <v>9</v>
      </c>
      <c r="AM3914" s="300">
        <v>2009</v>
      </c>
      <c r="AN3914" s="302">
        <v>40086</v>
      </c>
      <c r="AO3914" s="300">
        <v>3.843</v>
      </c>
    </row>
    <row r="3915" spans="38:41">
      <c r="AL3915" s="300">
        <v>9</v>
      </c>
      <c r="AM3915" s="300">
        <v>2009</v>
      </c>
      <c r="AN3915" s="302">
        <v>40085</v>
      </c>
      <c r="AO3915" s="300">
        <v>3.8620000000000001</v>
      </c>
    </row>
    <row r="3916" spans="38:41">
      <c r="AL3916" s="300">
        <v>9</v>
      </c>
      <c r="AM3916" s="300">
        <v>2009</v>
      </c>
      <c r="AN3916" s="302">
        <v>40084</v>
      </c>
      <c r="AO3916" s="300">
        <v>3.8639999999999999</v>
      </c>
    </row>
    <row r="3917" spans="38:41">
      <c r="AL3917" s="300">
        <v>9</v>
      </c>
      <c r="AM3917" s="300">
        <v>2009</v>
      </c>
      <c r="AN3917" s="302">
        <v>40081</v>
      </c>
      <c r="AO3917" s="300">
        <v>3.8839999999999999</v>
      </c>
    </row>
    <row r="3918" spans="38:41">
      <c r="AL3918" s="300">
        <v>9</v>
      </c>
      <c r="AM3918" s="300">
        <v>2009</v>
      </c>
      <c r="AN3918" s="302">
        <v>40080</v>
      </c>
      <c r="AO3918" s="300">
        <v>3.907</v>
      </c>
    </row>
    <row r="3919" spans="38:41">
      <c r="AL3919" s="300">
        <v>9</v>
      </c>
      <c r="AM3919" s="300">
        <v>2009</v>
      </c>
      <c r="AN3919" s="302">
        <v>40079</v>
      </c>
      <c r="AO3919" s="300">
        <v>3.931</v>
      </c>
    </row>
    <row r="3920" spans="38:41">
      <c r="AL3920" s="300">
        <v>9</v>
      </c>
      <c r="AM3920" s="300">
        <v>2009</v>
      </c>
      <c r="AN3920" s="302">
        <v>40078</v>
      </c>
      <c r="AO3920" s="300">
        <v>3.9369999999999998</v>
      </c>
    </row>
    <row r="3921" spans="38:41">
      <c r="AL3921" s="300">
        <v>9</v>
      </c>
      <c r="AM3921" s="300">
        <v>2009</v>
      </c>
      <c r="AN3921" s="302">
        <v>40077</v>
      </c>
      <c r="AO3921" s="300">
        <v>3.9289999999999998</v>
      </c>
    </row>
    <row r="3922" spans="38:41">
      <c r="AL3922" s="300">
        <v>9</v>
      </c>
      <c r="AM3922" s="300">
        <v>2009</v>
      </c>
      <c r="AN3922" s="302">
        <v>40074</v>
      </c>
      <c r="AO3922" s="300">
        <v>3.91</v>
      </c>
    </row>
    <row r="3923" spans="38:41">
      <c r="AL3923" s="300">
        <v>9</v>
      </c>
      <c r="AM3923" s="300">
        <v>2009</v>
      </c>
      <c r="AN3923" s="302">
        <v>40073</v>
      </c>
      <c r="AO3923" s="300">
        <v>3.875</v>
      </c>
    </row>
    <row r="3924" spans="38:41">
      <c r="AL3924" s="300">
        <v>9</v>
      </c>
      <c r="AM3924" s="300">
        <v>2009</v>
      </c>
      <c r="AN3924" s="302">
        <v>40072</v>
      </c>
      <c r="AO3924" s="300">
        <v>3.8839999999999999</v>
      </c>
    </row>
    <row r="3925" spans="38:41">
      <c r="AL3925" s="300">
        <v>9</v>
      </c>
      <c r="AM3925" s="300">
        <v>2009</v>
      </c>
      <c r="AN3925" s="302">
        <v>40071</v>
      </c>
      <c r="AO3925" s="300">
        <v>3.8969999999999998</v>
      </c>
    </row>
    <row r="3926" spans="38:41">
      <c r="AL3926" s="300">
        <v>9</v>
      </c>
      <c r="AM3926" s="300">
        <v>2009</v>
      </c>
      <c r="AN3926" s="302">
        <v>40070</v>
      </c>
      <c r="AO3926" s="300">
        <v>3.9</v>
      </c>
    </row>
    <row r="3927" spans="38:41">
      <c r="AL3927" s="300">
        <v>9</v>
      </c>
      <c r="AM3927" s="300">
        <v>2009</v>
      </c>
      <c r="AN3927" s="302">
        <v>40067</v>
      </c>
      <c r="AO3927" s="300">
        <v>3.8620000000000001</v>
      </c>
    </row>
    <row r="3928" spans="38:41">
      <c r="AL3928" s="300">
        <v>9</v>
      </c>
      <c r="AM3928" s="300">
        <v>2009</v>
      </c>
      <c r="AN3928" s="302">
        <v>40066</v>
      </c>
      <c r="AO3928" s="300">
        <v>3.87</v>
      </c>
    </row>
    <row r="3929" spans="38:41">
      <c r="AL3929" s="300">
        <v>9</v>
      </c>
      <c r="AM3929" s="300">
        <v>2009</v>
      </c>
      <c r="AN3929" s="302">
        <v>40065</v>
      </c>
      <c r="AO3929" s="300">
        <v>3.9449999999999998</v>
      </c>
    </row>
    <row r="3930" spans="38:41">
      <c r="AL3930" s="300">
        <v>9</v>
      </c>
      <c r="AM3930" s="300">
        <v>2009</v>
      </c>
      <c r="AN3930" s="302">
        <v>40064</v>
      </c>
      <c r="AO3930" s="300">
        <v>3.9289999999999998</v>
      </c>
    </row>
    <row r="3931" spans="38:41">
      <c r="AL3931" s="300">
        <v>9</v>
      </c>
      <c r="AM3931" s="300">
        <v>2009</v>
      </c>
      <c r="AN3931" s="302">
        <v>40063</v>
      </c>
      <c r="AO3931" s="300">
        <v>3.895</v>
      </c>
    </row>
    <row r="3932" spans="38:41">
      <c r="AL3932" s="300">
        <v>9</v>
      </c>
      <c r="AM3932" s="300">
        <v>2009</v>
      </c>
      <c r="AN3932" s="302">
        <v>40060</v>
      </c>
      <c r="AO3932" s="300">
        <v>3.8929999999999998</v>
      </c>
    </row>
    <row r="3933" spans="38:41">
      <c r="AL3933" s="300">
        <v>9</v>
      </c>
      <c r="AM3933" s="300">
        <v>2009</v>
      </c>
      <c r="AN3933" s="302">
        <v>40059</v>
      </c>
      <c r="AO3933" s="300">
        <v>3.8740000000000001</v>
      </c>
    </row>
    <row r="3934" spans="38:41">
      <c r="AL3934" s="300">
        <v>9</v>
      </c>
      <c r="AM3934" s="300">
        <v>2009</v>
      </c>
      <c r="AN3934" s="302">
        <v>40058</v>
      </c>
      <c r="AO3934" s="300">
        <v>3.859</v>
      </c>
    </row>
    <row r="3935" spans="38:41">
      <c r="AL3935" s="300">
        <v>9</v>
      </c>
      <c r="AM3935" s="300">
        <v>2009</v>
      </c>
      <c r="AN3935" s="302">
        <v>40057</v>
      </c>
      <c r="AO3935" s="300">
        <v>3.88</v>
      </c>
    </row>
    <row r="3936" spans="38:41">
      <c r="AL3936" s="300">
        <v>8</v>
      </c>
      <c r="AM3936" s="300">
        <v>2009</v>
      </c>
      <c r="AN3936" s="302">
        <v>40056</v>
      </c>
      <c r="AO3936" s="300">
        <v>3.891</v>
      </c>
    </row>
    <row r="3937" spans="38:41">
      <c r="AL3937" s="300">
        <v>8</v>
      </c>
      <c r="AM3937" s="300">
        <v>2009</v>
      </c>
      <c r="AN3937" s="302">
        <v>40053</v>
      </c>
      <c r="AO3937" s="300">
        <v>3.907</v>
      </c>
    </row>
    <row r="3938" spans="38:41">
      <c r="AL3938" s="300">
        <v>8</v>
      </c>
      <c r="AM3938" s="300">
        <v>2009</v>
      </c>
      <c r="AN3938" s="302">
        <v>40052</v>
      </c>
      <c r="AO3938" s="300">
        <v>3.895</v>
      </c>
    </row>
    <row r="3939" spans="38:41">
      <c r="AL3939" s="300">
        <v>8</v>
      </c>
      <c r="AM3939" s="300">
        <v>2009</v>
      </c>
      <c r="AN3939" s="302">
        <v>40051</v>
      </c>
      <c r="AO3939" s="300">
        <v>3.9009999999999998</v>
      </c>
    </row>
    <row r="3940" spans="38:41">
      <c r="AL3940" s="300">
        <v>8</v>
      </c>
      <c r="AM3940" s="300">
        <v>2009</v>
      </c>
      <c r="AN3940" s="302">
        <v>40050</v>
      </c>
      <c r="AO3940" s="300">
        <v>3.9020000000000001</v>
      </c>
    </row>
    <row r="3941" spans="38:41">
      <c r="AL3941" s="300">
        <v>8</v>
      </c>
      <c r="AM3941" s="300">
        <v>2009</v>
      </c>
      <c r="AN3941" s="302">
        <v>40049</v>
      </c>
      <c r="AO3941" s="300">
        <v>3.9119999999999999</v>
      </c>
    </row>
    <row r="3942" spans="38:41">
      <c r="AL3942" s="300">
        <v>8</v>
      </c>
      <c r="AM3942" s="300">
        <v>2009</v>
      </c>
      <c r="AN3942" s="302">
        <v>40046</v>
      </c>
      <c r="AO3942" s="300">
        <v>3.952</v>
      </c>
    </row>
    <row r="3943" spans="38:41">
      <c r="AL3943" s="300">
        <v>8</v>
      </c>
      <c r="AM3943" s="300">
        <v>2009</v>
      </c>
      <c r="AN3943" s="302">
        <v>40045</v>
      </c>
      <c r="AO3943" s="300">
        <v>3.8919999999999999</v>
      </c>
    </row>
    <row r="3944" spans="38:41">
      <c r="AL3944" s="300">
        <v>8</v>
      </c>
      <c r="AM3944" s="300">
        <v>2009</v>
      </c>
      <c r="AN3944" s="302">
        <v>40044</v>
      </c>
      <c r="AO3944" s="300">
        <v>3.899</v>
      </c>
    </row>
    <row r="3945" spans="38:41">
      <c r="AL3945" s="300">
        <v>8</v>
      </c>
      <c r="AM3945" s="300">
        <v>2009</v>
      </c>
      <c r="AN3945" s="302">
        <v>40043</v>
      </c>
      <c r="AO3945" s="300">
        <v>3.9020000000000001</v>
      </c>
    </row>
    <row r="3946" spans="38:41">
      <c r="AL3946" s="300">
        <v>8</v>
      </c>
      <c r="AM3946" s="300">
        <v>2009</v>
      </c>
      <c r="AN3946" s="302">
        <v>40042</v>
      </c>
      <c r="AO3946" s="300">
        <v>3.89</v>
      </c>
    </row>
    <row r="3947" spans="38:41">
      <c r="AL3947" s="300">
        <v>8</v>
      </c>
      <c r="AM3947" s="300">
        <v>2009</v>
      </c>
      <c r="AN3947" s="302">
        <v>40039</v>
      </c>
      <c r="AO3947" s="300">
        <v>3.9449999999999998</v>
      </c>
    </row>
    <row r="3948" spans="38:41">
      <c r="AL3948" s="300">
        <v>8</v>
      </c>
      <c r="AM3948" s="300">
        <v>2009</v>
      </c>
      <c r="AN3948" s="302">
        <v>40038</v>
      </c>
      <c r="AO3948" s="300">
        <v>3.9790000000000001</v>
      </c>
    </row>
    <row r="3949" spans="38:41">
      <c r="AL3949" s="300">
        <v>8</v>
      </c>
      <c r="AM3949" s="300">
        <v>2009</v>
      </c>
      <c r="AN3949" s="302">
        <v>40037</v>
      </c>
      <c r="AO3949" s="300">
        <v>3.9980000000000002</v>
      </c>
    </row>
    <row r="3950" spans="38:41">
      <c r="AL3950" s="300">
        <v>8</v>
      </c>
      <c r="AM3950" s="300">
        <v>2009</v>
      </c>
      <c r="AN3950" s="302">
        <v>40036</v>
      </c>
      <c r="AO3950" s="300">
        <v>3.9820000000000002</v>
      </c>
    </row>
    <row r="3951" spans="38:41">
      <c r="AL3951" s="300">
        <v>8</v>
      </c>
      <c r="AM3951" s="300">
        <v>2009</v>
      </c>
      <c r="AN3951" s="302">
        <v>40035</v>
      </c>
      <c r="AO3951" s="300">
        <v>4.0369999999999999</v>
      </c>
    </row>
    <row r="3952" spans="38:41">
      <c r="AL3952" s="300">
        <v>8</v>
      </c>
      <c r="AM3952" s="300">
        <v>2009</v>
      </c>
      <c r="AN3952" s="302">
        <v>40032</v>
      </c>
      <c r="AO3952" s="300">
        <v>4.0739999999999998</v>
      </c>
    </row>
    <row r="3953" spans="38:41">
      <c r="AL3953" s="300">
        <v>8</v>
      </c>
      <c r="AM3953" s="300">
        <v>2009</v>
      </c>
      <c r="AN3953" s="302">
        <v>40031</v>
      </c>
      <c r="AO3953" s="300">
        <v>4.0250000000000004</v>
      </c>
    </row>
    <row r="3954" spans="38:41">
      <c r="AL3954" s="300">
        <v>8</v>
      </c>
      <c r="AM3954" s="300">
        <v>2009</v>
      </c>
      <c r="AN3954" s="302">
        <v>40030</v>
      </c>
      <c r="AO3954" s="300">
        <v>4.0620000000000003</v>
      </c>
    </row>
    <row r="3955" spans="38:41">
      <c r="AL3955" s="300">
        <v>8</v>
      </c>
      <c r="AM3955" s="300">
        <v>2009</v>
      </c>
      <c r="AN3955" s="302">
        <v>40029</v>
      </c>
      <c r="AO3955" s="300">
        <v>4.0149999999999997</v>
      </c>
    </row>
    <row r="3956" spans="38:41">
      <c r="AL3956" s="300">
        <v>8</v>
      </c>
      <c r="AM3956" s="300">
        <v>2009</v>
      </c>
      <c r="AN3956" s="302">
        <v>40028</v>
      </c>
      <c r="AO3956" s="300">
        <v>3.956</v>
      </c>
    </row>
    <row r="3957" spans="38:41">
      <c r="AL3957" s="300">
        <v>7</v>
      </c>
      <c r="AM3957" s="300">
        <v>2009</v>
      </c>
      <c r="AN3957" s="302">
        <v>40025</v>
      </c>
      <c r="AO3957" s="300">
        <v>3.9540000000000002</v>
      </c>
    </row>
    <row r="3958" spans="38:41">
      <c r="AL3958" s="300">
        <v>7</v>
      </c>
      <c r="AM3958" s="300">
        <v>2009</v>
      </c>
      <c r="AN3958" s="302">
        <v>40024</v>
      </c>
      <c r="AO3958" s="300">
        <v>4.0510000000000002</v>
      </c>
    </row>
    <row r="3959" spans="38:41">
      <c r="AL3959" s="300">
        <v>7</v>
      </c>
      <c r="AM3959" s="300">
        <v>2009</v>
      </c>
      <c r="AN3959" s="302">
        <v>40023</v>
      </c>
      <c r="AO3959" s="300">
        <v>4.0490000000000004</v>
      </c>
    </row>
    <row r="3960" spans="38:41">
      <c r="AL3960" s="300">
        <v>7</v>
      </c>
      <c r="AM3960" s="300">
        <v>2009</v>
      </c>
      <c r="AN3960" s="302">
        <v>40022</v>
      </c>
      <c r="AO3960" s="300">
        <v>4.048</v>
      </c>
    </row>
    <row r="3961" spans="38:41">
      <c r="AL3961" s="300">
        <v>7</v>
      </c>
      <c r="AM3961" s="300">
        <v>2009</v>
      </c>
      <c r="AN3961" s="302">
        <v>40021</v>
      </c>
      <c r="AO3961" s="300">
        <v>4.0709999999999997</v>
      </c>
    </row>
    <row r="3962" spans="38:41">
      <c r="AL3962" s="300">
        <v>7</v>
      </c>
      <c r="AM3962" s="300">
        <v>2009</v>
      </c>
      <c r="AN3962" s="302">
        <v>40018</v>
      </c>
      <c r="AO3962" s="300">
        <v>4.0570000000000004</v>
      </c>
    </row>
    <row r="3963" spans="38:41">
      <c r="AL3963" s="300">
        <v>7</v>
      </c>
      <c r="AM3963" s="300">
        <v>2009</v>
      </c>
      <c r="AN3963" s="302">
        <v>40017</v>
      </c>
      <c r="AO3963" s="300">
        <v>4.05</v>
      </c>
    </row>
    <row r="3964" spans="38:41">
      <c r="AL3964" s="300">
        <v>7</v>
      </c>
      <c r="AM3964" s="300">
        <v>2009</v>
      </c>
      <c r="AN3964" s="302">
        <v>40016</v>
      </c>
      <c r="AO3964" s="300">
        <v>4.0119999999999996</v>
      </c>
    </row>
    <row r="3965" spans="38:41">
      <c r="AL3965" s="300">
        <v>7</v>
      </c>
      <c r="AM3965" s="300">
        <v>2009</v>
      </c>
      <c r="AN3965" s="302">
        <v>40015</v>
      </c>
      <c r="AO3965" s="300">
        <v>3.9729999999999999</v>
      </c>
    </row>
    <row r="3966" spans="38:41">
      <c r="AL3966" s="300">
        <v>7</v>
      </c>
      <c r="AM3966" s="300">
        <v>2009</v>
      </c>
      <c r="AN3966" s="302">
        <v>40014</v>
      </c>
      <c r="AO3966" s="300">
        <v>3.9630000000000001</v>
      </c>
    </row>
    <row r="3967" spans="38:41">
      <c r="AL3967" s="300">
        <v>7</v>
      </c>
      <c r="AM3967" s="300">
        <v>2009</v>
      </c>
      <c r="AN3967" s="302">
        <v>40011</v>
      </c>
      <c r="AO3967" s="300">
        <v>4.0129999999999999</v>
      </c>
    </row>
    <row r="3968" spans="38:41">
      <c r="AL3968" s="300">
        <v>7</v>
      </c>
      <c r="AM3968" s="300">
        <v>2009</v>
      </c>
      <c r="AN3968" s="302">
        <v>40010</v>
      </c>
      <c r="AO3968" s="300">
        <v>3.9609999999999999</v>
      </c>
    </row>
    <row r="3969" spans="38:41">
      <c r="AL3969" s="300">
        <v>7</v>
      </c>
      <c r="AM3969" s="300">
        <v>2009</v>
      </c>
      <c r="AN3969" s="302">
        <v>40009</v>
      </c>
      <c r="AO3969" s="300">
        <v>4.0250000000000004</v>
      </c>
    </row>
    <row r="3970" spans="38:41">
      <c r="AL3970" s="300">
        <v>7</v>
      </c>
      <c r="AM3970" s="300">
        <v>2009</v>
      </c>
      <c r="AN3970" s="302">
        <v>40008</v>
      </c>
      <c r="AO3970" s="300">
        <v>3.9860000000000002</v>
      </c>
    </row>
    <row r="3971" spans="38:41">
      <c r="AL3971" s="300">
        <v>7</v>
      </c>
      <c r="AM3971" s="300">
        <v>2009</v>
      </c>
      <c r="AN3971" s="302">
        <v>40007</v>
      </c>
      <c r="AO3971" s="300">
        <v>3.9039999999999999</v>
      </c>
    </row>
    <row r="3972" spans="38:41">
      <c r="AL3972" s="300">
        <v>7</v>
      </c>
      <c r="AM3972" s="300">
        <v>2009</v>
      </c>
      <c r="AN3972" s="302">
        <v>40004</v>
      </c>
      <c r="AO3972" s="300">
        <v>3.8639999999999999</v>
      </c>
    </row>
    <row r="3973" spans="38:41">
      <c r="AL3973" s="300">
        <v>7</v>
      </c>
      <c r="AM3973" s="300">
        <v>2009</v>
      </c>
      <c r="AN3973" s="302">
        <v>40003</v>
      </c>
      <c r="AO3973" s="300">
        <v>3.8730000000000002</v>
      </c>
    </row>
    <row r="3974" spans="38:41">
      <c r="AL3974" s="300">
        <v>7</v>
      </c>
      <c r="AM3974" s="300">
        <v>2009</v>
      </c>
      <c r="AN3974" s="302">
        <v>40002</v>
      </c>
      <c r="AO3974" s="300">
        <v>3.8340000000000001</v>
      </c>
    </row>
    <row r="3975" spans="38:41">
      <c r="AL3975" s="300">
        <v>7</v>
      </c>
      <c r="AM3975" s="300">
        <v>2009</v>
      </c>
      <c r="AN3975" s="302">
        <v>40001</v>
      </c>
      <c r="AO3975" s="300">
        <v>3.8570000000000002</v>
      </c>
    </row>
    <row r="3976" spans="38:41">
      <c r="AL3976" s="300">
        <v>7</v>
      </c>
      <c r="AM3976" s="300">
        <v>2009</v>
      </c>
      <c r="AN3976" s="302">
        <v>40000</v>
      </c>
      <c r="AO3976" s="300">
        <v>3.8650000000000002</v>
      </c>
    </row>
    <row r="3977" spans="38:41">
      <c r="AL3977" s="300">
        <v>7</v>
      </c>
      <c r="AM3977" s="300">
        <v>2009</v>
      </c>
      <c r="AN3977" s="302">
        <v>39997</v>
      </c>
      <c r="AO3977" s="300">
        <v>3.8479999999999999</v>
      </c>
    </row>
    <row r="3978" spans="38:41">
      <c r="AL3978" s="300">
        <v>7</v>
      </c>
      <c r="AM3978" s="300">
        <v>2009</v>
      </c>
      <c r="AN3978" s="302">
        <v>39996</v>
      </c>
      <c r="AO3978" s="300">
        <v>3.8460000000000001</v>
      </c>
    </row>
    <row r="3979" spans="38:41">
      <c r="AL3979" s="300">
        <v>7</v>
      </c>
      <c r="AM3979" s="300">
        <v>2009</v>
      </c>
      <c r="AN3979" s="302">
        <v>39995</v>
      </c>
      <c r="AO3979" s="300">
        <v>3.8610000000000002</v>
      </c>
    </row>
    <row r="3980" spans="38:41">
      <c r="AL3980" s="300">
        <v>6</v>
      </c>
      <c r="AM3980" s="300">
        <v>2009</v>
      </c>
      <c r="AN3980" s="302">
        <v>39994</v>
      </c>
      <c r="AO3980" s="300">
        <v>3.8620000000000001</v>
      </c>
    </row>
    <row r="3981" spans="38:41">
      <c r="AL3981" s="300">
        <v>6</v>
      </c>
      <c r="AM3981" s="300">
        <v>2009</v>
      </c>
      <c r="AN3981" s="302">
        <v>39993</v>
      </c>
      <c r="AO3981" s="300">
        <v>3.8919999999999999</v>
      </c>
    </row>
    <row r="3982" spans="38:41">
      <c r="AL3982" s="300">
        <v>6</v>
      </c>
      <c r="AM3982" s="300">
        <v>2009</v>
      </c>
      <c r="AN3982" s="302">
        <v>39990</v>
      </c>
      <c r="AO3982" s="300">
        <v>3.8959999999999999</v>
      </c>
    </row>
    <row r="3983" spans="38:41">
      <c r="AL3983" s="300">
        <v>6</v>
      </c>
      <c r="AM3983" s="300">
        <v>2009</v>
      </c>
      <c r="AN3983" s="302">
        <v>39989</v>
      </c>
      <c r="AO3983" s="300">
        <v>3.9039999999999999</v>
      </c>
    </row>
    <row r="3984" spans="38:41">
      <c r="AL3984" s="300">
        <v>6</v>
      </c>
      <c r="AM3984" s="300">
        <v>2009</v>
      </c>
      <c r="AN3984" s="302">
        <v>39988</v>
      </c>
      <c r="AO3984" s="300">
        <v>3.9089999999999998</v>
      </c>
    </row>
    <row r="3985" spans="38:41">
      <c r="AL3985" s="300">
        <v>6</v>
      </c>
      <c r="AM3985" s="300">
        <v>2009</v>
      </c>
      <c r="AN3985" s="302">
        <v>39987</v>
      </c>
      <c r="AO3985" s="300">
        <v>3.887</v>
      </c>
    </row>
    <row r="3986" spans="38:41">
      <c r="AL3986" s="300">
        <v>6</v>
      </c>
      <c r="AM3986" s="300">
        <v>2009</v>
      </c>
      <c r="AN3986" s="302">
        <v>39986</v>
      </c>
      <c r="AO3986" s="300">
        <v>3.907</v>
      </c>
    </row>
    <row r="3987" spans="38:41">
      <c r="AL3987" s="300">
        <v>6</v>
      </c>
      <c r="AM3987" s="300">
        <v>2009</v>
      </c>
      <c r="AN3987" s="302">
        <v>39983</v>
      </c>
      <c r="AO3987" s="300">
        <v>3.9689999999999999</v>
      </c>
    </row>
    <row r="3988" spans="38:41">
      <c r="AL3988" s="300">
        <v>6</v>
      </c>
      <c r="AM3988" s="300">
        <v>2009</v>
      </c>
      <c r="AN3988" s="302">
        <v>39982</v>
      </c>
      <c r="AO3988" s="300">
        <v>3.97</v>
      </c>
    </row>
    <row r="3989" spans="38:41">
      <c r="AL3989" s="300">
        <v>6</v>
      </c>
      <c r="AM3989" s="300">
        <v>2009</v>
      </c>
      <c r="AN3989" s="302">
        <v>39981</v>
      </c>
      <c r="AO3989" s="300">
        <v>3.903</v>
      </c>
    </row>
    <row r="3990" spans="38:41">
      <c r="AL3990" s="300">
        <v>6</v>
      </c>
      <c r="AM3990" s="300">
        <v>2009</v>
      </c>
      <c r="AN3990" s="302">
        <v>39980</v>
      </c>
      <c r="AO3990" s="300">
        <v>3.9</v>
      </c>
    </row>
    <row r="3991" spans="38:41">
      <c r="AL3991" s="300">
        <v>6</v>
      </c>
      <c r="AM3991" s="300">
        <v>2009</v>
      </c>
      <c r="AN3991" s="302">
        <v>39979</v>
      </c>
      <c r="AO3991" s="300">
        <v>3.9340000000000002</v>
      </c>
    </row>
    <row r="3992" spans="38:41">
      <c r="AL3992" s="300">
        <v>6</v>
      </c>
      <c r="AM3992" s="300">
        <v>2009</v>
      </c>
      <c r="AN3992" s="302">
        <v>39976</v>
      </c>
      <c r="AO3992" s="300">
        <v>3.9460000000000002</v>
      </c>
    </row>
    <row r="3993" spans="38:41">
      <c r="AL3993" s="300">
        <v>6</v>
      </c>
      <c r="AM3993" s="300">
        <v>2009</v>
      </c>
      <c r="AN3993" s="302">
        <v>39975</v>
      </c>
      <c r="AO3993" s="300">
        <v>4.0060000000000002</v>
      </c>
    </row>
    <row r="3994" spans="38:41">
      <c r="AL3994" s="300">
        <v>6</v>
      </c>
      <c r="AM3994" s="300">
        <v>2009</v>
      </c>
      <c r="AN3994" s="302">
        <v>39974</v>
      </c>
      <c r="AO3994" s="300">
        <v>4.1050000000000004</v>
      </c>
    </row>
    <row r="3995" spans="38:41">
      <c r="AL3995" s="300">
        <v>6</v>
      </c>
      <c r="AM3995" s="300">
        <v>2009</v>
      </c>
      <c r="AN3995" s="302">
        <v>39973</v>
      </c>
      <c r="AO3995" s="300">
        <v>4.03</v>
      </c>
    </row>
    <row r="3996" spans="38:41">
      <c r="AL3996" s="300">
        <v>6</v>
      </c>
      <c r="AM3996" s="300">
        <v>2009</v>
      </c>
      <c r="AN3996" s="302">
        <v>39972</v>
      </c>
      <c r="AO3996" s="300">
        <v>4.0019999999999998</v>
      </c>
    </row>
    <row r="3997" spans="38:41">
      <c r="AL3997" s="300">
        <v>6</v>
      </c>
      <c r="AM3997" s="300">
        <v>2009</v>
      </c>
      <c r="AN3997" s="302">
        <v>39969</v>
      </c>
      <c r="AO3997" s="300">
        <v>3.98</v>
      </c>
    </row>
    <row r="3998" spans="38:41">
      <c r="AL3998" s="300">
        <v>6</v>
      </c>
      <c r="AM3998" s="300">
        <v>2009</v>
      </c>
      <c r="AN3998" s="302">
        <v>39968</v>
      </c>
      <c r="AO3998" s="300">
        <v>3.9969999999999999</v>
      </c>
    </row>
    <row r="3999" spans="38:41">
      <c r="AL3999" s="300">
        <v>6</v>
      </c>
      <c r="AM3999" s="300">
        <v>2009</v>
      </c>
      <c r="AN3999" s="302">
        <v>39967</v>
      </c>
      <c r="AO3999" s="300">
        <v>3.9630000000000001</v>
      </c>
    </row>
    <row r="4000" spans="38:41">
      <c r="AL4000" s="300">
        <v>6</v>
      </c>
      <c r="AM4000" s="300">
        <v>2009</v>
      </c>
      <c r="AN4000" s="302">
        <v>39966</v>
      </c>
      <c r="AO4000" s="300">
        <v>4.0119999999999996</v>
      </c>
    </row>
    <row r="4001" spans="38:41">
      <c r="AL4001" s="300">
        <v>6</v>
      </c>
      <c r="AM4001" s="300">
        <v>2009</v>
      </c>
      <c r="AN4001" s="302">
        <v>39965</v>
      </c>
      <c r="AO4001" s="300">
        <v>4.0419999999999998</v>
      </c>
    </row>
    <row r="4002" spans="38:41">
      <c r="AL4002" s="300">
        <v>5</v>
      </c>
      <c r="AM4002" s="300">
        <v>2009</v>
      </c>
      <c r="AN4002" s="302">
        <v>39962</v>
      </c>
      <c r="AO4002" s="300">
        <v>3.9940000000000002</v>
      </c>
    </row>
    <row r="4003" spans="38:41">
      <c r="AL4003" s="300">
        <v>5</v>
      </c>
      <c r="AM4003" s="300">
        <v>2009</v>
      </c>
      <c r="AN4003" s="302">
        <v>39961</v>
      </c>
      <c r="AO4003" s="300">
        <v>4.069</v>
      </c>
    </row>
    <row r="4004" spans="38:41">
      <c r="AL4004" s="300">
        <v>5</v>
      </c>
      <c r="AM4004" s="300">
        <v>2009</v>
      </c>
      <c r="AN4004" s="302">
        <v>39960</v>
      </c>
      <c r="AO4004" s="300">
        <v>4.1870000000000003</v>
      </c>
    </row>
    <row r="4005" spans="38:41">
      <c r="AL4005" s="300">
        <v>5</v>
      </c>
      <c r="AM4005" s="300">
        <v>2009</v>
      </c>
      <c r="AN4005" s="302">
        <v>39959</v>
      </c>
      <c r="AO4005" s="300">
        <v>4.0860000000000003</v>
      </c>
    </row>
    <row r="4006" spans="38:41">
      <c r="AL4006" s="300">
        <v>5</v>
      </c>
      <c r="AM4006" s="300">
        <v>2009</v>
      </c>
      <c r="AN4006" s="302">
        <v>39958</v>
      </c>
      <c r="AO4006" s="300">
        <v>3.976</v>
      </c>
    </row>
    <row r="4007" spans="38:41">
      <c r="AL4007" s="300">
        <v>5</v>
      </c>
      <c r="AM4007" s="300">
        <v>2009</v>
      </c>
      <c r="AN4007" s="302">
        <v>39955</v>
      </c>
      <c r="AO4007" s="300">
        <v>3.9710000000000001</v>
      </c>
    </row>
    <row r="4008" spans="38:41">
      <c r="AL4008" s="300">
        <v>5</v>
      </c>
      <c r="AM4008" s="300">
        <v>2009</v>
      </c>
      <c r="AN4008" s="302">
        <v>39954</v>
      </c>
      <c r="AO4008" s="300">
        <v>3.9820000000000002</v>
      </c>
    </row>
    <row r="4009" spans="38:41">
      <c r="AL4009" s="300">
        <v>5</v>
      </c>
      <c r="AM4009" s="300">
        <v>2009</v>
      </c>
      <c r="AN4009" s="302">
        <v>39953</v>
      </c>
      <c r="AO4009" s="300">
        <v>3.899</v>
      </c>
    </row>
    <row r="4010" spans="38:41">
      <c r="AL4010" s="300">
        <v>5</v>
      </c>
      <c r="AM4010" s="300">
        <v>2009</v>
      </c>
      <c r="AN4010" s="302">
        <v>39952</v>
      </c>
      <c r="AO4010" s="300">
        <v>3.9</v>
      </c>
    </row>
    <row r="4011" spans="38:41">
      <c r="AL4011" s="300">
        <v>5</v>
      </c>
      <c r="AM4011" s="300">
        <v>2009</v>
      </c>
      <c r="AN4011" s="302">
        <v>39951</v>
      </c>
      <c r="AO4011" s="300">
        <v>3.8570000000000002</v>
      </c>
    </row>
    <row r="4012" spans="38:41">
      <c r="AL4012" s="300">
        <v>5</v>
      </c>
      <c r="AM4012" s="300">
        <v>2009</v>
      </c>
      <c r="AN4012" s="302">
        <v>39948</v>
      </c>
      <c r="AO4012" s="300">
        <v>3.8570000000000002</v>
      </c>
    </row>
    <row r="4013" spans="38:41">
      <c r="AL4013" s="300">
        <v>5</v>
      </c>
      <c r="AM4013" s="300">
        <v>2009</v>
      </c>
      <c r="AN4013" s="302">
        <v>39947</v>
      </c>
      <c r="AO4013" s="300">
        <v>3.855</v>
      </c>
    </row>
    <row r="4014" spans="38:41">
      <c r="AL4014" s="300">
        <v>5</v>
      </c>
      <c r="AM4014" s="300">
        <v>2009</v>
      </c>
      <c r="AN4014" s="302">
        <v>39946</v>
      </c>
      <c r="AO4014" s="300">
        <v>3.8650000000000002</v>
      </c>
    </row>
    <row r="4015" spans="38:41">
      <c r="AL4015" s="300">
        <v>5</v>
      </c>
      <c r="AM4015" s="300">
        <v>2009</v>
      </c>
      <c r="AN4015" s="302">
        <v>39945</v>
      </c>
      <c r="AO4015" s="300">
        <v>3.9060000000000001</v>
      </c>
    </row>
    <row r="4016" spans="38:41">
      <c r="AL4016" s="300">
        <v>5</v>
      </c>
      <c r="AM4016" s="300">
        <v>2009</v>
      </c>
      <c r="AN4016" s="302">
        <v>39944</v>
      </c>
      <c r="AO4016" s="300">
        <v>3.89</v>
      </c>
    </row>
    <row r="4017" spans="38:41">
      <c r="AL4017" s="300">
        <v>5</v>
      </c>
      <c r="AM4017" s="300">
        <v>2009</v>
      </c>
      <c r="AN4017" s="302">
        <v>39941</v>
      </c>
      <c r="AO4017" s="300">
        <v>3.927</v>
      </c>
    </row>
    <row r="4018" spans="38:41">
      <c r="AL4018" s="300">
        <v>5</v>
      </c>
      <c r="AM4018" s="300">
        <v>2009</v>
      </c>
      <c r="AN4018" s="302">
        <v>39940</v>
      </c>
      <c r="AO4018" s="300">
        <v>3.9289999999999998</v>
      </c>
    </row>
    <row r="4019" spans="38:41">
      <c r="AL4019" s="300">
        <v>5</v>
      </c>
      <c r="AM4019" s="300">
        <v>2009</v>
      </c>
      <c r="AN4019" s="302">
        <v>39939</v>
      </c>
      <c r="AO4019" s="300">
        <v>3.8660000000000001</v>
      </c>
    </row>
    <row r="4020" spans="38:41">
      <c r="AL4020" s="300">
        <v>5</v>
      </c>
      <c r="AM4020" s="300">
        <v>2009</v>
      </c>
      <c r="AN4020" s="302">
        <v>39938</v>
      </c>
      <c r="AO4020" s="300">
        <v>3.8410000000000002</v>
      </c>
    </row>
    <row r="4021" spans="38:41">
      <c r="AL4021" s="300">
        <v>5</v>
      </c>
      <c r="AM4021" s="300">
        <v>2009</v>
      </c>
      <c r="AN4021" s="302">
        <v>39937</v>
      </c>
      <c r="AO4021" s="300">
        <v>3.8540000000000001</v>
      </c>
    </row>
    <row r="4022" spans="38:41">
      <c r="AL4022" s="300">
        <v>5</v>
      </c>
      <c r="AM4022" s="300">
        <v>2009</v>
      </c>
      <c r="AN4022" s="302">
        <v>39934</v>
      </c>
      <c r="AO4022" s="300">
        <v>3.84</v>
      </c>
    </row>
    <row r="4023" spans="38:41">
      <c r="AL4023" s="300">
        <v>4</v>
      </c>
      <c r="AM4023" s="300">
        <v>2009</v>
      </c>
      <c r="AN4023" s="302">
        <v>39933</v>
      </c>
      <c r="AO4023" s="300">
        <v>3.8410000000000002</v>
      </c>
    </row>
    <row r="4024" spans="38:41">
      <c r="AL4024" s="300">
        <v>4</v>
      </c>
      <c r="AM4024" s="300">
        <v>2009</v>
      </c>
      <c r="AN4024" s="302">
        <v>39932</v>
      </c>
      <c r="AO4024" s="300">
        <v>3.8220000000000001</v>
      </c>
    </row>
    <row r="4025" spans="38:41">
      <c r="AL4025" s="300">
        <v>4</v>
      </c>
      <c r="AM4025" s="300">
        <v>2009</v>
      </c>
      <c r="AN4025" s="302">
        <v>39931</v>
      </c>
      <c r="AO4025" s="300">
        <v>3.7930000000000001</v>
      </c>
    </row>
    <row r="4026" spans="38:41">
      <c r="AL4026" s="300">
        <v>4</v>
      </c>
      <c r="AM4026" s="300">
        <v>2009</v>
      </c>
      <c r="AN4026" s="302">
        <v>39930</v>
      </c>
      <c r="AO4026" s="300">
        <v>3.758</v>
      </c>
    </row>
    <row r="4027" spans="38:41">
      <c r="AL4027" s="300">
        <v>4</v>
      </c>
      <c r="AM4027" s="300">
        <v>2009</v>
      </c>
      <c r="AN4027" s="302">
        <v>39927</v>
      </c>
      <c r="AO4027" s="300">
        <v>3.7629999999999999</v>
      </c>
    </row>
    <row r="4028" spans="38:41">
      <c r="AL4028" s="300">
        <v>4</v>
      </c>
      <c r="AM4028" s="300">
        <v>2009</v>
      </c>
      <c r="AN4028" s="302">
        <v>39926</v>
      </c>
      <c r="AO4028" s="300">
        <v>3.7570000000000001</v>
      </c>
    </row>
    <row r="4029" spans="38:41">
      <c r="AL4029" s="300">
        <v>4</v>
      </c>
      <c r="AM4029" s="300">
        <v>2009</v>
      </c>
      <c r="AN4029" s="302">
        <v>39925</v>
      </c>
      <c r="AO4029" s="300">
        <v>3.7309999999999999</v>
      </c>
    </row>
    <row r="4030" spans="38:41">
      <c r="AL4030" s="300">
        <v>4</v>
      </c>
      <c r="AM4030" s="300">
        <v>2009</v>
      </c>
      <c r="AN4030" s="302">
        <v>39924</v>
      </c>
      <c r="AO4030" s="300">
        <v>3.694</v>
      </c>
    </row>
    <row r="4031" spans="38:41">
      <c r="AL4031" s="300">
        <v>4</v>
      </c>
      <c r="AM4031" s="300">
        <v>2009</v>
      </c>
      <c r="AN4031" s="302">
        <v>39923</v>
      </c>
      <c r="AO4031" s="300">
        <v>3.6549999999999998</v>
      </c>
    </row>
    <row r="4032" spans="38:41">
      <c r="AL4032" s="300">
        <v>4</v>
      </c>
      <c r="AM4032" s="300">
        <v>2009</v>
      </c>
      <c r="AN4032" s="302">
        <v>39920</v>
      </c>
      <c r="AO4032" s="300">
        <v>3.754</v>
      </c>
    </row>
    <row r="4033" spans="38:41">
      <c r="AL4033" s="300">
        <v>4</v>
      </c>
      <c r="AM4033" s="300">
        <v>2009</v>
      </c>
      <c r="AN4033" s="302">
        <v>39919</v>
      </c>
      <c r="AO4033" s="300">
        <v>3.702</v>
      </c>
    </row>
    <row r="4034" spans="38:41">
      <c r="AL4034" s="300">
        <v>4</v>
      </c>
      <c r="AM4034" s="300">
        <v>2009</v>
      </c>
      <c r="AN4034" s="302">
        <v>39918</v>
      </c>
      <c r="AO4034" s="300">
        <v>3.6669999999999998</v>
      </c>
    </row>
    <row r="4035" spans="38:41">
      <c r="AL4035" s="300">
        <v>4</v>
      </c>
      <c r="AM4035" s="300">
        <v>2009</v>
      </c>
      <c r="AN4035" s="302">
        <v>39917</v>
      </c>
      <c r="AO4035" s="300">
        <v>3.637</v>
      </c>
    </row>
    <row r="4036" spans="38:41">
      <c r="AL4036" s="300">
        <v>4</v>
      </c>
      <c r="AM4036" s="300">
        <v>2009</v>
      </c>
      <c r="AN4036" s="302">
        <v>39916</v>
      </c>
      <c r="AO4036" s="300">
        <v>3.6469999999999998</v>
      </c>
    </row>
    <row r="4037" spans="38:41">
      <c r="AL4037" s="300">
        <v>4</v>
      </c>
      <c r="AM4037" s="300">
        <v>2009</v>
      </c>
      <c r="AN4037" s="302">
        <v>39913</v>
      </c>
      <c r="AO4037" s="300">
        <v>3.6440000000000001</v>
      </c>
    </row>
    <row r="4038" spans="38:41">
      <c r="AL4038" s="300">
        <v>4</v>
      </c>
      <c r="AM4038" s="300">
        <v>2009</v>
      </c>
      <c r="AN4038" s="302">
        <v>39912</v>
      </c>
      <c r="AO4038" s="300">
        <v>3.649</v>
      </c>
    </row>
    <row r="4039" spans="38:41">
      <c r="AL4039" s="300">
        <v>4</v>
      </c>
      <c r="AM4039" s="300">
        <v>2009</v>
      </c>
      <c r="AN4039" s="302">
        <v>39911</v>
      </c>
      <c r="AO4039" s="300">
        <v>3.629</v>
      </c>
    </row>
    <row r="4040" spans="38:41">
      <c r="AL4040" s="300">
        <v>4</v>
      </c>
      <c r="AM4040" s="300">
        <v>2009</v>
      </c>
      <c r="AN4040" s="302">
        <v>39910</v>
      </c>
      <c r="AO4040" s="300">
        <v>3.67</v>
      </c>
    </row>
    <row r="4041" spans="38:41">
      <c r="AL4041" s="300">
        <v>4</v>
      </c>
      <c r="AM4041" s="300">
        <v>2009</v>
      </c>
      <c r="AN4041" s="302">
        <v>39909</v>
      </c>
      <c r="AO4041" s="300">
        <v>3.7120000000000002</v>
      </c>
    </row>
    <row r="4042" spans="38:41">
      <c r="AL4042" s="300">
        <v>4</v>
      </c>
      <c r="AM4042" s="300">
        <v>2009</v>
      </c>
      <c r="AN4042" s="302">
        <v>39906</v>
      </c>
      <c r="AO4042" s="300">
        <v>3.6659999999999999</v>
      </c>
    </row>
    <row r="4043" spans="38:41">
      <c r="AL4043" s="300">
        <v>4</v>
      </c>
      <c r="AM4043" s="300">
        <v>2009</v>
      </c>
      <c r="AN4043" s="302">
        <v>39905</v>
      </c>
      <c r="AO4043" s="300">
        <v>3.6080000000000001</v>
      </c>
    </row>
    <row r="4044" spans="38:41">
      <c r="AL4044" s="300">
        <v>4</v>
      </c>
      <c r="AM4044" s="300">
        <v>2009</v>
      </c>
      <c r="AN4044" s="302">
        <v>39904</v>
      </c>
      <c r="AO4044" s="300">
        <v>3.5539999999999998</v>
      </c>
    </row>
    <row r="4045" spans="38:41">
      <c r="AL4045" s="300">
        <v>3</v>
      </c>
      <c r="AM4045" s="300">
        <v>2009</v>
      </c>
      <c r="AN4045" s="302">
        <v>39903</v>
      </c>
      <c r="AO4045" s="300">
        <v>3.5609999999999999</v>
      </c>
    </row>
    <row r="4046" spans="38:41">
      <c r="AL4046" s="300">
        <v>3</v>
      </c>
      <c r="AM4046" s="300">
        <v>2009</v>
      </c>
      <c r="AN4046" s="302">
        <v>39902</v>
      </c>
      <c r="AO4046" s="300">
        <v>3.5939999999999999</v>
      </c>
    </row>
    <row r="4047" spans="38:41">
      <c r="AL4047" s="300">
        <v>3</v>
      </c>
      <c r="AM4047" s="300">
        <v>2009</v>
      </c>
      <c r="AN4047" s="302">
        <v>39899</v>
      </c>
      <c r="AO4047" s="300">
        <v>3.6520000000000001</v>
      </c>
    </row>
    <row r="4048" spans="38:41">
      <c r="AL4048" s="300">
        <v>3</v>
      </c>
      <c r="AM4048" s="300">
        <v>2009</v>
      </c>
      <c r="AN4048" s="302">
        <v>39898</v>
      </c>
      <c r="AO4048" s="300">
        <v>3.6469999999999998</v>
      </c>
    </row>
    <row r="4049" spans="38:41">
      <c r="AL4049" s="300">
        <v>3</v>
      </c>
      <c r="AM4049" s="300">
        <v>2009</v>
      </c>
      <c r="AN4049" s="302">
        <v>39897</v>
      </c>
      <c r="AO4049" s="300">
        <v>3.7360000000000002</v>
      </c>
    </row>
    <row r="4050" spans="38:41">
      <c r="AL4050" s="300">
        <v>3</v>
      </c>
      <c r="AM4050" s="300">
        <v>2009</v>
      </c>
      <c r="AN4050" s="302">
        <v>39896</v>
      </c>
      <c r="AO4050" s="300">
        <v>3.6859999999999999</v>
      </c>
    </row>
    <row r="4051" spans="38:41">
      <c r="AL4051" s="300">
        <v>3</v>
      </c>
      <c r="AM4051" s="300">
        <v>2009</v>
      </c>
      <c r="AN4051" s="302">
        <v>39895</v>
      </c>
      <c r="AO4051" s="300">
        <v>3.6120000000000001</v>
      </c>
    </row>
    <row r="4052" spans="38:41">
      <c r="AL4052" s="300">
        <v>3</v>
      </c>
      <c r="AM4052" s="300">
        <v>2009</v>
      </c>
      <c r="AN4052" s="302">
        <v>39892</v>
      </c>
      <c r="AO4052" s="300">
        <v>3.5990000000000002</v>
      </c>
    </row>
    <row r="4053" spans="38:41">
      <c r="AL4053" s="300">
        <v>3</v>
      </c>
      <c r="AM4053" s="300">
        <v>2009</v>
      </c>
      <c r="AN4053" s="302">
        <v>39891</v>
      </c>
      <c r="AO4053" s="300">
        <v>3.5609999999999999</v>
      </c>
    </row>
    <row r="4054" spans="38:41">
      <c r="AL4054" s="300">
        <v>3</v>
      </c>
      <c r="AM4054" s="300">
        <v>2009</v>
      </c>
      <c r="AN4054" s="302">
        <v>39890</v>
      </c>
      <c r="AO4054" s="300">
        <v>3.5379999999999998</v>
      </c>
    </row>
    <row r="4055" spans="38:41">
      <c r="AL4055" s="300">
        <v>3</v>
      </c>
      <c r="AM4055" s="300">
        <v>2009</v>
      </c>
      <c r="AN4055" s="302">
        <v>39889</v>
      </c>
      <c r="AO4055" s="300">
        <v>3.6379999999999999</v>
      </c>
    </row>
    <row r="4056" spans="38:41">
      <c r="AL4056" s="300">
        <v>3</v>
      </c>
      <c r="AM4056" s="300">
        <v>2009</v>
      </c>
      <c r="AN4056" s="302">
        <v>39888</v>
      </c>
      <c r="AO4056" s="300">
        <v>3.609</v>
      </c>
    </row>
    <row r="4057" spans="38:41">
      <c r="AL4057" s="300">
        <v>3</v>
      </c>
      <c r="AM4057" s="300">
        <v>2009</v>
      </c>
      <c r="AN4057" s="302">
        <v>39885</v>
      </c>
      <c r="AO4057" s="300">
        <v>3.597</v>
      </c>
    </row>
    <row r="4058" spans="38:41">
      <c r="AL4058" s="300">
        <v>3</v>
      </c>
      <c r="AM4058" s="300">
        <v>2009</v>
      </c>
      <c r="AN4058" s="302">
        <v>39884</v>
      </c>
      <c r="AO4058" s="300">
        <v>3.6379999999999999</v>
      </c>
    </row>
    <row r="4059" spans="38:41">
      <c r="AL4059" s="300">
        <v>3</v>
      </c>
      <c r="AM4059" s="300">
        <v>2009</v>
      </c>
      <c r="AN4059" s="302">
        <v>39883</v>
      </c>
      <c r="AO4059" s="300">
        <v>3.6619999999999999</v>
      </c>
    </row>
    <row r="4060" spans="38:41">
      <c r="AL4060" s="300">
        <v>3</v>
      </c>
      <c r="AM4060" s="300">
        <v>2009</v>
      </c>
      <c r="AN4060" s="302">
        <v>39882</v>
      </c>
      <c r="AO4060" s="300">
        <v>3.7029999999999998</v>
      </c>
    </row>
    <row r="4061" spans="38:41">
      <c r="AL4061" s="300">
        <v>3</v>
      </c>
      <c r="AM4061" s="300">
        <v>2009</v>
      </c>
      <c r="AN4061" s="302">
        <v>39881</v>
      </c>
      <c r="AO4061" s="300">
        <v>3.641</v>
      </c>
    </row>
    <row r="4062" spans="38:41">
      <c r="AL4062" s="300">
        <v>3</v>
      </c>
      <c r="AM4062" s="300">
        <v>2009</v>
      </c>
      <c r="AN4062" s="302">
        <v>39878</v>
      </c>
      <c r="AO4062" s="300">
        <v>3.613</v>
      </c>
    </row>
    <row r="4063" spans="38:41">
      <c r="AL4063" s="300">
        <v>3</v>
      </c>
      <c r="AM4063" s="300">
        <v>2009</v>
      </c>
      <c r="AN4063" s="302">
        <v>39877</v>
      </c>
      <c r="AO4063" s="300">
        <v>3.5659999999999998</v>
      </c>
    </row>
    <row r="4064" spans="38:41">
      <c r="AL4064" s="300">
        <v>3</v>
      </c>
      <c r="AM4064" s="300">
        <v>2009</v>
      </c>
      <c r="AN4064" s="302">
        <v>39876</v>
      </c>
      <c r="AO4064" s="300">
        <v>3.6720000000000002</v>
      </c>
    </row>
    <row r="4065" spans="38:41">
      <c r="AL4065" s="300">
        <v>3</v>
      </c>
      <c r="AM4065" s="300">
        <v>2009</v>
      </c>
      <c r="AN4065" s="302">
        <v>39875</v>
      </c>
      <c r="AO4065" s="300">
        <v>3.6320000000000001</v>
      </c>
    </row>
    <row r="4066" spans="38:41">
      <c r="AL4066" s="300">
        <v>3</v>
      </c>
      <c r="AM4066" s="300">
        <v>2009</v>
      </c>
      <c r="AN4066" s="302">
        <v>39874</v>
      </c>
      <c r="AO4066" s="300">
        <v>3.6179999999999999</v>
      </c>
    </row>
    <row r="4067" spans="38:41">
      <c r="AL4067" s="300">
        <v>2</v>
      </c>
      <c r="AM4067" s="300">
        <v>2009</v>
      </c>
      <c r="AN4067" s="302">
        <v>39871</v>
      </c>
      <c r="AO4067" s="300">
        <v>3.7040000000000002</v>
      </c>
    </row>
    <row r="4068" spans="38:41">
      <c r="AL4068" s="300">
        <v>2</v>
      </c>
      <c r="AM4068" s="300">
        <v>2009</v>
      </c>
      <c r="AN4068" s="302">
        <v>39870</v>
      </c>
      <c r="AO4068" s="300">
        <v>3.7069999999999999</v>
      </c>
    </row>
    <row r="4069" spans="38:41">
      <c r="AL4069" s="300">
        <v>2</v>
      </c>
      <c r="AM4069" s="300">
        <v>2009</v>
      </c>
      <c r="AN4069" s="302">
        <v>39869</v>
      </c>
      <c r="AO4069" s="300">
        <v>3.6890000000000001</v>
      </c>
    </row>
    <row r="4070" spans="38:41">
      <c r="AL4070" s="300">
        <v>2</v>
      </c>
      <c r="AM4070" s="300">
        <v>2009</v>
      </c>
      <c r="AN4070" s="302">
        <v>39868</v>
      </c>
      <c r="AO4070" s="300">
        <v>3.601</v>
      </c>
    </row>
    <row r="4071" spans="38:41">
      <c r="AL4071" s="300">
        <v>2</v>
      </c>
      <c r="AM4071" s="300">
        <v>2009</v>
      </c>
      <c r="AN4071" s="302">
        <v>39867</v>
      </c>
      <c r="AO4071" s="300">
        <v>3.577</v>
      </c>
    </row>
    <row r="4072" spans="38:41">
      <c r="AL4072" s="300">
        <v>2</v>
      </c>
      <c r="AM4072" s="300">
        <v>2009</v>
      </c>
      <c r="AN4072" s="302">
        <v>39864</v>
      </c>
      <c r="AO4072" s="300">
        <v>3.5939999999999999</v>
      </c>
    </row>
    <row r="4073" spans="38:41">
      <c r="AL4073" s="300">
        <v>2</v>
      </c>
      <c r="AM4073" s="300">
        <v>2009</v>
      </c>
      <c r="AN4073" s="302">
        <v>39863</v>
      </c>
      <c r="AO4073" s="300">
        <v>3.629</v>
      </c>
    </row>
    <row r="4074" spans="38:41">
      <c r="AL4074" s="300">
        <v>2</v>
      </c>
      <c r="AM4074" s="300">
        <v>2009</v>
      </c>
      <c r="AN4074" s="302">
        <v>39862</v>
      </c>
      <c r="AO4074" s="300">
        <v>3.5830000000000002</v>
      </c>
    </row>
    <row r="4075" spans="38:41">
      <c r="AL4075" s="300">
        <v>2</v>
      </c>
      <c r="AM4075" s="300">
        <v>2009</v>
      </c>
      <c r="AN4075" s="302">
        <v>39861</v>
      </c>
      <c r="AO4075" s="300">
        <v>3.5609999999999999</v>
      </c>
    </row>
    <row r="4076" spans="38:41">
      <c r="AL4076" s="300">
        <v>2</v>
      </c>
      <c r="AM4076" s="300">
        <v>2009</v>
      </c>
      <c r="AN4076" s="302">
        <v>39860</v>
      </c>
      <c r="AO4076" s="300">
        <v>3.673</v>
      </c>
    </row>
    <row r="4077" spans="38:41">
      <c r="AL4077" s="300">
        <v>2</v>
      </c>
      <c r="AM4077" s="300">
        <v>2009</v>
      </c>
      <c r="AN4077" s="302">
        <v>39857</v>
      </c>
      <c r="AO4077" s="300">
        <v>3.6720000000000002</v>
      </c>
    </row>
    <row r="4078" spans="38:41">
      <c r="AL4078" s="300">
        <v>2</v>
      </c>
      <c r="AM4078" s="300">
        <v>2009</v>
      </c>
      <c r="AN4078" s="302">
        <v>39856</v>
      </c>
      <c r="AO4078" s="300">
        <v>3.6520000000000001</v>
      </c>
    </row>
    <row r="4079" spans="38:41">
      <c r="AL4079" s="300">
        <v>2</v>
      </c>
      <c r="AM4079" s="300">
        <v>2009</v>
      </c>
      <c r="AN4079" s="302">
        <v>39855</v>
      </c>
      <c r="AO4079" s="300">
        <v>3.69</v>
      </c>
    </row>
    <row r="4080" spans="38:41">
      <c r="AL4080" s="300">
        <v>2</v>
      </c>
      <c r="AM4080" s="300">
        <v>2009</v>
      </c>
      <c r="AN4080" s="302">
        <v>39854</v>
      </c>
      <c r="AO4080" s="300">
        <v>3.7290000000000001</v>
      </c>
    </row>
    <row r="4081" spans="38:41">
      <c r="AL4081" s="300">
        <v>2</v>
      </c>
      <c r="AM4081" s="300">
        <v>2009</v>
      </c>
      <c r="AN4081" s="302">
        <v>39853</v>
      </c>
      <c r="AO4081" s="300">
        <v>3.802</v>
      </c>
    </row>
    <row r="4082" spans="38:41">
      <c r="AL4082" s="300">
        <v>2</v>
      </c>
      <c r="AM4082" s="300">
        <v>2009</v>
      </c>
      <c r="AN4082" s="302">
        <v>39850</v>
      </c>
      <c r="AO4082" s="300">
        <v>3.7679999999999998</v>
      </c>
    </row>
    <row r="4083" spans="38:41">
      <c r="AL4083" s="300">
        <v>2</v>
      </c>
      <c r="AM4083" s="300">
        <v>2009</v>
      </c>
      <c r="AN4083" s="302">
        <v>39849</v>
      </c>
      <c r="AO4083" s="300">
        <v>3.726</v>
      </c>
    </row>
    <row r="4084" spans="38:41">
      <c r="AL4084" s="300">
        <v>2</v>
      </c>
      <c r="AM4084" s="300">
        <v>2009</v>
      </c>
      <c r="AN4084" s="302">
        <v>39848</v>
      </c>
      <c r="AO4084" s="300">
        <v>3.7890000000000001</v>
      </c>
    </row>
    <row r="4085" spans="38:41">
      <c r="AL4085" s="300">
        <v>2</v>
      </c>
      <c r="AM4085" s="300">
        <v>2009</v>
      </c>
      <c r="AN4085" s="302">
        <v>39847</v>
      </c>
      <c r="AO4085" s="300">
        <v>3.754</v>
      </c>
    </row>
    <row r="4086" spans="38:41">
      <c r="AL4086" s="300">
        <v>2</v>
      </c>
      <c r="AM4086" s="300">
        <v>2009</v>
      </c>
      <c r="AN4086" s="302">
        <v>39846</v>
      </c>
      <c r="AO4086" s="300">
        <v>3.6890000000000001</v>
      </c>
    </row>
    <row r="4087" spans="38:41">
      <c r="AL4087" s="300">
        <v>1</v>
      </c>
      <c r="AM4087" s="300">
        <v>2009</v>
      </c>
      <c r="AN4087" s="302">
        <v>39843</v>
      </c>
      <c r="AO4087" s="300">
        <v>3.7679999999999998</v>
      </c>
    </row>
    <row r="4088" spans="38:41">
      <c r="AL4088" s="300">
        <v>1</v>
      </c>
      <c r="AM4088" s="300">
        <v>2009</v>
      </c>
      <c r="AN4088" s="302">
        <v>39842</v>
      </c>
      <c r="AO4088" s="300">
        <v>3.8029999999999999</v>
      </c>
    </row>
    <row r="4089" spans="38:41">
      <c r="AL4089" s="300">
        <v>1</v>
      </c>
      <c r="AM4089" s="300">
        <v>2009</v>
      </c>
      <c r="AN4089" s="302">
        <v>39841</v>
      </c>
      <c r="AO4089" s="300">
        <v>3.714</v>
      </c>
    </row>
    <row r="4090" spans="38:41">
      <c r="AL4090" s="300">
        <v>1</v>
      </c>
      <c r="AM4090" s="300">
        <v>2009</v>
      </c>
      <c r="AN4090" s="302">
        <v>39840</v>
      </c>
      <c r="AO4090" s="300">
        <v>3.681</v>
      </c>
    </row>
    <row r="4091" spans="38:41">
      <c r="AL4091" s="300">
        <v>1</v>
      </c>
      <c r="AM4091" s="300">
        <v>2009</v>
      </c>
      <c r="AN4091" s="302">
        <v>39839</v>
      </c>
      <c r="AO4091" s="300">
        <v>3.7160000000000002</v>
      </c>
    </row>
    <row r="4092" spans="38:41">
      <c r="AL4092" s="300">
        <v>1</v>
      </c>
      <c r="AM4092" s="300">
        <v>2009</v>
      </c>
      <c r="AN4092" s="302">
        <v>39836</v>
      </c>
      <c r="AO4092" s="300">
        <v>3.649</v>
      </c>
    </row>
    <row r="4093" spans="38:41">
      <c r="AL4093" s="300">
        <v>1</v>
      </c>
      <c r="AM4093" s="300">
        <v>2009</v>
      </c>
      <c r="AN4093" s="302">
        <v>39835</v>
      </c>
      <c r="AO4093" s="300">
        <v>3.6219999999999999</v>
      </c>
    </row>
    <row r="4094" spans="38:41">
      <c r="AL4094" s="300">
        <v>1</v>
      </c>
      <c r="AM4094" s="300">
        <v>2009</v>
      </c>
      <c r="AN4094" s="302">
        <v>39834</v>
      </c>
      <c r="AO4094" s="300">
        <v>3.6190000000000002</v>
      </c>
    </row>
    <row r="4095" spans="38:41">
      <c r="AL4095" s="300">
        <v>1</v>
      </c>
      <c r="AM4095" s="300">
        <v>2009</v>
      </c>
      <c r="AN4095" s="302">
        <v>39833</v>
      </c>
      <c r="AO4095" s="300">
        <v>3.556</v>
      </c>
    </row>
    <row r="4096" spans="38:41">
      <c r="AL4096" s="300">
        <v>1</v>
      </c>
      <c r="AM4096" s="300">
        <v>2009</v>
      </c>
      <c r="AN4096" s="302">
        <v>39832</v>
      </c>
      <c r="AO4096" s="300">
        <v>3.6080000000000001</v>
      </c>
    </row>
    <row r="4097" spans="38:41">
      <c r="AL4097" s="300">
        <v>1</v>
      </c>
      <c r="AM4097" s="300">
        <v>2009</v>
      </c>
      <c r="AN4097" s="302">
        <v>39829</v>
      </c>
      <c r="AO4097" s="300">
        <v>3.5470000000000002</v>
      </c>
    </row>
    <row r="4098" spans="38:41">
      <c r="AL4098" s="300">
        <v>1</v>
      </c>
      <c r="AM4098" s="300">
        <v>2009</v>
      </c>
      <c r="AN4098" s="302">
        <v>39828</v>
      </c>
      <c r="AO4098" s="300">
        <v>3.48</v>
      </c>
    </row>
    <row r="4099" spans="38:41">
      <c r="AL4099" s="300">
        <v>1</v>
      </c>
      <c r="AM4099" s="300">
        <v>2009</v>
      </c>
      <c r="AN4099" s="302">
        <v>39827</v>
      </c>
      <c r="AO4099" s="300">
        <v>3.4319999999999999</v>
      </c>
    </row>
    <row r="4100" spans="38:41">
      <c r="AL4100" s="300">
        <v>1</v>
      </c>
      <c r="AM4100" s="300">
        <v>2009</v>
      </c>
      <c r="AN4100" s="302">
        <v>39826</v>
      </c>
      <c r="AO4100" s="300">
        <v>3.5640000000000001</v>
      </c>
    </row>
    <row r="4101" spans="38:41">
      <c r="AL4101" s="300">
        <v>1</v>
      </c>
      <c r="AM4101" s="300">
        <v>2009</v>
      </c>
      <c r="AN4101" s="302">
        <v>39825</v>
      </c>
      <c r="AO4101" s="300">
        <v>3.601</v>
      </c>
    </row>
    <row r="4102" spans="38:41">
      <c r="AL4102" s="300">
        <v>1</v>
      </c>
      <c r="AM4102" s="300">
        <v>2009</v>
      </c>
      <c r="AN4102" s="302">
        <v>39822</v>
      </c>
      <c r="AO4102" s="300">
        <v>3.6309999999999998</v>
      </c>
    </row>
    <row r="4103" spans="38:41">
      <c r="AL4103" s="300">
        <v>1</v>
      </c>
      <c r="AM4103" s="300">
        <v>2009</v>
      </c>
      <c r="AN4103" s="302">
        <v>39821</v>
      </c>
      <c r="AO4103" s="300">
        <v>3.6720000000000002</v>
      </c>
    </row>
    <row r="4104" spans="38:41">
      <c r="AL4104" s="300">
        <v>1</v>
      </c>
      <c r="AM4104" s="300">
        <v>2009</v>
      </c>
      <c r="AN4104" s="302">
        <v>39820</v>
      </c>
      <c r="AO4104" s="300">
        <v>3.702</v>
      </c>
    </row>
    <row r="4105" spans="38:41">
      <c r="AL4105" s="300">
        <v>1</v>
      </c>
      <c r="AM4105" s="300">
        <v>2009</v>
      </c>
      <c r="AN4105" s="302">
        <v>39819</v>
      </c>
      <c r="AO4105" s="300">
        <v>3.649</v>
      </c>
    </row>
    <row r="4106" spans="38:41">
      <c r="AL4106" s="300">
        <v>1</v>
      </c>
      <c r="AM4106" s="300">
        <v>2009</v>
      </c>
      <c r="AN4106" s="302">
        <v>39818</v>
      </c>
      <c r="AO4106" s="300">
        <v>3.6360000000000001</v>
      </c>
    </row>
    <row r="4107" spans="38:41">
      <c r="AL4107" s="300">
        <v>1</v>
      </c>
      <c r="AM4107" s="300">
        <v>2009</v>
      </c>
      <c r="AN4107" s="302">
        <v>39815</v>
      </c>
      <c r="AO4107" s="300">
        <v>3.548</v>
      </c>
    </row>
    <row r="4108" spans="38:41">
      <c r="AL4108" s="300">
        <v>1</v>
      </c>
      <c r="AM4108" s="300">
        <v>2009</v>
      </c>
      <c r="AN4108" s="302">
        <v>39814</v>
      </c>
      <c r="AO4108" s="300">
        <v>3.4510000000000001</v>
      </c>
    </row>
    <row r="4109" spans="38:41">
      <c r="AL4109" s="300">
        <v>12</v>
      </c>
      <c r="AM4109" s="300">
        <v>2008</v>
      </c>
      <c r="AN4109" s="302">
        <v>39813</v>
      </c>
      <c r="AO4109" s="300">
        <v>3.4550000000000001</v>
      </c>
    </row>
    <row r="4110" spans="38:41">
      <c r="AL4110" s="300">
        <v>12</v>
      </c>
      <c r="AM4110" s="300">
        <v>2008</v>
      </c>
      <c r="AN4110" s="302">
        <v>39812</v>
      </c>
      <c r="AO4110" s="300">
        <v>3.4169999999999998</v>
      </c>
    </row>
    <row r="4111" spans="38:41">
      <c r="AL4111" s="300">
        <v>12</v>
      </c>
      <c r="AM4111" s="300">
        <v>2008</v>
      </c>
      <c r="AN4111" s="302">
        <v>39811</v>
      </c>
      <c r="AO4111" s="300">
        <v>3.3940000000000001</v>
      </c>
    </row>
    <row r="4112" spans="38:41">
      <c r="AL4112" s="300">
        <v>12</v>
      </c>
      <c r="AM4112" s="300">
        <v>2008</v>
      </c>
      <c r="AN4112" s="302">
        <v>39808</v>
      </c>
      <c r="AO4112" s="300">
        <v>3.4870000000000001</v>
      </c>
    </row>
    <row r="4113" spans="38:41">
      <c r="AL4113" s="300">
        <v>12</v>
      </c>
      <c r="AM4113" s="300">
        <v>2008</v>
      </c>
      <c r="AN4113" s="302">
        <v>39807</v>
      </c>
      <c r="AO4113" s="300">
        <v>3.4870000000000001</v>
      </c>
    </row>
    <row r="4114" spans="38:41">
      <c r="AL4114" s="300">
        <v>12</v>
      </c>
      <c r="AM4114" s="300">
        <v>2008</v>
      </c>
      <c r="AN4114" s="302">
        <v>39806</v>
      </c>
      <c r="AO4114" s="300">
        <v>3.4889999999999999</v>
      </c>
    </row>
    <row r="4115" spans="38:41">
      <c r="AL4115" s="300">
        <v>12</v>
      </c>
      <c r="AM4115" s="300">
        <v>2008</v>
      </c>
      <c r="AN4115" s="302">
        <v>39805</v>
      </c>
      <c r="AO4115" s="300">
        <v>3.4870000000000001</v>
      </c>
    </row>
    <row r="4116" spans="38:41">
      <c r="AL4116" s="300">
        <v>12</v>
      </c>
      <c r="AM4116" s="300">
        <v>2008</v>
      </c>
      <c r="AN4116" s="302">
        <v>39804</v>
      </c>
      <c r="AO4116" s="300">
        <v>3.4710000000000001</v>
      </c>
    </row>
    <row r="4117" spans="38:41">
      <c r="AL4117" s="300">
        <v>12</v>
      </c>
      <c r="AM4117" s="300">
        <v>2008</v>
      </c>
      <c r="AN4117" s="302">
        <v>39801</v>
      </c>
      <c r="AO4117" s="300">
        <v>3.4550000000000001</v>
      </c>
    </row>
    <row r="4118" spans="38:41">
      <c r="AL4118" s="300">
        <v>12</v>
      </c>
      <c r="AM4118" s="300">
        <v>2008</v>
      </c>
      <c r="AN4118" s="302">
        <v>39800</v>
      </c>
      <c r="AO4118" s="300">
        <v>3.4540000000000002</v>
      </c>
    </row>
    <row r="4119" spans="38:41">
      <c r="AL4119" s="300">
        <v>12</v>
      </c>
      <c r="AM4119" s="300">
        <v>2008</v>
      </c>
      <c r="AN4119" s="302">
        <v>39799</v>
      </c>
      <c r="AO4119" s="300">
        <v>3.544</v>
      </c>
    </row>
    <row r="4120" spans="38:41">
      <c r="AL4120" s="300">
        <v>12</v>
      </c>
      <c r="AM4120" s="300">
        <v>2008</v>
      </c>
      <c r="AN4120" s="302">
        <v>39798</v>
      </c>
      <c r="AO4120" s="300">
        <v>3.6640000000000001</v>
      </c>
    </row>
    <row r="4121" spans="38:41">
      <c r="AL4121" s="300">
        <v>12</v>
      </c>
      <c r="AM4121" s="300">
        <v>2008</v>
      </c>
      <c r="AN4121" s="302">
        <v>39797</v>
      </c>
      <c r="AO4121" s="300">
        <v>3.7480000000000002</v>
      </c>
    </row>
    <row r="4122" spans="38:41">
      <c r="AL4122" s="300">
        <v>12</v>
      </c>
      <c r="AM4122" s="300">
        <v>2008</v>
      </c>
      <c r="AN4122" s="302">
        <v>39794</v>
      </c>
      <c r="AO4122" s="300">
        <v>3.762</v>
      </c>
    </row>
    <row r="4123" spans="38:41">
      <c r="AL4123" s="300">
        <v>12</v>
      </c>
      <c r="AM4123" s="300">
        <v>2008</v>
      </c>
      <c r="AN4123" s="302">
        <v>39793</v>
      </c>
      <c r="AO4123" s="300">
        <v>3.7360000000000002</v>
      </c>
    </row>
    <row r="4124" spans="38:41">
      <c r="AL4124" s="300">
        <v>12</v>
      </c>
      <c r="AM4124" s="300">
        <v>2008</v>
      </c>
      <c r="AN4124" s="302">
        <v>39792</v>
      </c>
      <c r="AO4124" s="300">
        <v>3.7519999999999998</v>
      </c>
    </row>
    <row r="4125" spans="38:41">
      <c r="AL4125" s="300">
        <v>12</v>
      </c>
      <c r="AM4125" s="300">
        <v>2008</v>
      </c>
      <c r="AN4125" s="302">
        <v>39791</v>
      </c>
      <c r="AO4125" s="300">
        <v>3.7450000000000001</v>
      </c>
    </row>
    <row r="4126" spans="38:41">
      <c r="AL4126" s="300">
        <v>12</v>
      </c>
      <c r="AM4126" s="300">
        <v>2008</v>
      </c>
      <c r="AN4126" s="302">
        <v>39790</v>
      </c>
      <c r="AO4126" s="300">
        <v>3.7629999999999999</v>
      </c>
    </row>
    <row r="4127" spans="38:41">
      <c r="AL4127" s="300">
        <v>12</v>
      </c>
      <c r="AM4127" s="300">
        <v>2008</v>
      </c>
      <c r="AN4127" s="302">
        <v>39787</v>
      </c>
      <c r="AO4127" s="300">
        <v>3.7650000000000001</v>
      </c>
    </row>
    <row r="4128" spans="38:41">
      <c r="AL4128" s="300">
        <v>12</v>
      </c>
      <c r="AM4128" s="300">
        <v>2008</v>
      </c>
      <c r="AN4128" s="302">
        <v>39786</v>
      </c>
      <c r="AO4128" s="300">
        <v>3.7440000000000002</v>
      </c>
    </row>
    <row r="4129" spans="38:41">
      <c r="AL4129" s="300">
        <v>12</v>
      </c>
      <c r="AM4129" s="300">
        <v>2008</v>
      </c>
      <c r="AN4129" s="302">
        <v>39785</v>
      </c>
      <c r="AO4129" s="300">
        <v>3.7959999999999998</v>
      </c>
    </row>
    <row r="4130" spans="38:41">
      <c r="AL4130" s="300">
        <v>12</v>
      </c>
      <c r="AM4130" s="300">
        <v>2008</v>
      </c>
      <c r="AN4130" s="302">
        <v>39784</v>
      </c>
      <c r="AO4130" s="300">
        <v>3.7719999999999998</v>
      </c>
    </row>
    <row r="4131" spans="38:41">
      <c r="AL4131" s="300">
        <v>12</v>
      </c>
      <c r="AM4131" s="300">
        <v>2008</v>
      </c>
      <c r="AN4131" s="302">
        <v>39783</v>
      </c>
      <c r="AO4131" s="300">
        <v>3.758</v>
      </c>
    </row>
    <row r="4132" spans="38:41">
      <c r="AL4132" s="300">
        <v>11</v>
      </c>
      <c r="AM4132" s="300">
        <v>2008</v>
      </c>
      <c r="AN4132" s="302">
        <v>39780</v>
      </c>
      <c r="AO4132" s="300">
        <v>3.9020000000000001</v>
      </c>
    </row>
    <row r="4133" spans="38:41">
      <c r="AL4133" s="300">
        <v>11</v>
      </c>
      <c r="AM4133" s="300">
        <v>2008</v>
      </c>
      <c r="AN4133" s="302">
        <v>39779</v>
      </c>
      <c r="AO4133" s="300">
        <v>3.9279999999999999</v>
      </c>
    </row>
    <row r="4134" spans="38:41">
      <c r="AL4134" s="300">
        <v>11</v>
      </c>
      <c r="AM4134" s="300">
        <v>2008</v>
      </c>
      <c r="AN4134" s="302">
        <v>39778</v>
      </c>
      <c r="AO4134" s="300">
        <v>3.94</v>
      </c>
    </row>
    <row r="4135" spans="38:41">
      <c r="AL4135" s="300">
        <v>11</v>
      </c>
      <c r="AM4135" s="300">
        <v>2008</v>
      </c>
      <c r="AN4135" s="302">
        <v>39777</v>
      </c>
      <c r="AO4135" s="300">
        <v>3.9740000000000002</v>
      </c>
    </row>
    <row r="4136" spans="38:41">
      <c r="AL4136" s="300">
        <v>11</v>
      </c>
      <c r="AM4136" s="300">
        <v>2008</v>
      </c>
      <c r="AN4136" s="302">
        <v>39776</v>
      </c>
      <c r="AO4136" s="300">
        <v>4.0670000000000002</v>
      </c>
    </row>
    <row r="4137" spans="38:41">
      <c r="AL4137" s="300">
        <v>11</v>
      </c>
      <c r="AM4137" s="300">
        <v>2008</v>
      </c>
      <c r="AN4137" s="302">
        <v>39773</v>
      </c>
      <c r="AO4137" s="300">
        <v>4.0460000000000003</v>
      </c>
    </row>
    <row r="4138" spans="38:41">
      <c r="AL4138" s="300">
        <v>11</v>
      </c>
      <c r="AM4138" s="300">
        <v>2008</v>
      </c>
      <c r="AN4138" s="302">
        <v>39772</v>
      </c>
      <c r="AO4138" s="300">
        <v>3.94</v>
      </c>
    </row>
    <row r="4139" spans="38:41">
      <c r="AL4139" s="300">
        <v>11</v>
      </c>
      <c r="AM4139" s="300">
        <v>2008</v>
      </c>
      <c r="AN4139" s="302">
        <v>39771</v>
      </c>
      <c r="AO4139" s="300">
        <v>4.0880000000000001</v>
      </c>
    </row>
    <row r="4140" spans="38:41">
      <c r="AL4140" s="300">
        <v>11</v>
      </c>
      <c r="AM4140" s="300">
        <v>2008</v>
      </c>
      <c r="AN4140" s="302">
        <v>39770</v>
      </c>
      <c r="AO4140" s="300">
        <v>4.1319999999999997</v>
      </c>
    </row>
    <row r="4141" spans="38:41">
      <c r="AL4141" s="300">
        <v>11</v>
      </c>
      <c r="AM4141" s="300">
        <v>2008</v>
      </c>
      <c r="AN4141" s="302">
        <v>39769</v>
      </c>
      <c r="AO4141" s="300">
        <v>4.1529999999999996</v>
      </c>
    </row>
    <row r="4142" spans="38:41">
      <c r="AL4142" s="300">
        <v>11</v>
      </c>
      <c r="AM4142" s="300">
        <v>2008</v>
      </c>
      <c r="AN4142" s="302">
        <v>39766</v>
      </c>
      <c r="AO4142" s="300">
        <v>4.2190000000000003</v>
      </c>
    </row>
    <row r="4143" spans="38:41">
      <c r="AL4143" s="300">
        <v>11</v>
      </c>
      <c r="AM4143" s="300">
        <v>2008</v>
      </c>
      <c r="AN4143" s="302">
        <v>39765</v>
      </c>
      <c r="AO4143" s="300">
        <v>4.3</v>
      </c>
    </row>
    <row r="4144" spans="38:41">
      <c r="AL4144" s="300">
        <v>11</v>
      </c>
      <c r="AM4144" s="300">
        <v>2008</v>
      </c>
      <c r="AN4144" s="302">
        <v>39764</v>
      </c>
      <c r="AO4144" s="300">
        <v>4.2290000000000001</v>
      </c>
    </row>
    <row r="4145" spans="38:41">
      <c r="AL4145" s="300">
        <v>11</v>
      </c>
      <c r="AM4145" s="300">
        <v>2008</v>
      </c>
      <c r="AN4145" s="302">
        <v>39763</v>
      </c>
      <c r="AO4145" s="300">
        <v>4.2380000000000004</v>
      </c>
    </row>
    <row r="4146" spans="38:41">
      <c r="AL4146" s="300">
        <v>11</v>
      </c>
      <c r="AM4146" s="300">
        <v>2008</v>
      </c>
      <c r="AN4146" s="302">
        <v>39762</v>
      </c>
      <c r="AO4146" s="300">
        <v>4.2370000000000001</v>
      </c>
    </row>
    <row r="4147" spans="38:41">
      <c r="AL4147" s="300">
        <v>11</v>
      </c>
      <c r="AM4147" s="300">
        <v>2008</v>
      </c>
      <c r="AN4147" s="302">
        <v>39759</v>
      </c>
      <c r="AO4147" s="300">
        <v>4.2290000000000001</v>
      </c>
    </row>
    <row r="4148" spans="38:41">
      <c r="AL4148" s="300">
        <v>11</v>
      </c>
      <c r="AM4148" s="300">
        <v>2008</v>
      </c>
      <c r="AN4148" s="302">
        <v>39758</v>
      </c>
      <c r="AO4148" s="300">
        <v>4.2350000000000003</v>
      </c>
    </row>
    <row r="4149" spans="38:41">
      <c r="AL4149" s="300">
        <v>11</v>
      </c>
      <c r="AM4149" s="300">
        <v>2008</v>
      </c>
      <c r="AN4149" s="302">
        <v>39757</v>
      </c>
      <c r="AO4149" s="300">
        <v>4.2309999999999999</v>
      </c>
    </row>
    <row r="4150" spans="38:41">
      <c r="AL4150" s="300">
        <v>11</v>
      </c>
      <c r="AM4150" s="300">
        <v>2008</v>
      </c>
      <c r="AN4150" s="302">
        <v>39756</v>
      </c>
      <c r="AO4150" s="300">
        <v>4.25</v>
      </c>
    </row>
    <row r="4151" spans="38:41">
      <c r="AL4151" s="300">
        <v>11</v>
      </c>
      <c r="AM4151" s="300">
        <v>2008</v>
      </c>
      <c r="AN4151" s="302">
        <v>39755</v>
      </c>
      <c r="AO4151" s="300">
        <v>4.2919999999999998</v>
      </c>
    </row>
    <row r="4152" spans="38:41">
      <c r="AL4152" s="300">
        <v>10</v>
      </c>
      <c r="AM4152" s="300">
        <v>2008</v>
      </c>
      <c r="AN4152" s="302">
        <v>39752</v>
      </c>
      <c r="AO4152" s="300">
        <v>4.2789999999999999</v>
      </c>
    </row>
    <row r="4153" spans="38:41">
      <c r="AL4153" s="300">
        <v>10</v>
      </c>
      <c r="AM4153" s="300">
        <v>2008</v>
      </c>
      <c r="AN4153" s="302">
        <v>39751</v>
      </c>
      <c r="AO4153" s="300">
        <v>4.2430000000000003</v>
      </c>
    </row>
    <row r="4154" spans="38:41">
      <c r="AL4154" s="300">
        <v>10</v>
      </c>
      <c r="AM4154" s="300">
        <v>2008</v>
      </c>
      <c r="AN4154" s="302">
        <v>39750</v>
      </c>
      <c r="AO4154" s="300">
        <v>4.2649999999999997</v>
      </c>
    </row>
    <row r="4155" spans="38:41">
      <c r="AL4155" s="300">
        <v>10</v>
      </c>
      <c r="AM4155" s="300">
        <v>2008</v>
      </c>
      <c r="AN4155" s="302">
        <v>39749</v>
      </c>
      <c r="AO4155" s="300">
        <v>4.2009999999999996</v>
      </c>
    </row>
    <row r="4156" spans="38:41">
      <c r="AL4156" s="300">
        <v>10</v>
      </c>
      <c r="AM4156" s="300">
        <v>2008</v>
      </c>
      <c r="AN4156" s="302">
        <v>39748</v>
      </c>
      <c r="AO4156" s="300">
        <v>4.1260000000000003</v>
      </c>
    </row>
    <row r="4157" spans="38:41">
      <c r="AL4157" s="300">
        <v>10</v>
      </c>
      <c r="AM4157" s="300">
        <v>2008</v>
      </c>
      <c r="AN4157" s="302">
        <v>39745</v>
      </c>
      <c r="AO4157" s="300">
        <v>4.1269999999999998</v>
      </c>
    </row>
    <row r="4158" spans="38:41">
      <c r="AL4158" s="300">
        <v>10</v>
      </c>
      <c r="AM4158" s="300">
        <v>2008</v>
      </c>
      <c r="AN4158" s="302">
        <v>39744</v>
      </c>
      <c r="AO4158" s="300">
        <v>4.1040000000000001</v>
      </c>
    </row>
    <row r="4159" spans="38:41">
      <c r="AL4159" s="300">
        <v>10</v>
      </c>
      <c r="AM4159" s="300">
        <v>2008</v>
      </c>
      <c r="AN4159" s="302">
        <v>39743</v>
      </c>
      <c r="AO4159" s="300">
        <v>4.0979999999999999</v>
      </c>
    </row>
    <row r="4160" spans="38:41">
      <c r="AL4160" s="300">
        <v>10</v>
      </c>
      <c r="AM4160" s="300">
        <v>2008</v>
      </c>
      <c r="AN4160" s="302">
        <v>39742</v>
      </c>
      <c r="AO4160" s="300">
        <v>4.1829999999999998</v>
      </c>
    </row>
    <row r="4161" spans="38:41">
      <c r="AL4161" s="300">
        <v>10</v>
      </c>
      <c r="AM4161" s="300">
        <v>2008</v>
      </c>
      <c r="AN4161" s="302">
        <v>39741</v>
      </c>
      <c r="AO4161" s="300">
        <v>4.2240000000000002</v>
      </c>
    </row>
    <row r="4162" spans="38:41">
      <c r="AL4162" s="300">
        <v>10</v>
      </c>
      <c r="AM4162" s="300">
        <v>2008</v>
      </c>
      <c r="AN4162" s="302">
        <v>39738</v>
      </c>
      <c r="AO4162" s="300">
        <v>4.2329999999999997</v>
      </c>
    </row>
    <row r="4163" spans="38:41">
      <c r="AL4163" s="300">
        <v>10</v>
      </c>
      <c r="AM4163" s="300">
        <v>2008</v>
      </c>
      <c r="AN4163" s="302">
        <v>39737</v>
      </c>
      <c r="AO4163" s="300">
        <v>4.2060000000000004</v>
      </c>
    </row>
    <row r="4164" spans="38:41">
      <c r="AL4164" s="300">
        <v>10</v>
      </c>
      <c r="AM4164" s="300">
        <v>2008</v>
      </c>
      <c r="AN4164" s="302">
        <v>39736</v>
      </c>
      <c r="AO4164" s="300">
        <v>4.1909999999999998</v>
      </c>
    </row>
    <row r="4165" spans="38:41">
      <c r="AL4165" s="300">
        <v>10</v>
      </c>
      <c r="AM4165" s="300">
        <v>2008</v>
      </c>
      <c r="AN4165" s="302">
        <v>39735</v>
      </c>
      <c r="AO4165" s="300">
        <v>4.2770000000000001</v>
      </c>
    </row>
    <row r="4166" spans="38:41">
      <c r="AL4166" s="300">
        <v>10</v>
      </c>
      <c r="AM4166" s="300">
        <v>2008</v>
      </c>
      <c r="AN4166" s="302">
        <v>39734</v>
      </c>
      <c r="AO4166" s="300">
        <v>4.2530000000000001</v>
      </c>
    </row>
    <row r="4167" spans="38:41">
      <c r="AL4167" s="300">
        <v>10</v>
      </c>
      <c r="AM4167" s="300">
        <v>2008</v>
      </c>
      <c r="AN4167" s="302">
        <v>39731</v>
      </c>
      <c r="AO4167" s="300">
        <v>4.2539999999999996</v>
      </c>
    </row>
    <row r="4168" spans="38:41">
      <c r="AL4168" s="300">
        <v>10</v>
      </c>
      <c r="AM4168" s="300">
        <v>2008</v>
      </c>
      <c r="AN4168" s="302">
        <v>39730</v>
      </c>
      <c r="AO4168" s="300">
        <v>4.16</v>
      </c>
    </row>
    <row r="4169" spans="38:41">
      <c r="AL4169" s="300">
        <v>10</v>
      </c>
      <c r="AM4169" s="300">
        <v>2008</v>
      </c>
      <c r="AN4169" s="302">
        <v>39729</v>
      </c>
      <c r="AO4169" s="300">
        <v>4.1340000000000003</v>
      </c>
    </row>
    <row r="4170" spans="38:41">
      <c r="AL4170" s="300">
        <v>10</v>
      </c>
      <c r="AM4170" s="300">
        <v>2008</v>
      </c>
      <c r="AN4170" s="302">
        <v>39728</v>
      </c>
      <c r="AO4170" s="300">
        <v>4.0670000000000002</v>
      </c>
    </row>
    <row r="4171" spans="38:41">
      <c r="AL4171" s="300">
        <v>10</v>
      </c>
      <c r="AM4171" s="300">
        <v>2008</v>
      </c>
      <c r="AN4171" s="302">
        <v>39727</v>
      </c>
      <c r="AO4171" s="300">
        <v>3.988</v>
      </c>
    </row>
    <row r="4172" spans="38:41">
      <c r="AL4172" s="300">
        <v>10</v>
      </c>
      <c r="AM4172" s="300">
        <v>2008</v>
      </c>
      <c r="AN4172" s="302">
        <v>39724</v>
      </c>
      <c r="AO4172" s="300">
        <v>4.0960000000000001</v>
      </c>
    </row>
    <row r="4173" spans="38:41">
      <c r="AL4173" s="300">
        <v>10</v>
      </c>
      <c r="AM4173" s="300">
        <v>2008</v>
      </c>
      <c r="AN4173" s="302">
        <v>39723</v>
      </c>
      <c r="AO4173" s="300">
        <v>4.1449999999999996</v>
      </c>
    </row>
    <row r="4174" spans="38:41">
      <c r="AL4174" s="300">
        <v>10</v>
      </c>
      <c r="AM4174" s="300">
        <v>2008</v>
      </c>
      <c r="AN4174" s="302">
        <v>39722</v>
      </c>
      <c r="AO4174" s="300">
        <v>4.1859999999999999</v>
      </c>
    </row>
    <row r="4175" spans="38:41">
      <c r="AL4175" s="300">
        <v>9</v>
      </c>
      <c r="AM4175" s="300">
        <v>2008</v>
      </c>
      <c r="AN4175" s="302">
        <v>39721</v>
      </c>
      <c r="AO4175" s="300">
        <v>4.2329999999999997</v>
      </c>
    </row>
    <row r="4176" spans="38:41">
      <c r="AL4176" s="300">
        <v>9</v>
      </c>
      <c r="AM4176" s="300">
        <v>2008</v>
      </c>
      <c r="AN4176" s="302">
        <v>39720</v>
      </c>
      <c r="AO4176" s="300">
        <v>4.024</v>
      </c>
    </row>
    <row r="4177" spans="38:41">
      <c r="AL4177" s="300">
        <v>9</v>
      </c>
      <c r="AM4177" s="300">
        <v>2008</v>
      </c>
      <c r="AN4177" s="302">
        <v>39717</v>
      </c>
      <c r="AO4177" s="300">
        <v>4.1369999999999996</v>
      </c>
    </row>
    <row r="4178" spans="38:41">
      <c r="AL4178" s="300">
        <v>9</v>
      </c>
      <c r="AM4178" s="300">
        <v>2008</v>
      </c>
      <c r="AN4178" s="302">
        <v>39716</v>
      </c>
      <c r="AO4178" s="300">
        <v>4.125</v>
      </c>
    </row>
    <row r="4179" spans="38:41">
      <c r="AL4179" s="300">
        <v>9</v>
      </c>
      <c r="AM4179" s="300">
        <v>2008</v>
      </c>
      <c r="AN4179" s="302">
        <v>39715</v>
      </c>
      <c r="AO4179" s="300">
        <v>4.1210000000000004</v>
      </c>
    </row>
    <row r="4180" spans="38:41">
      <c r="AL4180" s="300">
        <v>9</v>
      </c>
      <c r="AM4180" s="300">
        <v>2008</v>
      </c>
      <c r="AN4180" s="302">
        <v>39714</v>
      </c>
      <c r="AO4180" s="300">
        <v>4.1050000000000004</v>
      </c>
    </row>
    <row r="4181" spans="38:41">
      <c r="AL4181" s="300">
        <v>9</v>
      </c>
      <c r="AM4181" s="300">
        <v>2008</v>
      </c>
      <c r="AN4181" s="302">
        <v>39713</v>
      </c>
      <c r="AO4181" s="300">
        <v>4.1050000000000004</v>
      </c>
    </row>
    <row r="4182" spans="38:41">
      <c r="AL4182" s="300">
        <v>9</v>
      </c>
      <c r="AM4182" s="300">
        <v>2008</v>
      </c>
      <c r="AN4182" s="302">
        <v>39710</v>
      </c>
      <c r="AO4182" s="300">
        <v>4.1369999999999996</v>
      </c>
    </row>
    <row r="4183" spans="38:41">
      <c r="AL4183" s="300">
        <v>9</v>
      </c>
      <c r="AM4183" s="300">
        <v>2008</v>
      </c>
      <c r="AN4183" s="302">
        <v>39709</v>
      </c>
      <c r="AO4183" s="300">
        <v>4.0339999999999998</v>
      </c>
    </row>
    <row r="4184" spans="38:41">
      <c r="AL4184" s="300">
        <v>9</v>
      </c>
      <c r="AM4184" s="300">
        <v>2008</v>
      </c>
      <c r="AN4184" s="302">
        <v>39708</v>
      </c>
      <c r="AO4184" s="300">
        <v>3.948</v>
      </c>
    </row>
    <row r="4185" spans="38:41">
      <c r="AL4185" s="300">
        <v>9</v>
      </c>
      <c r="AM4185" s="300">
        <v>2008</v>
      </c>
      <c r="AN4185" s="302">
        <v>39707</v>
      </c>
      <c r="AO4185" s="300">
        <v>3.952</v>
      </c>
    </row>
    <row r="4186" spans="38:41">
      <c r="AL4186" s="300">
        <v>9</v>
      </c>
      <c r="AM4186" s="300">
        <v>2008</v>
      </c>
      <c r="AN4186" s="302">
        <v>39706</v>
      </c>
      <c r="AO4186" s="300">
        <v>3.915</v>
      </c>
    </row>
    <row r="4187" spans="38:41">
      <c r="AL4187" s="300">
        <v>9</v>
      </c>
      <c r="AM4187" s="300">
        <v>2008</v>
      </c>
      <c r="AN4187" s="302">
        <v>39703</v>
      </c>
      <c r="AO4187" s="300">
        <v>4.0519999999999996</v>
      </c>
    </row>
    <row r="4188" spans="38:41">
      <c r="AL4188" s="300">
        <v>9</v>
      </c>
      <c r="AM4188" s="300">
        <v>2008</v>
      </c>
      <c r="AN4188" s="302">
        <v>39702</v>
      </c>
      <c r="AO4188" s="300">
        <v>3.9609999999999999</v>
      </c>
    </row>
    <row r="4189" spans="38:41">
      <c r="AL4189" s="300">
        <v>9</v>
      </c>
      <c r="AM4189" s="300">
        <v>2008</v>
      </c>
      <c r="AN4189" s="302">
        <v>39701</v>
      </c>
      <c r="AO4189" s="300">
        <v>3.9380000000000002</v>
      </c>
    </row>
    <row r="4190" spans="38:41">
      <c r="AL4190" s="300">
        <v>9</v>
      </c>
      <c r="AM4190" s="300">
        <v>2008</v>
      </c>
      <c r="AN4190" s="302">
        <v>39700</v>
      </c>
      <c r="AO4190" s="300">
        <v>3.9329999999999998</v>
      </c>
    </row>
    <row r="4191" spans="38:41">
      <c r="AL4191" s="300">
        <v>9</v>
      </c>
      <c r="AM4191" s="300">
        <v>2008</v>
      </c>
      <c r="AN4191" s="302">
        <v>39699</v>
      </c>
      <c r="AO4191" s="300">
        <v>3.944</v>
      </c>
    </row>
    <row r="4192" spans="38:41">
      <c r="AL4192" s="300">
        <v>9</v>
      </c>
      <c r="AM4192" s="300">
        <v>2008</v>
      </c>
      <c r="AN4192" s="302">
        <v>39696</v>
      </c>
      <c r="AO4192" s="300">
        <v>3.944</v>
      </c>
    </row>
    <row r="4193" spans="38:41">
      <c r="AL4193" s="300">
        <v>9</v>
      </c>
      <c r="AM4193" s="300">
        <v>2008</v>
      </c>
      <c r="AN4193" s="302">
        <v>39695</v>
      </c>
      <c r="AO4193" s="300">
        <v>3.9540000000000002</v>
      </c>
    </row>
    <row r="4194" spans="38:41">
      <c r="AL4194" s="300">
        <v>9</v>
      </c>
      <c r="AM4194" s="300">
        <v>2008</v>
      </c>
      <c r="AN4194" s="302">
        <v>39694</v>
      </c>
      <c r="AO4194" s="300">
        <v>3.988</v>
      </c>
    </row>
    <row r="4195" spans="38:41">
      <c r="AL4195" s="300">
        <v>9</v>
      </c>
      <c r="AM4195" s="300">
        <v>2008</v>
      </c>
      <c r="AN4195" s="302">
        <v>39693</v>
      </c>
      <c r="AO4195" s="300">
        <v>3.9950000000000001</v>
      </c>
    </row>
    <row r="4196" spans="38:41">
      <c r="AL4196" s="300">
        <v>9</v>
      </c>
      <c r="AM4196" s="300">
        <v>2008</v>
      </c>
      <c r="AN4196" s="302">
        <v>39692</v>
      </c>
      <c r="AO4196" s="300">
        <v>4.0179999999999998</v>
      </c>
    </row>
    <row r="4197" spans="38:41">
      <c r="AL4197" s="300">
        <v>8</v>
      </c>
      <c r="AM4197" s="300">
        <v>2008</v>
      </c>
      <c r="AN4197" s="302">
        <v>39689</v>
      </c>
      <c r="AO4197" s="300">
        <v>4.0170000000000003</v>
      </c>
    </row>
    <row r="4198" spans="38:41">
      <c r="AL4198" s="300">
        <v>8</v>
      </c>
      <c r="AM4198" s="300">
        <v>2008</v>
      </c>
      <c r="AN4198" s="302">
        <v>39688</v>
      </c>
      <c r="AO4198" s="300">
        <v>4.0010000000000003</v>
      </c>
    </row>
    <row r="4199" spans="38:41">
      <c r="AL4199" s="300">
        <v>8</v>
      </c>
      <c r="AM4199" s="300">
        <v>2008</v>
      </c>
      <c r="AN4199" s="302">
        <v>39687</v>
      </c>
      <c r="AO4199" s="300">
        <v>4.01</v>
      </c>
    </row>
    <row r="4200" spans="38:41">
      <c r="AL4200" s="300">
        <v>8</v>
      </c>
      <c r="AM4200" s="300">
        <v>2008</v>
      </c>
      <c r="AN4200" s="302">
        <v>39686</v>
      </c>
      <c r="AO4200" s="300">
        <v>4.008</v>
      </c>
    </row>
    <row r="4201" spans="38:41">
      <c r="AL4201" s="300">
        <v>8</v>
      </c>
      <c r="AM4201" s="300">
        <v>2008</v>
      </c>
      <c r="AN4201" s="302">
        <v>39685</v>
      </c>
      <c r="AO4201" s="300">
        <v>4.0279999999999996</v>
      </c>
    </row>
    <row r="4202" spans="38:41">
      <c r="AL4202" s="300">
        <v>8</v>
      </c>
      <c r="AM4202" s="300">
        <v>2008</v>
      </c>
      <c r="AN4202" s="302">
        <v>39682</v>
      </c>
      <c r="AO4202" s="300">
        <v>4.0540000000000003</v>
      </c>
    </row>
    <row r="4203" spans="38:41">
      <c r="AL4203" s="300">
        <v>8</v>
      </c>
      <c r="AM4203" s="300">
        <v>2008</v>
      </c>
      <c r="AN4203" s="302">
        <v>39681</v>
      </c>
      <c r="AO4203" s="300">
        <v>4.0449999999999999</v>
      </c>
    </row>
    <row r="4204" spans="38:41">
      <c r="AL4204" s="300">
        <v>8</v>
      </c>
      <c r="AM4204" s="300">
        <v>2008</v>
      </c>
      <c r="AN4204" s="302">
        <v>39680</v>
      </c>
      <c r="AO4204" s="300">
        <v>4.0339999999999998</v>
      </c>
    </row>
    <row r="4205" spans="38:41">
      <c r="AL4205" s="300">
        <v>8</v>
      </c>
      <c r="AM4205" s="300">
        <v>2008</v>
      </c>
      <c r="AN4205" s="302">
        <v>39679</v>
      </c>
      <c r="AO4205" s="300">
        <v>4.0190000000000001</v>
      </c>
    </row>
    <row r="4206" spans="38:41">
      <c r="AL4206" s="300">
        <v>8</v>
      </c>
      <c r="AM4206" s="300">
        <v>2008</v>
      </c>
      <c r="AN4206" s="302">
        <v>39678</v>
      </c>
      <c r="AO4206" s="300">
        <v>3.988</v>
      </c>
    </row>
    <row r="4207" spans="38:41">
      <c r="AL4207" s="300">
        <v>8</v>
      </c>
      <c r="AM4207" s="300">
        <v>2008</v>
      </c>
      <c r="AN4207" s="302">
        <v>39675</v>
      </c>
      <c r="AO4207" s="300">
        <v>4.0030000000000001</v>
      </c>
    </row>
    <row r="4208" spans="38:41">
      <c r="AL4208" s="300">
        <v>8</v>
      </c>
      <c r="AM4208" s="300">
        <v>2008</v>
      </c>
      <c r="AN4208" s="302">
        <v>39674</v>
      </c>
      <c r="AO4208" s="300">
        <v>4.0170000000000003</v>
      </c>
    </row>
    <row r="4209" spans="38:41">
      <c r="AL4209" s="300">
        <v>8</v>
      </c>
      <c r="AM4209" s="300">
        <v>2008</v>
      </c>
      <c r="AN4209" s="302">
        <v>39673</v>
      </c>
      <c r="AO4209" s="300">
        <v>4.032</v>
      </c>
    </row>
    <row r="4210" spans="38:41">
      <c r="AL4210" s="300">
        <v>8</v>
      </c>
      <c r="AM4210" s="300">
        <v>2008</v>
      </c>
      <c r="AN4210" s="302">
        <v>39672</v>
      </c>
      <c r="AO4210" s="300">
        <v>4.0309999999999997</v>
      </c>
    </row>
    <row r="4211" spans="38:41">
      <c r="AL4211" s="300">
        <v>8</v>
      </c>
      <c r="AM4211" s="300">
        <v>2008</v>
      </c>
      <c r="AN4211" s="302">
        <v>39671</v>
      </c>
      <c r="AO4211" s="300">
        <v>4.0519999999999996</v>
      </c>
    </row>
    <row r="4212" spans="38:41">
      <c r="AL4212" s="300">
        <v>8</v>
      </c>
      <c r="AM4212" s="300">
        <v>2008</v>
      </c>
      <c r="AN4212" s="302">
        <v>39668</v>
      </c>
      <c r="AO4212" s="300">
        <v>4.0529999999999999</v>
      </c>
    </row>
    <row r="4213" spans="38:41">
      <c r="AL4213" s="300">
        <v>8</v>
      </c>
      <c r="AM4213" s="300">
        <v>2008</v>
      </c>
      <c r="AN4213" s="302">
        <v>39667</v>
      </c>
      <c r="AO4213" s="300">
        <v>4.0720000000000001</v>
      </c>
    </row>
    <row r="4214" spans="38:41">
      <c r="AL4214" s="300">
        <v>8</v>
      </c>
      <c r="AM4214" s="300">
        <v>2008</v>
      </c>
      <c r="AN4214" s="302">
        <v>39666</v>
      </c>
      <c r="AO4214" s="300">
        <v>4.1159999999999997</v>
      </c>
    </row>
    <row r="4215" spans="38:41">
      <c r="AL4215" s="300">
        <v>8</v>
      </c>
      <c r="AM4215" s="300">
        <v>2008</v>
      </c>
      <c r="AN4215" s="302">
        <v>39665</v>
      </c>
      <c r="AO4215" s="300">
        <v>4.1029999999999998</v>
      </c>
    </row>
    <row r="4216" spans="38:41">
      <c r="AL4216" s="300">
        <v>8</v>
      </c>
      <c r="AM4216" s="300">
        <v>2008</v>
      </c>
      <c r="AN4216" s="302">
        <v>39664</v>
      </c>
      <c r="AO4216" s="300">
        <v>4.0720000000000001</v>
      </c>
    </row>
    <row r="4217" spans="38:41">
      <c r="AL4217" s="300">
        <v>8</v>
      </c>
      <c r="AM4217" s="300">
        <v>2008</v>
      </c>
      <c r="AN4217" s="302">
        <v>39661</v>
      </c>
      <c r="AO4217" s="300">
        <v>4.0720000000000001</v>
      </c>
    </row>
    <row r="4218" spans="38:41">
      <c r="AL4218" s="300">
        <v>7</v>
      </c>
      <c r="AM4218" s="300">
        <v>2008</v>
      </c>
      <c r="AN4218" s="302">
        <v>39660</v>
      </c>
      <c r="AO4218" s="300">
        <v>4.0970000000000004</v>
      </c>
    </row>
    <row r="4219" spans="38:41">
      <c r="AL4219" s="300">
        <v>7</v>
      </c>
      <c r="AM4219" s="300">
        <v>2008</v>
      </c>
      <c r="AN4219" s="302">
        <v>39659</v>
      </c>
      <c r="AO4219" s="300">
        <v>4.1680000000000001</v>
      </c>
    </row>
    <row r="4220" spans="38:41">
      <c r="AL4220" s="300">
        <v>7</v>
      </c>
      <c r="AM4220" s="300">
        <v>2008</v>
      </c>
      <c r="AN4220" s="302">
        <v>39658</v>
      </c>
      <c r="AO4220" s="300">
        <v>4.1390000000000002</v>
      </c>
    </row>
    <row r="4221" spans="38:41">
      <c r="AL4221" s="300">
        <v>7</v>
      </c>
      <c r="AM4221" s="300">
        <v>2008</v>
      </c>
      <c r="AN4221" s="302">
        <v>39657</v>
      </c>
      <c r="AO4221" s="300">
        <v>4.1260000000000003</v>
      </c>
    </row>
    <row r="4222" spans="38:41">
      <c r="AL4222" s="300">
        <v>7</v>
      </c>
      <c r="AM4222" s="300">
        <v>2008</v>
      </c>
      <c r="AN4222" s="302">
        <v>39654</v>
      </c>
      <c r="AO4222" s="300">
        <v>4.1609999999999996</v>
      </c>
    </row>
    <row r="4223" spans="38:41">
      <c r="AL4223" s="300">
        <v>7</v>
      </c>
      <c r="AM4223" s="300">
        <v>2008</v>
      </c>
      <c r="AN4223" s="302">
        <v>39653</v>
      </c>
      <c r="AO4223" s="300">
        <v>4.1310000000000002</v>
      </c>
    </row>
    <row r="4224" spans="38:41">
      <c r="AL4224" s="300">
        <v>7</v>
      </c>
      <c r="AM4224" s="300">
        <v>2008</v>
      </c>
      <c r="AN4224" s="302">
        <v>39652</v>
      </c>
      <c r="AO4224" s="300">
        <v>4.1660000000000004</v>
      </c>
    </row>
    <row r="4225" spans="38:41">
      <c r="AL4225" s="300">
        <v>7</v>
      </c>
      <c r="AM4225" s="300">
        <v>2008</v>
      </c>
      <c r="AN4225" s="302">
        <v>39651</v>
      </c>
      <c r="AO4225" s="300">
        <v>4.1669999999999998</v>
      </c>
    </row>
    <row r="4226" spans="38:41">
      <c r="AL4226" s="300">
        <v>7</v>
      </c>
      <c r="AM4226" s="300">
        <v>2008</v>
      </c>
      <c r="AN4226" s="302">
        <v>39650</v>
      </c>
      <c r="AO4226" s="300">
        <v>4.1509999999999998</v>
      </c>
    </row>
    <row r="4227" spans="38:41">
      <c r="AL4227" s="300">
        <v>7</v>
      </c>
      <c r="AM4227" s="300">
        <v>2008</v>
      </c>
      <c r="AN4227" s="302">
        <v>39647</v>
      </c>
      <c r="AO4227" s="300">
        <v>4.1550000000000002</v>
      </c>
    </row>
    <row r="4228" spans="38:41">
      <c r="AL4228" s="300">
        <v>7</v>
      </c>
      <c r="AM4228" s="300">
        <v>2008</v>
      </c>
      <c r="AN4228" s="302">
        <v>39646</v>
      </c>
      <c r="AO4228" s="300">
        <v>4.1440000000000001</v>
      </c>
    </row>
    <row r="4229" spans="38:41">
      <c r="AL4229" s="300">
        <v>7</v>
      </c>
      <c r="AM4229" s="300">
        <v>2008</v>
      </c>
      <c r="AN4229" s="302">
        <v>39645</v>
      </c>
      <c r="AO4229" s="300">
        <v>4.1269999999999998</v>
      </c>
    </row>
    <row r="4230" spans="38:41">
      <c r="AL4230" s="300">
        <v>7</v>
      </c>
      <c r="AM4230" s="300">
        <v>2008</v>
      </c>
      <c r="AN4230" s="302">
        <v>39644</v>
      </c>
      <c r="AO4230" s="300">
        <v>4.0640000000000001</v>
      </c>
    </row>
    <row r="4231" spans="38:41">
      <c r="AL4231" s="300">
        <v>7</v>
      </c>
      <c r="AM4231" s="300">
        <v>2008</v>
      </c>
      <c r="AN4231" s="302">
        <v>39643</v>
      </c>
      <c r="AO4231" s="300">
        <v>4.0540000000000003</v>
      </c>
    </row>
    <row r="4232" spans="38:41">
      <c r="AL4232" s="300">
        <v>7</v>
      </c>
      <c r="AM4232" s="300">
        <v>2008</v>
      </c>
      <c r="AN4232" s="302">
        <v>39640</v>
      </c>
      <c r="AO4232" s="300">
        <v>4.0830000000000002</v>
      </c>
    </row>
    <row r="4233" spans="38:41">
      <c r="AL4233" s="300">
        <v>7</v>
      </c>
      <c r="AM4233" s="300">
        <v>2008</v>
      </c>
      <c r="AN4233" s="302">
        <v>39639</v>
      </c>
      <c r="AO4233" s="300">
        <v>4.0599999999999996</v>
      </c>
    </row>
    <row r="4234" spans="38:41">
      <c r="AL4234" s="300">
        <v>7</v>
      </c>
      <c r="AM4234" s="300">
        <v>2008</v>
      </c>
      <c r="AN4234" s="302">
        <v>39638</v>
      </c>
      <c r="AO4234" s="300">
        <v>4.056</v>
      </c>
    </row>
    <row r="4235" spans="38:41">
      <c r="AL4235" s="300">
        <v>7</v>
      </c>
      <c r="AM4235" s="300">
        <v>2008</v>
      </c>
      <c r="AN4235" s="302">
        <v>39637</v>
      </c>
      <c r="AO4235" s="300">
        <v>4.0460000000000003</v>
      </c>
    </row>
    <row r="4236" spans="38:41">
      <c r="AL4236" s="300">
        <v>7</v>
      </c>
      <c r="AM4236" s="300">
        <v>2008</v>
      </c>
      <c r="AN4236" s="302">
        <v>39636</v>
      </c>
      <c r="AO4236" s="300">
        <v>4.04</v>
      </c>
    </row>
    <row r="4237" spans="38:41">
      <c r="AL4237" s="300">
        <v>7</v>
      </c>
      <c r="AM4237" s="300">
        <v>2008</v>
      </c>
      <c r="AN4237" s="302">
        <v>39633</v>
      </c>
      <c r="AO4237" s="300">
        <v>4.0549999999999997</v>
      </c>
    </row>
    <row r="4238" spans="38:41">
      <c r="AL4238" s="300">
        <v>7</v>
      </c>
      <c r="AM4238" s="300">
        <v>2008</v>
      </c>
      <c r="AN4238" s="302">
        <v>39632</v>
      </c>
      <c r="AO4238" s="300">
        <v>4.0679999999999996</v>
      </c>
    </row>
    <row r="4239" spans="38:41">
      <c r="AL4239" s="300">
        <v>7</v>
      </c>
      <c r="AM4239" s="300">
        <v>2008</v>
      </c>
      <c r="AN4239" s="302">
        <v>39631</v>
      </c>
      <c r="AO4239" s="300">
        <v>4.0730000000000004</v>
      </c>
    </row>
    <row r="4240" spans="38:41">
      <c r="AL4240" s="300">
        <v>7</v>
      </c>
      <c r="AM4240" s="300">
        <v>2008</v>
      </c>
      <c r="AN4240" s="302">
        <v>39630</v>
      </c>
      <c r="AO4240" s="300">
        <v>4.0789999999999997</v>
      </c>
    </row>
    <row r="4241" spans="38:41">
      <c r="AL4241" s="300">
        <v>6</v>
      </c>
      <c r="AM4241" s="300">
        <v>2008</v>
      </c>
      <c r="AN4241" s="302">
        <v>39629</v>
      </c>
      <c r="AO4241" s="300">
        <v>4.0810000000000004</v>
      </c>
    </row>
    <row r="4242" spans="38:41">
      <c r="AL4242" s="300">
        <v>6</v>
      </c>
      <c r="AM4242" s="300">
        <v>2008</v>
      </c>
      <c r="AN4242" s="302">
        <v>39626</v>
      </c>
      <c r="AO4242" s="300">
        <v>4.0640000000000001</v>
      </c>
    </row>
    <row r="4243" spans="38:41">
      <c r="AL4243" s="300">
        <v>6</v>
      </c>
      <c r="AM4243" s="300">
        <v>2008</v>
      </c>
      <c r="AN4243" s="302">
        <v>39625</v>
      </c>
      <c r="AO4243" s="300">
        <v>4.0789999999999997</v>
      </c>
    </row>
    <row r="4244" spans="38:41">
      <c r="AL4244" s="300">
        <v>6</v>
      </c>
      <c r="AM4244" s="300">
        <v>2008</v>
      </c>
      <c r="AN4244" s="302">
        <v>39624</v>
      </c>
      <c r="AO4244" s="300">
        <v>4.0579999999999998</v>
      </c>
    </row>
    <row r="4245" spans="38:41">
      <c r="AL4245" s="300">
        <v>6</v>
      </c>
      <c r="AM4245" s="300">
        <v>2008</v>
      </c>
      <c r="AN4245" s="302">
        <v>39623</v>
      </c>
      <c r="AO4245" s="300">
        <v>4.0579999999999998</v>
      </c>
    </row>
    <row r="4246" spans="38:41">
      <c r="AL4246" s="300">
        <v>6</v>
      </c>
      <c r="AM4246" s="300">
        <v>2008</v>
      </c>
      <c r="AN4246" s="302">
        <v>39622</v>
      </c>
      <c r="AO4246" s="300">
        <v>4.1319999999999997</v>
      </c>
    </row>
    <row r="4247" spans="38:41">
      <c r="AL4247" s="300">
        <v>6</v>
      </c>
      <c r="AM4247" s="300">
        <v>2008</v>
      </c>
      <c r="AN4247" s="302">
        <v>39619</v>
      </c>
      <c r="AO4247" s="300">
        <v>4.1520000000000001</v>
      </c>
    </row>
    <row r="4248" spans="38:41">
      <c r="AL4248" s="300">
        <v>6</v>
      </c>
      <c r="AM4248" s="300">
        <v>2008</v>
      </c>
      <c r="AN4248" s="302">
        <v>39618</v>
      </c>
      <c r="AO4248" s="300">
        <v>4.1840000000000002</v>
      </c>
    </row>
    <row r="4249" spans="38:41">
      <c r="AL4249" s="300">
        <v>6</v>
      </c>
      <c r="AM4249" s="300">
        <v>2008</v>
      </c>
      <c r="AN4249" s="302">
        <v>39617</v>
      </c>
      <c r="AO4249" s="300">
        <v>4.1630000000000003</v>
      </c>
    </row>
    <row r="4250" spans="38:41">
      <c r="AL4250" s="300">
        <v>6</v>
      </c>
      <c r="AM4250" s="300">
        <v>2008</v>
      </c>
      <c r="AN4250" s="302">
        <v>39616</v>
      </c>
      <c r="AO4250" s="300">
        <v>4.1859999999999999</v>
      </c>
    </row>
    <row r="4251" spans="38:41">
      <c r="AL4251" s="300">
        <v>6</v>
      </c>
      <c r="AM4251" s="300">
        <v>2008</v>
      </c>
      <c r="AN4251" s="302">
        <v>39615</v>
      </c>
      <c r="AO4251" s="300">
        <v>4.202</v>
      </c>
    </row>
    <row r="4252" spans="38:41">
      <c r="AL4252" s="300">
        <v>6</v>
      </c>
      <c r="AM4252" s="300">
        <v>2008</v>
      </c>
      <c r="AN4252" s="302">
        <v>39612</v>
      </c>
      <c r="AO4252" s="300">
        <v>4.2190000000000003</v>
      </c>
    </row>
    <row r="4253" spans="38:41">
      <c r="AL4253" s="300">
        <v>6</v>
      </c>
      <c r="AM4253" s="300">
        <v>2008</v>
      </c>
      <c r="AN4253" s="302">
        <v>39611</v>
      </c>
      <c r="AO4253" s="300">
        <v>4.202</v>
      </c>
    </row>
    <row r="4254" spans="38:41">
      <c r="AL4254" s="300">
        <v>6</v>
      </c>
      <c r="AM4254" s="300">
        <v>2008</v>
      </c>
      <c r="AN4254" s="302">
        <v>39610</v>
      </c>
      <c r="AO4254" s="300">
        <v>4.1630000000000003</v>
      </c>
    </row>
    <row r="4255" spans="38:41">
      <c r="AL4255" s="300">
        <v>6</v>
      </c>
      <c r="AM4255" s="300">
        <v>2008</v>
      </c>
      <c r="AN4255" s="302">
        <v>39609</v>
      </c>
      <c r="AO4255" s="300">
        <v>4.1660000000000004</v>
      </c>
    </row>
    <row r="4256" spans="38:41">
      <c r="AL4256" s="300">
        <v>6</v>
      </c>
      <c r="AM4256" s="300">
        <v>2008</v>
      </c>
      <c r="AN4256" s="302">
        <v>39608</v>
      </c>
      <c r="AO4256" s="300">
        <v>4.1189999999999998</v>
      </c>
    </row>
    <row r="4257" spans="38:41">
      <c r="AL4257" s="300">
        <v>6</v>
      </c>
      <c r="AM4257" s="300">
        <v>2008</v>
      </c>
      <c r="AN4257" s="302">
        <v>39605</v>
      </c>
      <c r="AO4257" s="300">
        <v>4.1180000000000003</v>
      </c>
    </row>
    <row r="4258" spans="38:41">
      <c r="AL4258" s="300">
        <v>6</v>
      </c>
      <c r="AM4258" s="300">
        <v>2008</v>
      </c>
      <c r="AN4258" s="302">
        <v>39604</v>
      </c>
      <c r="AO4258" s="300">
        <v>4.1550000000000002</v>
      </c>
    </row>
    <row r="4259" spans="38:41">
      <c r="AL4259" s="300">
        <v>6</v>
      </c>
      <c r="AM4259" s="300">
        <v>2008</v>
      </c>
      <c r="AN4259" s="302">
        <v>39603</v>
      </c>
      <c r="AO4259" s="300">
        <v>4.1059999999999999</v>
      </c>
    </row>
    <row r="4260" spans="38:41">
      <c r="AL4260" s="300">
        <v>6</v>
      </c>
      <c r="AM4260" s="300">
        <v>2008</v>
      </c>
      <c r="AN4260" s="302">
        <v>39602</v>
      </c>
      <c r="AO4260" s="300">
        <v>4.0910000000000002</v>
      </c>
    </row>
    <row r="4261" spans="38:41">
      <c r="AL4261" s="300">
        <v>6</v>
      </c>
      <c r="AM4261" s="300">
        <v>2008</v>
      </c>
      <c r="AN4261" s="302">
        <v>39601</v>
      </c>
      <c r="AO4261" s="300">
        <v>4.0839999999999996</v>
      </c>
    </row>
    <row r="4262" spans="38:41">
      <c r="AL4262" s="300">
        <v>5</v>
      </c>
      <c r="AM4262" s="300">
        <v>2008</v>
      </c>
      <c r="AN4262" s="302">
        <v>39598</v>
      </c>
      <c r="AO4262" s="300">
        <v>4.1289999999999996</v>
      </c>
    </row>
    <row r="4263" spans="38:41">
      <c r="AL4263" s="300">
        <v>5</v>
      </c>
      <c r="AM4263" s="300">
        <v>2008</v>
      </c>
      <c r="AN4263" s="302">
        <v>39597</v>
      </c>
      <c r="AO4263" s="300">
        <v>4.1440000000000001</v>
      </c>
    </row>
    <row r="4264" spans="38:41">
      <c r="AL4264" s="300">
        <v>5</v>
      </c>
      <c r="AM4264" s="300">
        <v>2008</v>
      </c>
      <c r="AN4264" s="302">
        <v>39596</v>
      </c>
      <c r="AO4264" s="300">
        <v>4.117</v>
      </c>
    </row>
    <row r="4265" spans="38:41">
      <c r="AL4265" s="300">
        <v>5</v>
      </c>
      <c r="AM4265" s="300">
        <v>2008</v>
      </c>
      <c r="AN4265" s="302">
        <v>39595</v>
      </c>
      <c r="AO4265" s="300">
        <v>4.1029999999999998</v>
      </c>
    </row>
    <row r="4266" spans="38:41">
      <c r="AL4266" s="300">
        <v>5</v>
      </c>
      <c r="AM4266" s="300">
        <v>2008</v>
      </c>
      <c r="AN4266" s="302">
        <v>39594</v>
      </c>
      <c r="AO4266" s="300">
        <v>4.085</v>
      </c>
    </row>
    <row r="4267" spans="38:41">
      <c r="AL4267" s="300">
        <v>5</v>
      </c>
      <c r="AM4267" s="300">
        <v>2008</v>
      </c>
      <c r="AN4267" s="302">
        <v>39591</v>
      </c>
      <c r="AO4267" s="300">
        <v>4.0789999999999997</v>
      </c>
    </row>
    <row r="4268" spans="38:41">
      <c r="AL4268" s="300">
        <v>5</v>
      </c>
      <c r="AM4268" s="300">
        <v>2008</v>
      </c>
      <c r="AN4268" s="302">
        <v>39590</v>
      </c>
      <c r="AO4268" s="300">
        <v>4.117</v>
      </c>
    </row>
    <row r="4269" spans="38:41">
      <c r="AL4269" s="300">
        <v>5</v>
      </c>
      <c r="AM4269" s="300">
        <v>2008</v>
      </c>
      <c r="AN4269" s="302">
        <v>39589</v>
      </c>
      <c r="AO4269" s="300">
        <v>4.0579999999999998</v>
      </c>
    </row>
    <row r="4270" spans="38:41">
      <c r="AL4270" s="300">
        <v>5</v>
      </c>
      <c r="AM4270" s="300">
        <v>2008</v>
      </c>
      <c r="AN4270" s="302">
        <v>39588</v>
      </c>
      <c r="AO4270" s="300">
        <v>4.0229999999999997</v>
      </c>
    </row>
    <row r="4271" spans="38:41">
      <c r="AL4271" s="300">
        <v>5</v>
      </c>
      <c r="AM4271" s="300">
        <v>2008</v>
      </c>
      <c r="AN4271" s="302">
        <v>39587</v>
      </c>
      <c r="AO4271" s="300">
        <v>4.0410000000000004</v>
      </c>
    </row>
    <row r="4272" spans="38:41">
      <c r="AL4272" s="300">
        <v>5</v>
      </c>
      <c r="AM4272" s="300">
        <v>2008</v>
      </c>
      <c r="AN4272" s="302">
        <v>39584</v>
      </c>
      <c r="AO4272" s="300">
        <v>4.0410000000000004</v>
      </c>
    </row>
    <row r="4273" spans="38:41">
      <c r="AL4273" s="300">
        <v>5</v>
      </c>
      <c r="AM4273" s="300">
        <v>2008</v>
      </c>
      <c r="AN4273" s="302">
        <v>39583</v>
      </c>
      <c r="AO4273" s="300">
        <v>4.0359999999999996</v>
      </c>
    </row>
    <row r="4274" spans="38:41">
      <c r="AL4274" s="300">
        <v>5</v>
      </c>
      <c r="AM4274" s="300">
        <v>2008</v>
      </c>
      <c r="AN4274" s="302">
        <v>39582</v>
      </c>
      <c r="AO4274" s="300">
        <v>4.0570000000000004</v>
      </c>
    </row>
    <row r="4275" spans="38:41">
      <c r="AL4275" s="300">
        <v>5</v>
      </c>
      <c r="AM4275" s="300">
        <v>2008</v>
      </c>
      <c r="AN4275" s="302">
        <v>39581</v>
      </c>
      <c r="AO4275" s="300">
        <v>4.0709999999999997</v>
      </c>
    </row>
    <row r="4276" spans="38:41">
      <c r="AL4276" s="300">
        <v>5</v>
      </c>
      <c r="AM4276" s="300">
        <v>2008</v>
      </c>
      <c r="AN4276" s="302">
        <v>39580</v>
      </c>
      <c r="AO4276" s="300">
        <v>4.0529999999999999</v>
      </c>
    </row>
    <row r="4277" spans="38:41">
      <c r="AL4277" s="300">
        <v>5</v>
      </c>
      <c r="AM4277" s="300">
        <v>2008</v>
      </c>
      <c r="AN4277" s="302">
        <v>39577</v>
      </c>
      <c r="AO4277" s="300">
        <v>4.0839999999999996</v>
      </c>
    </row>
    <row r="4278" spans="38:41">
      <c r="AL4278" s="300">
        <v>5</v>
      </c>
      <c r="AM4278" s="300">
        <v>2008</v>
      </c>
      <c r="AN4278" s="302">
        <v>39576</v>
      </c>
      <c r="AO4278" s="300">
        <v>4.1369999999999996</v>
      </c>
    </row>
    <row r="4279" spans="38:41">
      <c r="AL4279" s="300">
        <v>5</v>
      </c>
      <c r="AM4279" s="300">
        <v>2008</v>
      </c>
      <c r="AN4279" s="302">
        <v>39575</v>
      </c>
      <c r="AO4279" s="300">
        <v>4.1609999999999996</v>
      </c>
    </row>
    <row r="4280" spans="38:41">
      <c r="AL4280" s="300">
        <v>5</v>
      </c>
      <c r="AM4280" s="300">
        <v>2008</v>
      </c>
      <c r="AN4280" s="302">
        <v>39574</v>
      </c>
      <c r="AO4280" s="300">
        <v>4.1749999999999998</v>
      </c>
    </row>
    <row r="4281" spans="38:41">
      <c r="AL4281" s="300">
        <v>5</v>
      </c>
      <c r="AM4281" s="300">
        <v>2008</v>
      </c>
      <c r="AN4281" s="302">
        <v>39573</v>
      </c>
      <c r="AO4281" s="300">
        <v>4.1079999999999997</v>
      </c>
    </row>
    <row r="4282" spans="38:41">
      <c r="AL4282" s="300">
        <v>5</v>
      </c>
      <c r="AM4282" s="300">
        <v>2008</v>
      </c>
      <c r="AN4282" s="302">
        <v>39570</v>
      </c>
      <c r="AO4282" s="300">
        <v>4.0949999999999998</v>
      </c>
    </row>
    <row r="4283" spans="38:41">
      <c r="AL4283" s="300">
        <v>5</v>
      </c>
      <c r="AM4283" s="300">
        <v>2008</v>
      </c>
      <c r="AN4283" s="302">
        <v>39569</v>
      </c>
      <c r="AO4283" s="300">
        <v>4.0620000000000003</v>
      </c>
    </row>
    <row r="4284" spans="38:41">
      <c r="AL4284" s="300">
        <v>4</v>
      </c>
      <c r="AM4284" s="300">
        <v>2008</v>
      </c>
      <c r="AN4284" s="302">
        <v>39568</v>
      </c>
      <c r="AO4284" s="300">
        <v>4.085</v>
      </c>
    </row>
    <row r="4285" spans="38:41">
      <c r="AL4285" s="300">
        <v>4</v>
      </c>
      <c r="AM4285" s="300">
        <v>2008</v>
      </c>
      <c r="AN4285" s="302">
        <v>39567</v>
      </c>
      <c r="AO4285" s="300">
        <v>4.1680000000000001</v>
      </c>
    </row>
    <row r="4286" spans="38:41">
      <c r="AL4286" s="300">
        <v>4</v>
      </c>
      <c r="AM4286" s="300">
        <v>2008</v>
      </c>
      <c r="AN4286" s="302">
        <v>39566</v>
      </c>
      <c r="AO4286" s="300">
        <v>4.1970000000000001</v>
      </c>
    </row>
    <row r="4287" spans="38:41">
      <c r="AL4287" s="300">
        <v>4</v>
      </c>
      <c r="AM4287" s="300">
        <v>2008</v>
      </c>
      <c r="AN4287" s="302">
        <v>39563</v>
      </c>
      <c r="AO4287" s="300">
        <v>4.2149999999999999</v>
      </c>
    </row>
    <row r="4288" spans="38:41">
      <c r="AL4288" s="300">
        <v>4</v>
      </c>
      <c r="AM4288" s="300">
        <v>2008</v>
      </c>
      <c r="AN4288" s="302">
        <v>39562</v>
      </c>
      <c r="AO4288" s="300">
        <v>4.1909999999999998</v>
      </c>
    </row>
    <row r="4289" spans="38:41">
      <c r="AL4289" s="300">
        <v>4</v>
      </c>
      <c r="AM4289" s="300">
        <v>2008</v>
      </c>
      <c r="AN4289" s="302">
        <v>39561</v>
      </c>
      <c r="AO4289" s="300">
        <v>4.1559999999999997</v>
      </c>
    </row>
    <row r="4290" spans="38:41">
      <c r="AL4290" s="300">
        <v>4</v>
      </c>
      <c r="AM4290" s="300">
        <v>2008</v>
      </c>
      <c r="AN4290" s="302">
        <v>39560</v>
      </c>
      <c r="AO4290" s="300">
        <v>4.1239999999999997</v>
      </c>
    </row>
    <row r="4291" spans="38:41">
      <c r="AL4291" s="300">
        <v>4</v>
      </c>
      <c r="AM4291" s="300">
        <v>2008</v>
      </c>
      <c r="AN4291" s="302">
        <v>39559</v>
      </c>
      <c r="AO4291" s="300">
        <v>4.1230000000000002</v>
      </c>
    </row>
    <row r="4292" spans="38:41">
      <c r="AL4292" s="300">
        <v>4</v>
      </c>
      <c r="AM4292" s="300">
        <v>2008</v>
      </c>
      <c r="AN4292" s="302">
        <v>39556</v>
      </c>
      <c r="AO4292" s="300">
        <v>4.1429999999999998</v>
      </c>
    </row>
    <row r="4293" spans="38:41">
      <c r="AL4293" s="300">
        <v>4</v>
      </c>
      <c r="AM4293" s="300">
        <v>2008</v>
      </c>
      <c r="AN4293" s="302">
        <v>39555</v>
      </c>
      <c r="AO4293" s="300">
        <v>4.1479999999999997</v>
      </c>
    </row>
    <row r="4294" spans="38:41">
      <c r="AL4294" s="300">
        <v>4</v>
      </c>
      <c r="AM4294" s="300">
        <v>2008</v>
      </c>
      <c r="AN4294" s="302">
        <v>39554</v>
      </c>
      <c r="AO4294" s="300">
        <v>4.1550000000000002</v>
      </c>
    </row>
    <row r="4295" spans="38:41">
      <c r="AL4295" s="300">
        <v>4</v>
      </c>
      <c r="AM4295" s="300">
        <v>2008</v>
      </c>
      <c r="AN4295" s="302">
        <v>39553</v>
      </c>
      <c r="AO4295" s="300">
        <v>4.1360000000000001</v>
      </c>
    </row>
    <row r="4296" spans="38:41">
      <c r="AL4296" s="300">
        <v>4</v>
      </c>
      <c r="AM4296" s="300">
        <v>2008</v>
      </c>
      <c r="AN4296" s="302">
        <v>39552</v>
      </c>
      <c r="AO4296" s="300">
        <v>4.0830000000000002</v>
      </c>
    </row>
    <row r="4297" spans="38:41">
      <c r="AL4297" s="300">
        <v>4</v>
      </c>
      <c r="AM4297" s="300">
        <v>2008</v>
      </c>
      <c r="AN4297" s="302">
        <v>39549</v>
      </c>
      <c r="AO4297" s="300">
        <v>4.0599999999999996</v>
      </c>
    </row>
    <row r="4298" spans="38:41">
      <c r="AL4298" s="300">
        <v>4</v>
      </c>
      <c r="AM4298" s="300">
        <v>2008</v>
      </c>
      <c r="AN4298" s="302">
        <v>39548</v>
      </c>
      <c r="AO4298" s="300">
        <v>4.1029999999999998</v>
      </c>
    </row>
    <row r="4299" spans="38:41">
      <c r="AL4299" s="300">
        <v>4</v>
      </c>
      <c r="AM4299" s="300">
        <v>2008</v>
      </c>
      <c r="AN4299" s="302">
        <v>39547</v>
      </c>
      <c r="AO4299" s="300">
        <v>4.0490000000000004</v>
      </c>
    </row>
    <row r="4300" spans="38:41">
      <c r="AL4300" s="300">
        <v>4</v>
      </c>
      <c r="AM4300" s="300">
        <v>2008</v>
      </c>
      <c r="AN4300" s="302">
        <v>39546</v>
      </c>
      <c r="AO4300" s="300">
        <v>4.0860000000000003</v>
      </c>
    </row>
    <row r="4301" spans="38:41">
      <c r="AL4301" s="300">
        <v>4</v>
      </c>
      <c r="AM4301" s="300">
        <v>2008</v>
      </c>
      <c r="AN4301" s="302">
        <v>39545</v>
      </c>
      <c r="AO4301" s="300">
        <v>4.0540000000000003</v>
      </c>
    </row>
    <row r="4302" spans="38:41">
      <c r="AL4302" s="300">
        <v>4</v>
      </c>
      <c r="AM4302" s="300">
        <v>2008</v>
      </c>
      <c r="AN4302" s="302">
        <v>39542</v>
      </c>
      <c r="AO4302" s="300">
        <v>4</v>
      </c>
    </row>
    <row r="4303" spans="38:41">
      <c r="AL4303" s="300">
        <v>4</v>
      </c>
      <c r="AM4303" s="300">
        <v>2008</v>
      </c>
      <c r="AN4303" s="302">
        <v>39541</v>
      </c>
      <c r="AO4303" s="300">
        <v>4.0330000000000004</v>
      </c>
    </row>
    <row r="4304" spans="38:41">
      <c r="AL4304" s="300">
        <v>4</v>
      </c>
      <c r="AM4304" s="300">
        <v>2008</v>
      </c>
      <c r="AN4304" s="302">
        <v>39540</v>
      </c>
      <c r="AO4304" s="300">
        <v>4.0490000000000004</v>
      </c>
    </row>
    <row r="4305" spans="38:41">
      <c r="AL4305" s="300">
        <v>4</v>
      </c>
      <c r="AM4305" s="300">
        <v>2008</v>
      </c>
      <c r="AN4305" s="302">
        <v>39539</v>
      </c>
      <c r="AO4305" s="300">
        <v>4.0259999999999998</v>
      </c>
    </row>
    <row r="4306" spans="38:41">
      <c r="AL4306" s="300">
        <v>3</v>
      </c>
      <c r="AM4306" s="300">
        <v>2008</v>
      </c>
      <c r="AN4306" s="302">
        <v>39538</v>
      </c>
      <c r="AO4306" s="300">
        <v>3.9390000000000001</v>
      </c>
    </row>
    <row r="4307" spans="38:41">
      <c r="AL4307" s="300">
        <v>3</v>
      </c>
      <c r="AM4307" s="300">
        <v>2008</v>
      </c>
      <c r="AN4307" s="302">
        <v>39535</v>
      </c>
      <c r="AO4307" s="300">
        <v>3.9529999999999998</v>
      </c>
    </row>
    <row r="4308" spans="38:41">
      <c r="AL4308" s="300">
        <v>3</v>
      </c>
      <c r="AM4308" s="300">
        <v>2008</v>
      </c>
      <c r="AN4308" s="302">
        <v>39534</v>
      </c>
      <c r="AO4308" s="300">
        <v>3.9750000000000001</v>
      </c>
    </row>
    <row r="4309" spans="38:41">
      <c r="AL4309" s="300">
        <v>3</v>
      </c>
      <c r="AM4309" s="300">
        <v>2008</v>
      </c>
      <c r="AN4309" s="302">
        <v>39533</v>
      </c>
      <c r="AO4309" s="300">
        <v>3.9630000000000001</v>
      </c>
    </row>
    <row r="4310" spans="38:41">
      <c r="AL4310" s="300">
        <v>3</v>
      </c>
      <c r="AM4310" s="300">
        <v>2008</v>
      </c>
      <c r="AN4310" s="302">
        <v>39532</v>
      </c>
      <c r="AO4310" s="300">
        <v>3.9470000000000001</v>
      </c>
    </row>
    <row r="4311" spans="38:41">
      <c r="AL4311" s="300">
        <v>3</v>
      </c>
      <c r="AM4311" s="300">
        <v>2008</v>
      </c>
      <c r="AN4311" s="302">
        <v>39531</v>
      </c>
      <c r="AO4311" s="300">
        <v>3.9729999999999999</v>
      </c>
    </row>
    <row r="4312" spans="38:41">
      <c r="AL4312" s="300">
        <v>3</v>
      </c>
      <c r="AM4312" s="300">
        <v>2008</v>
      </c>
      <c r="AN4312" s="302">
        <v>39528</v>
      </c>
      <c r="AO4312" s="300">
        <v>3.9449999999999998</v>
      </c>
    </row>
    <row r="4313" spans="38:41">
      <c r="AL4313" s="300">
        <v>3</v>
      </c>
      <c r="AM4313" s="300">
        <v>2008</v>
      </c>
      <c r="AN4313" s="302">
        <v>39527</v>
      </c>
      <c r="AO4313" s="300">
        <v>3.9430000000000001</v>
      </c>
    </row>
    <row r="4314" spans="38:41">
      <c r="AL4314" s="300">
        <v>3</v>
      </c>
      <c r="AM4314" s="300">
        <v>2008</v>
      </c>
      <c r="AN4314" s="302">
        <v>39526</v>
      </c>
      <c r="AO4314" s="300">
        <v>3.9430000000000001</v>
      </c>
    </row>
    <row r="4315" spans="38:41">
      <c r="AL4315" s="300">
        <v>3</v>
      </c>
      <c r="AM4315" s="300">
        <v>2008</v>
      </c>
      <c r="AN4315" s="302">
        <v>39525</v>
      </c>
      <c r="AO4315" s="300">
        <v>3.992</v>
      </c>
    </row>
    <row r="4316" spans="38:41">
      <c r="AL4316" s="300">
        <v>3</v>
      </c>
      <c r="AM4316" s="300">
        <v>2008</v>
      </c>
      <c r="AN4316" s="302">
        <v>39524</v>
      </c>
      <c r="AO4316" s="300">
        <v>3.976</v>
      </c>
    </row>
    <row r="4317" spans="38:41">
      <c r="AL4317" s="300">
        <v>3</v>
      </c>
      <c r="AM4317" s="300">
        <v>2008</v>
      </c>
      <c r="AN4317" s="302">
        <v>39521</v>
      </c>
      <c r="AO4317" s="300">
        <v>4.0170000000000003</v>
      </c>
    </row>
    <row r="4318" spans="38:41">
      <c r="AL4318" s="300">
        <v>3</v>
      </c>
      <c r="AM4318" s="300">
        <v>2008</v>
      </c>
      <c r="AN4318" s="302">
        <v>39520</v>
      </c>
      <c r="AO4318" s="300">
        <v>4.032</v>
      </c>
    </row>
    <row r="4319" spans="38:41">
      <c r="AL4319" s="300">
        <v>3</v>
      </c>
      <c r="AM4319" s="300">
        <v>2008</v>
      </c>
      <c r="AN4319" s="302">
        <v>39519</v>
      </c>
      <c r="AO4319" s="300">
        <v>4.0250000000000004</v>
      </c>
    </row>
    <row r="4320" spans="38:41">
      <c r="AL4320" s="300">
        <v>3</v>
      </c>
      <c r="AM4320" s="300">
        <v>2008</v>
      </c>
      <c r="AN4320" s="302">
        <v>39518</v>
      </c>
      <c r="AO4320" s="300">
        <v>4.0629999999999997</v>
      </c>
    </row>
    <row r="4321" spans="38:41">
      <c r="AL4321" s="300">
        <v>3</v>
      </c>
      <c r="AM4321" s="300">
        <v>2008</v>
      </c>
      <c r="AN4321" s="302">
        <v>39517</v>
      </c>
      <c r="AO4321" s="300">
        <v>4.0380000000000003</v>
      </c>
    </row>
    <row r="4322" spans="38:41">
      <c r="AL4322" s="300">
        <v>3</v>
      </c>
      <c r="AM4322" s="300">
        <v>2008</v>
      </c>
      <c r="AN4322" s="302">
        <v>39514</v>
      </c>
      <c r="AO4322" s="300">
        <v>4.0679999999999996</v>
      </c>
    </row>
    <row r="4323" spans="38:41">
      <c r="AL4323" s="300">
        <v>3</v>
      </c>
      <c r="AM4323" s="300">
        <v>2008</v>
      </c>
      <c r="AN4323" s="302">
        <v>39513</v>
      </c>
      <c r="AO4323" s="300">
        <v>4.0839999999999996</v>
      </c>
    </row>
    <row r="4324" spans="38:41">
      <c r="AL4324" s="300">
        <v>3</v>
      </c>
      <c r="AM4324" s="300">
        <v>2008</v>
      </c>
      <c r="AN4324" s="302">
        <v>39512</v>
      </c>
      <c r="AO4324" s="300">
        <v>4.1289999999999996</v>
      </c>
    </row>
    <row r="4325" spans="38:41">
      <c r="AL4325" s="300">
        <v>3</v>
      </c>
      <c r="AM4325" s="300">
        <v>2008</v>
      </c>
      <c r="AN4325" s="302">
        <v>39511</v>
      </c>
      <c r="AO4325" s="300">
        <v>4.1139999999999999</v>
      </c>
    </row>
    <row r="4326" spans="38:41">
      <c r="AL4326" s="300">
        <v>3</v>
      </c>
      <c r="AM4326" s="300">
        <v>2008</v>
      </c>
      <c r="AN4326" s="302">
        <v>39510</v>
      </c>
      <c r="AO4326" s="300">
        <v>4.0839999999999996</v>
      </c>
    </row>
    <row r="4327" spans="38:41">
      <c r="AL4327" s="300">
        <v>2</v>
      </c>
      <c r="AM4327" s="300">
        <v>2008</v>
      </c>
      <c r="AN4327" s="302">
        <v>39507</v>
      </c>
      <c r="AO4327" s="300">
        <v>4.09</v>
      </c>
    </row>
    <row r="4328" spans="38:41">
      <c r="AL4328" s="300">
        <v>2</v>
      </c>
      <c r="AM4328" s="300">
        <v>2008</v>
      </c>
      <c r="AN4328" s="302">
        <v>39506</v>
      </c>
      <c r="AO4328" s="300">
        <v>4.0990000000000002</v>
      </c>
    </row>
    <row r="4329" spans="38:41">
      <c r="AL4329" s="300">
        <v>2</v>
      </c>
      <c r="AM4329" s="300">
        <v>2008</v>
      </c>
      <c r="AN4329" s="302">
        <v>39505</v>
      </c>
      <c r="AO4329" s="300">
        <v>4.1840000000000002</v>
      </c>
    </row>
    <row r="4330" spans="38:41">
      <c r="AL4330" s="300">
        <v>2</v>
      </c>
      <c r="AM4330" s="300">
        <v>2008</v>
      </c>
      <c r="AN4330" s="302">
        <v>39504</v>
      </c>
      <c r="AO4330" s="300">
        <v>4.2089999999999996</v>
      </c>
    </row>
    <row r="4331" spans="38:41">
      <c r="AL4331" s="300">
        <v>2</v>
      </c>
      <c r="AM4331" s="300">
        <v>2008</v>
      </c>
      <c r="AN4331" s="302">
        <v>39503</v>
      </c>
      <c r="AO4331" s="300">
        <v>4.25</v>
      </c>
    </row>
    <row r="4332" spans="38:41">
      <c r="AL4332" s="300">
        <v>2</v>
      </c>
      <c r="AM4332" s="300">
        <v>2008</v>
      </c>
      <c r="AN4332" s="302">
        <v>39500</v>
      </c>
      <c r="AO4332" s="300">
        <v>4.2320000000000002</v>
      </c>
    </row>
    <row r="4333" spans="38:41">
      <c r="AL4333" s="300">
        <v>2</v>
      </c>
      <c r="AM4333" s="300">
        <v>2008</v>
      </c>
      <c r="AN4333" s="302">
        <v>39499</v>
      </c>
      <c r="AO4333" s="300">
        <v>4.2190000000000003</v>
      </c>
    </row>
    <row r="4334" spans="38:41">
      <c r="AL4334" s="300">
        <v>2</v>
      </c>
      <c r="AM4334" s="300">
        <v>2008</v>
      </c>
      <c r="AN4334" s="302">
        <v>39498</v>
      </c>
      <c r="AO4334" s="300">
        <v>4.258</v>
      </c>
    </row>
    <row r="4335" spans="38:41">
      <c r="AL4335" s="300">
        <v>2</v>
      </c>
      <c r="AM4335" s="300">
        <v>2008</v>
      </c>
      <c r="AN4335" s="302">
        <v>39497</v>
      </c>
      <c r="AO4335" s="300">
        <v>4.2759999999999998</v>
      </c>
    </row>
    <row r="4336" spans="38:41">
      <c r="AL4336" s="300">
        <v>2</v>
      </c>
      <c r="AM4336" s="300">
        <v>2008</v>
      </c>
      <c r="AN4336" s="302">
        <v>39496</v>
      </c>
      <c r="AO4336" s="300">
        <v>4.2039999999999997</v>
      </c>
    </row>
    <row r="4337" spans="38:41">
      <c r="AL4337" s="300">
        <v>2</v>
      </c>
      <c r="AM4337" s="300">
        <v>2008</v>
      </c>
      <c r="AN4337" s="302">
        <v>39493</v>
      </c>
      <c r="AO4337" s="300">
        <v>4.2039999999999997</v>
      </c>
    </row>
    <row r="4338" spans="38:41">
      <c r="AL4338" s="300">
        <v>2</v>
      </c>
      <c r="AM4338" s="300">
        <v>2008</v>
      </c>
      <c r="AN4338" s="302">
        <v>39492</v>
      </c>
      <c r="AO4338" s="300">
        <v>4.2699999999999996</v>
      </c>
    </row>
    <row r="4339" spans="38:41">
      <c r="AL4339" s="300">
        <v>2</v>
      </c>
      <c r="AM4339" s="300">
        <v>2008</v>
      </c>
      <c r="AN4339" s="302">
        <v>39491</v>
      </c>
      <c r="AO4339" s="300">
        <v>4.2489999999999997</v>
      </c>
    </row>
    <row r="4340" spans="38:41">
      <c r="AL4340" s="300">
        <v>2</v>
      </c>
      <c r="AM4340" s="300">
        <v>2008</v>
      </c>
      <c r="AN4340" s="302">
        <v>39490</v>
      </c>
      <c r="AO4340" s="300">
        <v>4.2089999999999996</v>
      </c>
    </row>
    <row r="4341" spans="38:41">
      <c r="AL4341" s="300">
        <v>2</v>
      </c>
      <c r="AM4341" s="300">
        <v>2008</v>
      </c>
      <c r="AN4341" s="302">
        <v>39489</v>
      </c>
      <c r="AO4341" s="300">
        <v>4.165</v>
      </c>
    </row>
    <row r="4342" spans="38:41">
      <c r="AL4342" s="300">
        <v>2</v>
      </c>
      <c r="AM4342" s="300">
        <v>2008</v>
      </c>
      <c r="AN4342" s="302">
        <v>39486</v>
      </c>
      <c r="AO4342" s="300">
        <v>4.194</v>
      </c>
    </row>
    <row r="4343" spans="38:41">
      <c r="AL4343" s="300">
        <v>2</v>
      </c>
      <c r="AM4343" s="300">
        <v>2008</v>
      </c>
      <c r="AN4343" s="302">
        <v>39485</v>
      </c>
      <c r="AO4343" s="300">
        <v>4.2229999999999999</v>
      </c>
    </row>
    <row r="4344" spans="38:41">
      <c r="AL4344" s="300">
        <v>2</v>
      </c>
      <c r="AM4344" s="300">
        <v>2008</v>
      </c>
      <c r="AN4344" s="302">
        <v>39484</v>
      </c>
      <c r="AO4344" s="300">
        <v>4.1500000000000004</v>
      </c>
    </row>
    <row r="4345" spans="38:41">
      <c r="AL4345" s="300">
        <v>2</v>
      </c>
      <c r="AM4345" s="300">
        <v>2008</v>
      </c>
      <c r="AN4345" s="302">
        <v>39483</v>
      </c>
      <c r="AO4345" s="300">
        <v>4.1100000000000003</v>
      </c>
    </row>
    <row r="4346" spans="38:41">
      <c r="AL4346" s="300">
        <v>2</v>
      </c>
      <c r="AM4346" s="300">
        <v>2008</v>
      </c>
      <c r="AN4346" s="302">
        <v>39482</v>
      </c>
      <c r="AO4346" s="300">
        <v>4.1559999999999997</v>
      </c>
    </row>
    <row r="4347" spans="38:41">
      <c r="AL4347" s="300">
        <v>2</v>
      </c>
      <c r="AM4347" s="300">
        <v>2008</v>
      </c>
      <c r="AN4347" s="302">
        <v>39479</v>
      </c>
      <c r="AO4347" s="300">
        <v>4.1369999999999996</v>
      </c>
    </row>
    <row r="4348" spans="38:41">
      <c r="AL4348" s="300">
        <v>1</v>
      </c>
      <c r="AM4348" s="300">
        <v>2008</v>
      </c>
      <c r="AN4348" s="302">
        <v>39478</v>
      </c>
      <c r="AO4348" s="300">
        <v>4.18</v>
      </c>
    </row>
    <row r="4349" spans="38:41">
      <c r="AL4349" s="300">
        <v>1</v>
      </c>
      <c r="AM4349" s="300">
        <v>2008</v>
      </c>
      <c r="AN4349" s="302">
        <v>39477</v>
      </c>
      <c r="AO4349" s="300">
        <v>4.1950000000000003</v>
      </c>
    </row>
    <row r="4350" spans="38:41">
      <c r="AL4350" s="300">
        <v>1</v>
      </c>
      <c r="AM4350" s="300">
        <v>2008</v>
      </c>
      <c r="AN4350" s="302">
        <v>39476</v>
      </c>
      <c r="AO4350" s="300">
        <v>4.1740000000000004</v>
      </c>
    </row>
    <row r="4351" spans="38:41">
      <c r="AL4351" s="300">
        <v>1</v>
      </c>
      <c r="AM4351" s="300">
        <v>2008</v>
      </c>
      <c r="AN4351" s="302">
        <v>39475</v>
      </c>
      <c r="AO4351" s="300">
        <v>4.141</v>
      </c>
    </row>
    <row r="4352" spans="38:41">
      <c r="AL4352" s="300">
        <v>1</v>
      </c>
      <c r="AM4352" s="300">
        <v>2008</v>
      </c>
      <c r="AN4352" s="302">
        <v>39472</v>
      </c>
      <c r="AO4352" s="300">
        <v>4.1449999999999996</v>
      </c>
    </row>
    <row r="4353" spans="38:41">
      <c r="AL4353" s="300">
        <v>1</v>
      </c>
      <c r="AM4353" s="300">
        <v>2008</v>
      </c>
      <c r="AN4353" s="302">
        <v>39471</v>
      </c>
      <c r="AO4353" s="300">
        <v>4.2119999999999997</v>
      </c>
    </row>
    <row r="4354" spans="38:41">
      <c r="AL4354" s="300">
        <v>1</v>
      </c>
      <c r="AM4354" s="300">
        <v>2008</v>
      </c>
      <c r="AN4354" s="302">
        <v>39470</v>
      </c>
      <c r="AO4354" s="300">
        <v>4.1820000000000004</v>
      </c>
    </row>
    <row r="4355" spans="38:41">
      <c r="AL4355" s="300">
        <v>1</v>
      </c>
      <c r="AM4355" s="300">
        <v>2008</v>
      </c>
      <c r="AN4355" s="302">
        <v>39469</v>
      </c>
      <c r="AO4355" s="300">
        <v>4.1269999999999998</v>
      </c>
    </row>
    <row r="4356" spans="38:41">
      <c r="AL4356" s="300">
        <v>1</v>
      </c>
      <c r="AM4356" s="300">
        <v>2008</v>
      </c>
      <c r="AN4356" s="302">
        <v>39468</v>
      </c>
      <c r="AO4356" s="300">
        <v>4.0640000000000001</v>
      </c>
    </row>
    <row r="4357" spans="38:41">
      <c r="AL4357" s="300">
        <v>1</v>
      </c>
      <c r="AM4357" s="300">
        <v>2008</v>
      </c>
      <c r="AN4357" s="302">
        <v>39465</v>
      </c>
      <c r="AO4357" s="300">
        <v>4.08</v>
      </c>
    </row>
    <row r="4358" spans="38:41">
      <c r="AL4358" s="300">
        <v>1</v>
      </c>
      <c r="AM4358" s="300">
        <v>2008</v>
      </c>
      <c r="AN4358" s="302">
        <v>39464</v>
      </c>
      <c r="AO4358" s="300">
        <v>4.0609999999999999</v>
      </c>
    </row>
    <row r="4359" spans="38:41">
      <c r="AL4359" s="300">
        <v>1</v>
      </c>
      <c r="AM4359" s="300">
        <v>2008</v>
      </c>
      <c r="AN4359" s="302">
        <v>39463</v>
      </c>
      <c r="AO4359" s="300">
        <v>4.0830000000000002</v>
      </c>
    </row>
    <row r="4360" spans="38:41">
      <c r="AL4360" s="300">
        <v>1</v>
      </c>
      <c r="AM4360" s="300">
        <v>2008</v>
      </c>
      <c r="AN4360" s="302">
        <v>39462</v>
      </c>
      <c r="AO4360" s="300">
        <v>4.0439999999999996</v>
      </c>
    </row>
    <row r="4361" spans="38:41">
      <c r="AL4361" s="300">
        <v>1</v>
      </c>
      <c r="AM4361" s="300">
        <v>2008</v>
      </c>
      <c r="AN4361" s="302">
        <v>39461</v>
      </c>
      <c r="AO4361" s="300">
        <v>4.0739999999999998</v>
      </c>
    </row>
    <row r="4362" spans="38:41">
      <c r="AL4362" s="300">
        <v>1</v>
      </c>
      <c r="AM4362" s="300">
        <v>2008</v>
      </c>
      <c r="AN4362" s="302">
        <v>39458</v>
      </c>
      <c r="AO4362" s="300">
        <v>4.0659999999999998</v>
      </c>
    </row>
    <row r="4363" spans="38:41">
      <c r="AL4363" s="300">
        <v>1</v>
      </c>
      <c r="AM4363" s="300">
        <v>2008</v>
      </c>
      <c r="AN4363" s="302">
        <v>39457</v>
      </c>
      <c r="AO4363" s="300">
        <v>4.0910000000000002</v>
      </c>
    </row>
    <row r="4364" spans="38:41">
      <c r="AL4364" s="300">
        <v>1</v>
      </c>
      <c r="AM4364" s="300">
        <v>2008</v>
      </c>
      <c r="AN4364" s="302">
        <v>39456</v>
      </c>
      <c r="AO4364" s="300">
        <v>4.0679999999999996</v>
      </c>
    </row>
    <row r="4365" spans="38:41">
      <c r="AL4365" s="300">
        <v>1</v>
      </c>
      <c r="AM4365" s="300">
        <v>2008</v>
      </c>
      <c r="AN4365" s="302">
        <v>39455</v>
      </c>
      <c r="AO4365" s="300">
        <v>4.0570000000000004</v>
      </c>
    </row>
    <row r="4366" spans="38:41">
      <c r="AL4366" s="300">
        <v>1</v>
      </c>
      <c r="AM4366" s="300">
        <v>2008</v>
      </c>
      <c r="AN4366" s="302">
        <v>39454</v>
      </c>
      <c r="AO4366" s="300">
        <v>4.0629999999999997</v>
      </c>
    </row>
    <row r="4367" spans="38:41">
      <c r="AL4367" s="300">
        <v>1</v>
      </c>
      <c r="AM4367" s="300">
        <v>2008</v>
      </c>
      <c r="AN4367" s="302">
        <v>39451</v>
      </c>
      <c r="AO4367" s="300">
        <v>4.077</v>
      </c>
    </row>
    <row r="4368" spans="38:41">
      <c r="AL4368" s="300">
        <v>1</v>
      </c>
      <c r="AM4368" s="300">
        <v>2008</v>
      </c>
      <c r="AN4368" s="302">
        <v>39450</v>
      </c>
      <c r="AO4368" s="300">
        <v>4.0830000000000002</v>
      </c>
    </row>
    <row r="4369" spans="38:41">
      <c r="AL4369" s="300">
        <v>1</v>
      </c>
      <c r="AM4369" s="300">
        <v>2008</v>
      </c>
      <c r="AN4369" s="302">
        <v>39449</v>
      </c>
      <c r="AO4369" s="300">
        <v>4.0590000000000002</v>
      </c>
    </row>
    <row r="4370" spans="38:41">
      <c r="AL4370" s="300">
        <v>1</v>
      </c>
      <c r="AM4370" s="300">
        <v>2008</v>
      </c>
      <c r="AN4370" s="302">
        <v>39448</v>
      </c>
      <c r="AO4370" s="300">
        <v>4.1059999999999999</v>
      </c>
    </row>
    <row r="4371" spans="38:41">
      <c r="AL4371" s="300">
        <v>12</v>
      </c>
      <c r="AM4371" s="300">
        <v>2007</v>
      </c>
      <c r="AN4371" s="302">
        <v>39447</v>
      </c>
      <c r="AO4371" s="300">
        <v>4.1040000000000001</v>
      </c>
    </row>
    <row r="4372" spans="38:41">
      <c r="AL4372" s="300">
        <v>12</v>
      </c>
      <c r="AM4372" s="300">
        <v>2007</v>
      </c>
      <c r="AN4372" s="302">
        <v>39444</v>
      </c>
      <c r="AO4372" s="300">
        <v>4.1210000000000004</v>
      </c>
    </row>
    <row r="4373" spans="38:41">
      <c r="AL4373" s="300">
        <v>12</v>
      </c>
      <c r="AM4373" s="300">
        <v>2007</v>
      </c>
      <c r="AN4373" s="302">
        <v>39443</v>
      </c>
      <c r="AO4373" s="300">
        <v>4.1859999999999999</v>
      </c>
    </row>
    <row r="4374" spans="38:41">
      <c r="AL4374" s="300">
        <v>12</v>
      </c>
      <c r="AM4374" s="300">
        <v>2007</v>
      </c>
      <c r="AN4374" s="302">
        <v>39442</v>
      </c>
      <c r="AO4374" s="300">
        <v>4.18</v>
      </c>
    </row>
    <row r="4375" spans="38:41">
      <c r="AL4375" s="300">
        <v>12</v>
      </c>
      <c r="AM4375" s="300">
        <v>2007</v>
      </c>
      <c r="AN4375" s="302">
        <v>39441</v>
      </c>
      <c r="AO4375" s="300">
        <v>4.18</v>
      </c>
    </row>
    <row r="4376" spans="38:41">
      <c r="AL4376" s="300">
        <v>12</v>
      </c>
      <c r="AM4376" s="300">
        <v>2007</v>
      </c>
      <c r="AN4376" s="302">
        <v>39440</v>
      </c>
      <c r="AO4376" s="300">
        <v>4.18</v>
      </c>
    </row>
    <row r="4377" spans="38:41">
      <c r="AL4377" s="300">
        <v>12</v>
      </c>
      <c r="AM4377" s="300">
        <v>2007</v>
      </c>
      <c r="AN4377" s="302">
        <v>39437</v>
      </c>
      <c r="AO4377" s="300">
        <v>4.1680000000000001</v>
      </c>
    </row>
    <row r="4378" spans="38:41">
      <c r="AL4378" s="300">
        <v>12</v>
      </c>
      <c r="AM4378" s="300">
        <v>2007</v>
      </c>
      <c r="AN4378" s="302">
        <v>39436</v>
      </c>
      <c r="AO4378" s="300">
        <v>4.1050000000000004</v>
      </c>
    </row>
    <row r="4379" spans="38:41">
      <c r="AL4379" s="300">
        <v>12</v>
      </c>
      <c r="AM4379" s="300">
        <v>2007</v>
      </c>
      <c r="AN4379" s="302">
        <v>39435</v>
      </c>
      <c r="AO4379" s="300">
        <v>4.0960000000000001</v>
      </c>
    </row>
    <row r="4380" spans="38:41">
      <c r="AL4380" s="300">
        <v>12</v>
      </c>
      <c r="AM4380" s="300">
        <v>2007</v>
      </c>
      <c r="AN4380" s="302">
        <v>39434</v>
      </c>
      <c r="AO4380" s="300">
        <v>4.1440000000000001</v>
      </c>
    </row>
    <row r="4381" spans="38:41">
      <c r="AL4381" s="300">
        <v>12</v>
      </c>
      <c r="AM4381" s="300">
        <v>2007</v>
      </c>
      <c r="AN4381" s="302">
        <v>39433</v>
      </c>
      <c r="AO4381" s="300">
        <v>4.1669999999999998</v>
      </c>
    </row>
    <row r="4382" spans="38:41">
      <c r="AL4382" s="300">
        <v>12</v>
      </c>
      <c r="AM4382" s="300">
        <v>2007</v>
      </c>
      <c r="AN4382" s="302">
        <v>39430</v>
      </c>
      <c r="AO4382" s="300">
        <v>4.2480000000000002</v>
      </c>
    </row>
    <row r="4383" spans="38:41">
      <c r="AL4383" s="300">
        <v>12</v>
      </c>
      <c r="AM4383" s="300">
        <v>2007</v>
      </c>
      <c r="AN4383" s="302">
        <v>39429</v>
      </c>
      <c r="AO4383" s="300">
        <v>4.2549999999999999</v>
      </c>
    </row>
    <row r="4384" spans="38:41">
      <c r="AL4384" s="300">
        <v>12</v>
      </c>
      <c r="AM4384" s="300">
        <v>2007</v>
      </c>
      <c r="AN4384" s="302">
        <v>39428</v>
      </c>
      <c r="AO4384" s="300">
        <v>4.1669999999999998</v>
      </c>
    </row>
    <row r="4385" spans="38:41">
      <c r="AL4385" s="300">
        <v>12</v>
      </c>
      <c r="AM4385" s="300">
        <v>2007</v>
      </c>
      <c r="AN4385" s="302">
        <v>39427</v>
      </c>
      <c r="AO4385" s="300">
        <v>4.1139999999999999</v>
      </c>
    </row>
    <row r="4386" spans="38:41">
      <c r="AL4386" s="300">
        <v>12</v>
      </c>
      <c r="AM4386" s="300">
        <v>2007</v>
      </c>
      <c r="AN4386" s="302">
        <v>39426</v>
      </c>
      <c r="AO4386" s="300">
        <v>4.2210000000000001</v>
      </c>
    </row>
    <row r="4387" spans="38:41">
      <c r="AL4387" s="300">
        <v>12</v>
      </c>
      <c r="AM4387" s="300">
        <v>2007</v>
      </c>
      <c r="AN4387" s="302">
        <v>39423</v>
      </c>
      <c r="AO4387" s="300">
        <v>4.2009999999999996</v>
      </c>
    </row>
    <row r="4388" spans="38:41">
      <c r="AL4388" s="300">
        <v>12</v>
      </c>
      <c r="AM4388" s="300">
        <v>2007</v>
      </c>
      <c r="AN4388" s="302">
        <v>39422</v>
      </c>
      <c r="AO4388" s="300">
        <v>4.1639999999999997</v>
      </c>
    </row>
    <row r="4389" spans="38:41">
      <c r="AL4389" s="300">
        <v>12</v>
      </c>
      <c r="AM4389" s="300">
        <v>2007</v>
      </c>
      <c r="AN4389" s="302">
        <v>39421</v>
      </c>
      <c r="AO4389" s="300">
        <v>4.1529999999999996</v>
      </c>
    </row>
    <row r="4390" spans="38:41">
      <c r="AL4390" s="300">
        <v>12</v>
      </c>
      <c r="AM4390" s="300">
        <v>2007</v>
      </c>
      <c r="AN4390" s="302">
        <v>39420</v>
      </c>
      <c r="AO4390" s="300">
        <v>4.101</v>
      </c>
    </row>
    <row r="4391" spans="38:41">
      <c r="AL4391" s="300">
        <v>12</v>
      </c>
      <c r="AM4391" s="300">
        <v>2007</v>
      </c>
      <c r="AN4391" s="302">
        <v>39419</v>
      </c>
      <c r="AO4391" s="300">
        <v>4.0949999999999998</v>
      </c>
    </row>
    <row r="4392" spans="38:41">
      <c r="AL4392" s="300">
        <v>11</v>
      </c>
      <c r="AM4392" s="300">
        <v>2007</v>
      </c>
      <c r="AN4392" s="302">
        <v>39416</v>
      </c>
      <c r="AO4392" s="300">
        <v>4.1669999999999998</v>
      </c>
    </row>
    <row r="4393" spans="38:41">
      <c r="AL4393" s="300">
        <v>11</v>
      </c>
      <c r="AM4393" s="300">
        <v>2007</v>
      </c>
      <c r="AN4393" s="302">
        <v>39415</v>
      </c>
      <c r="AO4393" s="300">
        <v>4.157</v>
      </c>
    </row>
    <row r="4394" spans="38:41">
      <c r="AL4394" s="300">
        <v>11</v>
      </c>
      <c r="AM4394" s="300">
        <v>2007</v>
      </c>
      <c r="AN4394" s="302">
        <v>39414</v>
      </c>
      <c r="AO4394" s="300">
        <v>4.2320000000000002</v>
      </c>
    </row>
    <row r="4395" spans="38:41">
      <c r="AL4395" s="300">
        <v>11</v>
      </c>
      <c r="AM4395" s="300">
        <v>2007</v>
      </c>
      <c r="AN4395" s="302">
        <v>39413</v>
      </c>
      <c r="AO4395" s="300">
        <v>4.2060000000000004</v>
      </c>
    </row>
    <row r="4396" spans="38:41">
      <c r="AL4396" s="300">
        <v>11</v>
      </c>
      <c r="AM4396" s="300">
        <v>2007</v>
      </c>
      <c r="AN4396" s="302">
        <v>39412</v>
      </c>
      <c r="AO4396" s="300">
        <v>4.1440000000000001</v>
      </c>
    </row>
    <row r="4397" spans="38:41">
      <c r="AL4397" s="300">
        <v>11</v>
      </c>
      <c r="AM4397" s="300">
        <v>2007</v>
      </c>
      <c r="AN4397" s="302">
        <v>39409</v>
      </c>
      <c r="AO4397" s="300">
        <v>4.2149999999999999</v>
      </c>
    </row>
    <row r="4398" spans="38:41">
      <c r="AL4398" s="300">
        <v>11</v>
      </c>
      <c r="AM4398" s="300">
        <v>2007</v>
      </c>
      <c r="AN4398" s="302">
        <v>39408</v>
      </c>
      <c r="AO4398" s="300">
        <v>4.2229999999999999</v>
      </c>
    </row>
    <row r="4399" spans="38:41">
      <c r="AL4399" s="300">
        <v>11</v>
      </c>
      <c r="AM4399" s="300">
        <v>2007</v>
      </c>
      <c r="AN4399" s="302">
        <v>39407</v>
      </c>
      <c r="AO4399" s="300">
        <v>4.2309999999999999</v>
      </c>
    </row>
    <row r="4400" spans="38:41">
      <c r="AL4400" s="300">
        <v>11</v>
      </c>
      <c r="AM4400" s="300">
        <v>2007</v>
      </c>
      <c r="AN4400" s="302">
        <v>39406</v>
      </c>
      <c r="AO4400" s="300">
        <v>4.2569999999999997</v>
      </c>
    </row>
    <row r="4401" spans="38:41">
      <c r="AL4401" s="300">
        <v>11</v>
      </c>
      <c r="AM4401" s="300">
        <v>2007</v>
      </c>
      <c r="AN4401" s="302">
        <v>39405</v>
      </c>
      <c r="AO4401" s="300">
        <v>4.2240000000000002</v>
      </c>
    </row>
    <row r="4402" spans="38:41">
      <c r="AL4402" s="300">
        <v>11</v>
      </c>
      <c r="AM4402" s="300">
        <v>2007</v>
      </c>
      <c r="AN4402" s="302">
        <v>39402</v>
      </c>
      <c r="AO4402" s="300">
        <v>4.2560000000000002</v>
      </c>
    </row>
    <row r="4403" spans="38:41">
      <c r="AL4403" s="300">
        <v>11</v>
      </c>
      <c r="AM4403" s="300">
        <v>2007</v>
      </c>
      <c r="AN4403" s="302">
        <v>39401</v>
      </c>
      <c r="AO4403" s="300">
        <v>4.2480000000000002</v>
      </c>
    </row>
    <row r="4404" spans="38:41">
      <c r="AL4404" s="300">
        <v>11</v>
      </c>
      <c r="AM4404" s="300">
        <v>2007</v>
      </c>
      <c r="AN4404" s="302">
        <v>39400</v>
      </c>
      <c r="AO4404" s="300">
        <v>4.3159999999999998</v>
      </c>
    </row>
    <row r="4405" spans="38:41">
      <c r="AL4405" s="300">
        <v>11</v>
      </c>
      <c r="AM4405" s="300">
        <v>2007</v>
      </c>
      <c r="AN4405" s="302">
        <v>39399</v>
      </c>
      <c r="AO4405" s="300">
        <v>4.3410000000000002</v>
      </c>
    </row>
    <row r="4406" spans="38:41">
      <c r="AL4406" s="300">
        <v>11</v>
      </c>
      <c r="AM4406" s="300">
        <v>2007</v>
      </c>
      <c r="AN4406" s="302">
        <v>39398</v>
      </c>
      <c r="AO4406" s="300">
        <v>4.3390000000000004</v>
      </c>
    </row>
    <row r="4407" spans="38:41">
      <c r="AL4407" s="300">
        <v>11</v>
      </c>
      <c r="AM4407" s="300">
        <v>2007</v>
      </c>
      <c r="AN4407" s="302">
        <v>39395</v>
      </c>
      <c r="AO4407" s="300">
        <v>4.3369999999999997</v>
      </c>
    </row>
    <row r="4408" spans="38:41">
      <c r="AL4408" s="300">
        <v>11</v>
      </c>
      <c r="AM4408" s="300">
        <v>2007</v>
      </c>
      <c r="AN4408" s="302">
        <v>39394</v>
      </c>
      <c r="AO4408" s="300">
        <v>4.3780000000000001</v>
      </c>
    </row>
    <row r="4409" spans="38:41">
      <c r="AL4409" s="300">
        <v>11</v>
      </c>
      <c r="AM4409" s="300">
        <v>2007</v>
      </c>
      <c r="AN4409" s="302">
        <v>39393</v>
      </c>
      <c r="AO4409" s="300">
        <v>4.3730000000000002</v>
      </c>
    </row>
    <row r="4410" spans="38:41">
      <c r="AL4410" s="300">
        <v>11</v>
      </c>
      <c r="AM4410" s="300">
        <v>2007</v>
      </c>
      <c r="AN4410" s="302">
        <v>39392</v>
      </c>
      <c r="AO4410" s="300">
        <v>4.3840000000000003</v>
      </c>
    </row>
    <row r="4411" spans="38:41">
      <c r="AL4411" s="300">
        <v>11</v>
      </c>
      <c r="AM4411" s="300">
        <v>2007</v>
      </c>
      <c r="AN4411" s="302">
        <v>39391</v>
      </c>
      <c r="AO4411" s="300">
        <v>4.3620000000000001</v>
      </c>
    </row>
    <row r="4412" spans="38:41">
      <c r="AL4412" s="300">
        <v>11</v>
      </c>
      <c r="AM4412" s="300">
        <v>2007</v>
      </c>
      <c r="AN4412" s="302">
        <v>39388</v>
      </c>
      <c r="AO4412" s="300">
        <v>4.3810000000000002</v>
      </c>
    </row>
    <row r="4413" spans="38:41">
      <c r="AL4413" s="300">
        <v>11</v>
      </c>
      <c r="AM4413" s="300">
        <v>2007</v>
      </c>
      <c r="AN4413" s="302">
        <v>39387</v>
      </c>
      <c r="AO4413" s="300">
        <v>4.3419999999999996</v>
      </c>
    </row>
    <row r="4414" spans="38:41">
      <c r="AL4414" s="300">
        <v>10</v>
      </c>
      <c r="AM4414" s="300">
        <v>2007</v>
      </c>
      <c r="AN4414" s="302">
        <v>39386</v>
      </c>
      <c r="AO4414" s="300">
        <v>4.3789999999999996</v>
      </c>
    </row>
    <row r="4415" spans="38:41">
      <c r="AL4415" s="300">
        <v>10</v>
      </c>
      <c r="AM4415" s="300">
        <v>2007</v>
      </c>
      <c r="AN4415" s="302">
        <v>39385</v>
      </c>
      <c r="AO4415" s="300">
        <v>4.3600000000000003</v>
      </c>
    </row>
    <row r="4416" spans="38:41">
      <c r="AL4416" s="300">
        <v>10</v>
      </c>
      <c r="AM4416" s="300">
        <v>2007</v>
      </c>
      <c r="AN4416" s="302">
        <v>39384</v>
      </c>
      <c r="AO4416" s="300">
        <v>4.3609999999999998</v>
      </c>
    </row>
    <row r="4417" spans="38:41">
      <c r="AL4417" s="300">
        <v>10</v>
      </c>
      <c r="AM4417" s="300">
        <v>2007</v>
      </c>
      <c r="AN4417" s="302">
        <v>39381</v>
      </c>
      <c r="AO4417" s="300">
        <v>4.367</v>
      </c>
    </row>
    <row r="4418" spans="38:41">
      <c r="AL4418" s="300">
        <v>10</v>
      </c>
      <c r="AM4418" s="300">
        <v>2007</v>
      </c>
      <c r="AN4418" s="302">
        <v>39380</v>
      </c>
      <c r="AO4418" s="300">
        <v>4.3879999999999999</v>
      </c>
    </row>
    <row r="4419" spans="38:41">
      <c r="AL4419" s="300">
        <v>10</v>
      </c>
      <c r="AM4419" s="300">
        <v>2007</v>
      </c>
      <c r="AN4419" s="302">
        <v>39379</v>
      </c>
      <c r="AO4419" s="300">
        <v>4.3760000000000003</v>
      </c>
    </row>
    <row r="4420" spans="38:41">
      <c r="AL4420" s="300">
        <v>10</v>
      </c>
      <c r="AM4420" s="300">
        <v>2007</v>
      </c>
      <c r="AN4420" s="302">
        <v>39378</v>
      </c>
      <c r="AO4420" s="300">
        <v>4.391</v>
      </c>
    </row>
    <row r="4421" spans="38:41">
      <c r="AL4421" s="300">
        <v>10</v>
      </c>
      <c r="AM4421" s="300">
        <v>2007</v>
      </c>
      <c r="AN4421" s="302">
        <v>39377</v>
      </c>
      <c r="AO4421" s="300">
        <v>4.3819999999999997</v>
      </c>
    </row>
    <row r="4422" spans="38:41">
      <c r="AL4422" s="300">
        <v>10</v>
      </c>
      <c r="AM4422" s="300">
        <v>2007</v>
      </c>
      <c r="AN4422" s="302">
        <v>39374</v>
      </c>
      <c r="AO4422" s="300">
        <v>4.3819999999999997</v>
      </c>
    </row>
    <row r="4423" spans="38:41">
      <c r="AL4423" s="300">
        <v>10</v>
      </c>
      <c r="AM4423" s="300">
        <v>2007</v>
      </c>
      <c r="AN4423" s="302">
        <v>39373</v>
      </c>
      <c r="AO4423" s="300">
        <v>4.4379999999999997</v>
      </c>
    </row>
    <row r="4424" spans="38:41">
      <c r="AL4424" s="300">
        <v>10</v>
      </c>
      <c r="AM4424" s="300">
        <v>2007</v>
      </c>
      <c r="AN4424" s="302">
        <v>39372</v>
      </c>
      <c r="AO4424" s="300">
        <v>4.47</v>
      </c>
    </row>
    <row r="4425" spans="38:41">
      <c r="AL4425" s="300">
        <v>10</v>
      </c>
      <c r="AM4425" s="300">
        <v>2007</v>
      </c>
      <c r="AN4425" s="302">
        <v>39371</v>
      </c>
      <c r="AO4425" s="300">
        <v>4.5030000000000001</v>
      </c>
    </row>
    <row r="4426" spans="38:41">
      <c r="AL4426" s="300">
        <v>10</v>
      </c>
      <c r="AM4426" s="300">
        <v>2007</v>
      </c>
      <c r="AN4426" s="302">
        <v>39370</v>
      </c>
      <c r="AO4426" s="300">
        <v>4.5220000000000002</v>
      </c>
    </row>
    <row r="4427" spans="38:41">
      <c r="AL4427" s="300">
        <v>10</v>
      </c>
      <c r="AM4427" s="300">
        <v>2007</v>
      </c>
      <c r="AN4427" s="302">
        <v>39367</v>
      </c>
      <c r="AO4427" s="300">
        <v>4.532</v>
      </c>
    </row>
    <row r="4428" spans="38:41">
      <c r="AL4428" s="300">
        <v>10</v>
      </c>
      <c r="AM4428" s="300">
        <v>2007</v>
      </c>
      <c r="AN4428" s="302">
        <v>39366</v>
      </c>
      <c r="AO4428" s="300">
        <v>4.4909999999999997</v>
      </c>
    </row>
    <row r="4429" spans="38:41">
      <c r="AL4429" s="300">
        <v>10</v>
      </c>
      <c r="AM4429" s="300">
        <v>2007</v>
      </c>
      <c r="AN4429" s="302">
        <v>39365</v>
      </c>
      <c r="AO4429" s="300">
        <v>4.4800000000000004</v>
      </c>
    </row>
    <row r="4430" spans="38:41">
      <c r="AL4430" s="300">
        <v>10</v>
      </c>
      <c r="AM4430" s="300">
        <v>2007</v>
      </c>
      <c r="AN4430" s="302">
        <v>39364</v>
      </c>
      <c r="AO4430" s="300">
        <v>4.5039999999999996</v>
      </c>
    </row>
    <row r="4431" spans="38:41">
      <c r="AL4431" s="300">
        <v>10</v>
      </c>
      <c r="AM4431" s="300">
        <v>2007</v>
      </c>
      <c r="AN4431" s="302">
        <v>39363</v>
      </c>
      <c r="AO4431" s="300">
        <v>4.484</v>
      </c>
    </row>
    <row r="4432" spans="38:41">
      <c r="AL4432" s="300">
        <v>10</v>
      </c>
      <c r="AM4432" s="300">
        <v>2007</v>
      </c>
      <c r="AN4432" s="302">
        <v>39360</v>
      </c>
      <c r="AO4432" s="300">
        <v>4.484</v>
      </c>
    </row>
    <row r="4433" spans="38:41">
      <c r="AL4433" s="300">
        <v>10</v>
      </c>
      <c r="AM4433" s="300">
        <v>2007</v>
      </c>
      <c r="AN4433" s="302">
        <v>39359</v>
      </c>
      <c r="AO4433" s="300">
        <v>4.4080000000000004</v>
      </c>
    </row>
    <row r="4434" spans="38:41">
      <c r="AL4434" s="300">
        <v>10</v>
      </c>
      <c r="AM4434" s="300">
        <v>2007</v>
      </c>
      <c r="AN4434" s="302">
        <v>39358</v>
      </c>
      <c r="AO4434" s="300">
        <v>4.4489999999999998</v>
      </c>
    </row>
    <row r="4435" spans="38:41">
      <c r="AL4435" s="300">
        <v>10</v>
      </c>
      <c r="AM4435" s="300">
        <v>2007</v>
      </c>
      <c r="AN4435" s="302">
        <v>39357</v>
      </c>
      <c r="AO4435" s="300">
        <v>4.4210000000000003</v>
      </c>
    </row>
    <row r="4436" spans="38:41">
      <c r="AL4436" s="300">
        <v>10</v>
      </c>
      <c r="AM4436" s="300">
        <v>2007</v>
      </c>
      <c r="AN4436" s="302">
        <v>39356</v>
      </c>
      <c r="AO4436" s="300">
        <v>4.4219999999999997</v>
      </c>
    </row>
    <row r="4437" spans="38:41">
      <c r="AL4437" s="300">
        <v>9</v>
      </c>
      <c r="AM4437" s="300">
        <v>2007</v>
      </c>
      <c r="AN4437" s="302">
        <v>39353</v>
      </c>
      <c r="AO4437" s="300">
        <v>4.444</v>
      </c>
    </row>
    <row r="4438" spans="38:41">
      <c r="AL4438" s="300">
        <v>9</v>
      </c>
      <c r="AM4438" s="300">
        <v>2007</v>
      </c>
      <c r="AN4438" s="302">
        <v>39352</v>
      </c>
      <c r="AO4438" s="300">
        <v>4.4870000000000001</v>
      </c>
    </row>
    <row r="4439" spans="38:41">
      <c r="AL4439" s="300">
        <v>9</v>
      </c>
      <c r="AM4439" s="300">
        <v>2007</v>
      </c>
      <c r="AN4439" s="302">
        <v>39351</v>
      </c>
      <c r="AO4439" s="300">
        <v>4.5049999999999999</v>
      </c>
    </row>
    <row r="4440" spans="38:41">
      <c r="AL4440" s="300">
        <v>9</v>
      </c>
      <c r="AM4440" s="300">
        <v>2007</v>
      </c>
      <c r="AN4440" s="302">
        <v>39350</v>
      </c>
      <c r="AO4440" s="300">
        <v>4.4800000000000004</v>
      </c>
    </row>
    <row r="4441" spans="38:41">
      <c r="AL4441" s="300">
        <v>9</v>
      </c>
      <c r="AM4441" s="300">
        <v>2007</v>
      </c>
      <c r="AN4441" s="302">
        <v>39349</v>
      </c>
      <c r="AO4441" s="300">
        <v>4.4790000000000001</v>
      </c>
    </row>
    <row r="4442" spans="38:41">
      <c r="AL4442" s="300">
        <v>9</v>
      </c>
      <c r="AM4442" s="300">
        <v>2007</v>
      </c>
      <c r="AN4442" s="302">
        <v>39346</v>
      </c>
      <c r="AO4442" s="300">
        <v>4.47</v>
      </c>
    </row>
    <row r="4443" spans="38:41">
      <c r="AL4443" s="300">
        <v>9</v>
      </c>
      <c r="AM4443" s="300">
        <v>2007</v>
      </c>
      <c r="AN4443" s="302">
        <v>39345</v>
      </c>
      <c r="AO4443" s="300">
        <v>4.5419999999999998</v>
      </c>
    </row>
    <row r="4444" spans="38:41">
      <c r="AL4444" s="300">
        <v>9</v>
      </c>
      <c r="AM4444" s="300">
        <v>2007</v>
      </c>
      <c r="AN4444" s="302">
        <v>39344</v>
      </c>
      <c r="AO4444" s="300">
        <v>4.4530000000000003</v>
      </c>
    </row>
    <row r="4445" spans="38:41">
      <c r="AL4445" s="300">
        <v>9</v>
      </c>
      <c r="AM4445" s="300">
        <v>2007</v>
      </c>
      <c r="AN4445" s="302">
        <v>39343</v>
      </c>
      <c r="AO4445" s="300">
        <v>4.3769999999999998</v>
      </c>
    </row>
    <row r="4446" spans="38:41">
      <c r="AL4446" s="300">
        <v>9</v>
      </c>
      <c r="AM4446" s="300">
        <v>2007</v>
      </c>
      <c r="AN4446" s="302">
        <v>39342</v>
      </c>
      <c r="AO4446" s="300">
        <v>4.3540000000000001</v>
      </c>
    </row>
    <row r="4447" spans="38:41">
      <c r="AL4447" s="300">
        <v>9</v>
      </c>
      <c r="AM4447" s="300">
        <v>2007</v>
      </c>
      <c r="AN4447" s="302">
        <v>39339</v>
      </c>
      <c r="AO4447" s="300">
        <v>4.3849999999999998</v>
      </c>
    </row>
    <row r="4448" spans="38:41">
      <c r="AL4448" s="300">
        <v>9</v>
      </c>
      <c r="AM4448" s="300">
        <v>2007</v>
      </c>
      <c r="AN4448" s="302">
        <v>39338</v>
      </c>
      <c r="AO4448" s="300">
        <v>4.4029999999999996</v>
      </c>
    </row>
    <row r="4449" spans="38:41">
      <c r="AL4449" s="300">
        <v>9</v>
      </c>
      <c r="AM4449" s="300">
        <v>2007</v>
      </c>
      <c r="AN4449" s="302">
        <v>39337</v>
      </c>
      <c r="AO4449" s="300">
        <v>4.3920000000000003</v>
      </c>
    </row>
    <row r="4450" spans="38:41">
      <c r="AL4450" s="300">
        <v>9</v>
      </c>
      <c r="AM4450" s="300">
        <v>2007</v>
      </c>
      <c r="AN4450" s="302">
        <v>39336</v>
      </c>
      <c r="AO4450" s="300">
        <v>4.3890000000000002</v>
      </c>
    </row>
    <row r="4451" spans="38:41">
      <c r="AL4451" s="300">
        <v>9</v>
      </c>
      <c r="AM4451" s="300">
        <v>2007</v>
      </c>
      <c r="AN4451" s="302">
        <v>39335</v>
      </c>
      <c r="AO4451" s="300">
        <v>4.343</v>
      </c>
    </row>
    <row r="4452" spans="38:41">
      <c r="AL4452" s="300">
        <v>9</v>
      </c>
      <c r="AM4452" s="300">
        <v>2007</v>
      </c>
      <c r="AN4452" s="302">
        <v>39332</v>
      </c>
      <c r="AO4452" s="300">
        <v>4.3550000000000004</v>
      </c>
    </row>
    <row r="4453" spans="38:41">
      <c r="AL4453" s="300">
        <v>9</v>
      </c>
      <c r="AM4453" s="300">
        <v>2007</v>
      </c>
      <c r="AN4453" s="302">
        <v>39331</v>
      </c>
      <c r="AO4453" s="300">
        <v>4.3940000000000001</v>
      </c>
    </row>
    <row r="4454" spans="38:41">
      <c r="AL4454" s="300">
        <v>9</v>
      </c>
      <c r="AM4454" s="300">
        <v>2007</v>
      </c>
      <c r="AN4454" s="302">
        <v>39330</v>
      </c>
      <c r="AO4454" s="300">
        <v>4.3970000000000002</v>
      </c>
    </row>
    <row r="4455" spans="38:41">
      <c r="AL4455" s="300">
        <v>9</v>
      </c>
      <c r="AM4455" s="300">
        <v>2007</v>
      </c>
      <c r="AN4455" s="302">
        <v>39329</v>
      </c>
      <c r="AO4455" s="300">
        <v>4.4420000000000002</v>
      </c>
    </row>
    <row r="4456" spans="38:41">
      <c r="AL4456" s="300">
        <v>9</v>
      </c>
      <c r="AM4456" s="300">
        <v>2007</v>
      </c>
      <c r="AN4456" s="302">
        <v>39328</v>
      </c>
      <c r="AO4456" s="300">
        <v>4.46</v>
      </c>
    </row>
    <row r="4457" spans="38:41">
      <c r="AL4457" s="300">
        <v>8</v>
      </c>
      <c r="AM4457" s="300">
        <v>2007</v>
      </c>
      <c r="AN4457" s="302">
        <v>39325</v>
      </c>
      <c r="AO4457" s="300">
        <v>4.4610000000000003</v>
      </c>
    </row>
    <row r="4458" spans="38:41">
      <c r="AL4458" s="300">
        <v>8</v>
      </c>
      <c r="AM4458" s="300">
        <v>2007</v>
      </c>
      <c r="AN4458" s="302">
        <v>39324</v>
      </c>
      <c r="AO4458" s="300">
        <v>4.4240000000000004</v>
      </c>
    </row>
    <row r="4459" spans="38:41">
      <c r="AL4459" s="300">
        <v>8</v>
      </c>
      <c r="AM4459" s="300">
        <v>2007</v>
      </c>
      <c r="AN4459" s="302">
        <v>39323</v>
      </c>
      <c r="AO4459" s="300">
        <v>4.4459999999999997</v>
      </c>
    </row>
    <row r="4460" spans="38:41">
      <c r="AL4460" s="300">
        <v>8</v>
      </c>
      <c r="AM4460" s="300">
        <v>2007</v>
      </c>
      <c r="AN4460" s="302">
        <v>39322</v>
      </c>
      <c r="AO4460" s="300">
        <v>4.375</v>
      </c>
    </row>
    <row r="4461" spans="38:41">
      <c r="AL4461" s="300">
        <v>8</v>
      </c>
      <c r="AM4461" s="300">
        <v>2007</v>
      </c>
      <c r="AN4461" s="302">
        <v>39321</v>
      </c>
      <c r="AO4461" s="300">
        <v>4.3959999999999999</v>
      </c>
    </row>
    <row r="4462" spans="38:41">
      <c r="AL4462" s="300">
        <v>8</v>
      </c>
      <c r="AM4462" s="300">
        <v>2007</v>
      </c>
      <c r="AN4462" s="302">
        <v>39318</v>
      </c>
      <c r="AO4462" s="300">
        <v>4.4340000000000002</v>
      </c>
    </row>
    <row r="4463" spans="38:41">
      <c r="AL4463" s="300">
        <v>8</v>
      </c>
      <c r="AM4463" s="300">
        <v>2007</v>
      </c>
      <c r="AN4463" s="302">
        <v>39317</v>
      </c>
      <c r="AO4463" s="300">
        <v>4.4669999999999996</v>
      </c>
    </row>
    <row r="4464" spans="38:41">
      <c r="AL4464" s="300">
        <v>8</v>
      </c>
      <c r="AM4464" s="300">
        <v>2007</v>
      </c>
      <c r="AN4464" s="302">
        <v>39316</v>
      </c>
      <c r="AO4464" s="300">
        <v>4.4820000000000002</v>
      </c>
    </row>
    <row r="4465" spans="38:41">
      <c r="AL4465" s="300">
        <v>8</v>
      </c>
      <c r="AM4465" s="300">
        <v>2007</v>
      </c>
      <c r="AN4465" s="302">
        <v>39315</v>
      </c>
      <c r="AO4465" s="300">
        <v>4.4539999999999997</v>
      </c>
    </row>
    <row r="4466" spans="38:41">
      <c r="AL4466" s="300">
        <v>8</v>
      </c>
      <c r="AM4466" s="300">
        <v>2007</v>
      </c>
      <c r="AN4466" s="302">
        <v>39314</v>
      </c>
      <c r="AO4466" s="300">
        <v>4.4649999999999999</v>
      </c>
    </row>
    <row r="4467" spans="38:41">
      <c r="AL4467" s="300">
        <v>8</v>
      </c>
      <c r="AM4467" s="300">
        <v>2007</v>
      </c>
      <c r="AN4467" s="302">
        <v>39311</v>
      </c>
      <c r="AO4467" s="300">
        <v>4.4710000000000001</v>
      </c>
    </row>
    <row r="4468" spans="38:41">
      <c r="AL4468" s="300">
        <v>8</v>
      </c>
      <c r="AM4468" s="300">
        <v>2007</v>
      </c>
      <c r="AN4468" s="302">
        <v>39310</v>
      </c>
      <c r="AO4468" s="300">
        <v>4.4649999999999999</v>
      </c>
    </row>
    <row r="4469" spans="38:41">
      <c r="AL4469" s="300">
        <v>8</v>
      </c>
      <c r="AM4469" s="300">
        <v>2007</v>
      </c>
      <c r="AN4469" s="302">
        <v>39309</v>
      </c>
      <c r="AO4469" s="300">
        <v>4.47</v>
      </c>
    </row>
    <row r="4470" spans="38:41">
      <c r="AL4470" s="300">
        <v>8</v>
      </c>
      <c r="AM4470" s="300">
        <v>2007</v>
      </c>
      <c r="AN4470" s="302">
        <v>39308</v>
      </c>
      <c r="AO4470" s="300">
        <v>4.4370000000000003</v>
      </c>
    </row>
    <row r="4471" spans="38:41">
      <c r="AL4471" s="300">
        <v>8</v>
      </c>
      <c r="AM4471" s="300">
        <v>2007</v>
      </c>
      <c r="AN4471" s="302">
        <v>39307</v>
      </c>
      <c r="AO4471" s="300">
        <v>4.4619999999999997</v>
      </c>
    </row>
    <row r="4472" spans="38:41">
      <c r="AL4472" s="300">
        <v>8</v>
      </c>
      <c r="AM4472" s="300">
        <v>2007</v>
      </c>
      <c r="AN4472" s="302">
        <v>39304</v>
      </c>
      <c r="AO4472" s="300">
        <v>4.4790000000000001</v>
      </c>
    </row>
    <row r="4473" spans="38:41">
      <c r="AL4473" s="300">
        <v>8</v>
      </c>
      <c r="AM4473" s="300">
        <v>2007</v>
      </c>
      <c r="AN4473" s="302">
        <v>39303</v>
      </c>
      <c r="AO4473" s="300">
        <v>4.4690000000000003</v>
      </c>
    </row>
    <row r="4474" spans="38:41">
      <c r="AL4474" s="300">
        <v>8</v>
      </c>
      <c r="AM4474" s="300">
        <v>2007</v>
      </c>
      <c r="AN4474" s="302">
        <v>39302</v>
      </c>
      <c r="AO4474" s="300">
        <v>4.4669999999999996</v>
      </c>
    </row>
    <row r="4475" spans="38:41">
      <c r="AL4475" s="300">
        <v>8</v>
      </c>
      <c r="AM4475" s="300">
        <v>2007</v>
      </c>
      <c r="AN4475" s="302">
        <v>39301</v>
      </c>
      <c r="AO4475" s="300">
        <v>4.41</v>
      </c>
    </row>
    <row r="4476" spans="38:41">
      <c r="AL4476" s="300">
        <v>8</v>
      </c>
      <c r="AM4476" s="300">
        <v>2007</v>
      </c>
      <c r="AN4476" s="302">
        <v>39300</v>
      </c>
      <c r="AO4476" s="300">
        <v>4.4000000000000004</v>
      </c>
    </row>
    <row r="4477" spans="38:41">
      <c r="AL4477" s="300">
        <v>8</v>
      </c>
      <c r="AM4477" s="300">
        <v>2007</v>
      </c>
      <c r="AN4477" s="302">
        <v>39297</v>
      </c>
      <c r="AO4477" s="300">
        <v>4.4009999999999998</v>
      </c>
    </row>
    <row r="4478" spans="38:41">
      <c r="AL4478" s="300">
        <v>8</v>
      </c>
      <c r="AM4478" s="300">
        <v>2007</v>
      </c>
      <c r="AN4478" s="302">
        <v>39296</v>
      </c>
      <c r="AO4478" s="300">
        <v>4.4290000000000003</v>
      </c>
    </row>
    <row r="4479" spans="38:41">
      <c r="AL4479" s="300">
        <v>8</v>
      </c>
      <c r="AM4479" s="300">
        <v>2007</v>
      </c>
      <c r="AN4479" s="302">
        <v>39295</v>
      </c>
      <c r="AO4479" s="300">
        <v>4.4539999999999997</v>
      </c>
    </row>
    <row r="4480" spans="38:41">
      <c r="AL4480" s="300">
        <v>7</v>
      </c>
      <c r="AM4480" s="300">
        <v>2007</v>
      </c>
      <c r="AN4480" s="302">
        <v>39294</v>
      </c>
      <c r="AO4480" s="300">
        <v>4.4610000000000003</v>
      </c>
    </row>
    <row r="4481" spans="38:41">
      <c r="AL4481" s="300">
        <v>7</v>
      </c>
      <c r="AM4481" s="300">
        <v>2007</v>
      </c>
      <c r="AN4481" s="302">
        <v>39293</v>
      </c>
      <c r="AO4481" s="300">
        <v>4.4720000000000004</v>
      </c>
    </row>
    <row r="4482" spans="38:41">
      <c r="AL4482" s="300">
        <v>7</v>
      </c>
      <c r="AM4482" s="300">
        <v>2007</v>
      </c>
      <c r="AN4482" s="302">
        <v>39290</v>
      </c>
      <c r="AO4482" s="300">
        <v>4.4340000000000002</v>
      </c>
    </row>
    <row r="4483" spans="38:41">
      <c r="AL4483" s="300">
        <v>7</v>
      </c>
      <c r="AM4483" s="300">
        <v>2007</v>
      </c>
      <c r="AN4483" s="302">
        <v>39289</v>
      </c>
      <c r="AO4483" s="300">
        <v>4.4530000000000003</v>
      </c>
    </row>
    <row r="4484" spans="38:41">
      <c r="AL4484" s="300">
        <v>7</v>
      </c>
      <c r="AM4484" s="300">
        <v>2007</v>
      </c>
      <c r="AN4484" s="302">
        <v>39288</v>
      </c>
      <c r="AO4484" s="300">
        <v>4.4880000000000004</v>
      </c>
    </row>
    <row r="4485" spans="38:41">
      <c r="AL4485" s="300">
        <v>7</v>
      </c>
      <c r="AM4485" s="300">
        <v>2007</v>
      </c>
      <c r="AN4485" s="302">
        <v>39287</v>
      </c>
      <c r="AO4485" s="300">
        <v>4.508</v>
      </c>
    </row>
    <row r="4486" spans="38:41">
      <c r="AL4486" s="300">
        <v>7</v>
      </c>
      <c r="AM4486" s="300">
        <v>2007</v>
      </c>
      <c r="AN4486" s="302">
        <v>39286</v>
      </c>
      <c r="AO4486" s="300">
        <v>4.5030000000000001</v>
      </c>
    </row>
    <row r="4487" spans="38:41">
      <c r="AL4487" s="300">
        <v>7</v>
      </c>
      <c r="AM4487" s="300">
        <v>2007</v>
      </c>
      <c r="AN4487" s="302">
        <v>39283</v>
      </c>
      <c r="AO4487" s="300">
        <v>4.5</v>
      </c>
    </row>
    <row r="4488" spans="38:41">
      <c r="AL4488" s="300">
        <v>7</v>
      </c>
      <c r="AM4488" s="300">
        <v>2007</v>
      </c>
      <c r="AN4488" s="302">
        <v>39282</v>
      </c>
      <c r="AO4488" s="300">
        <v>4.54</v>
      </c>
    </row>
    <row r="4489" spans="38:41">
      <c r="AL4489" s="300">
        <v>7</v>
      </c>
      <c r="AM4489" s="300">
        <v>2007</v>
      </c>
      <c r="AN4489" s="302">
        <v>39281</v>
      </c>
      <c r="AO4489" s="300">
        <v>4.54</v>
      </c>
    </row>
    <row r="4490" spans="38:41">
      <c r="AL4490" s="300">
        <v>7</v>
      </c>
      <c r="AM4490" s="300">
        <v>2007</v>
      </c>
      <c r="AN4490" s="302">
        <v>39280</v>
      </c>
      <c r="AO4490" s="300">
        <v>4.5590000000000002</v>
      </c>
    </row>
    <row r="4491" spans="38:41">
      <c r="AL4491" s="300">
        <v>7</v>
      </c>
      <c r="AM4491" s="300">
        <v>2007</v>
      </c>
      <c r="AN4491" s="302">
        <v>39279</v>
      </c>
      <c r="AO4491" s="300">
        <v>4.532</v>
      </c>
    </row>
    <row r="4492" spans="38:41">
      <c r="AL4492" s="300">
        <v>7</v>
      </c>
      <c r="AM4492" s="300">
        <v>2007</v>
      </c>
      <c r="AN4492" s="302">
        <v>39276</v>
      </c>
      <c r="AO4492" s="300">
        <v>4.5759999999999996</v>
      </c>
    </row>
    <row r="4493" spans="38:41">
      <c r="AL4493" s="300">
        <v>7</v>
      </c>
      <c r="AM4493" s="300">
        <v>2007</v>
      </c>
      <c r="AN4493" s="302">
        <v>39275</v>
      </c>
      <c r="AO4493" s="300">
        <v>4.6029999999999998</v>
      </c>
    </row>
    <row r="4494" spans="38:41">
      <c r="AL4494" s="300">
        <v>7</v>
      </c>
      <c r="AM4494" s="300">
        <v>2007</v>
      </c>
      <c r="AN4494" s="302">
        <v>39274</v>
      </c>
      <c r="AO4494" s="300">
        <v>4.5510000000000002</v>
      </c>
    </row>
    <row r="4495" spans="38:41">
      <c r="AL4495" s="300">
        <v>7</v>
      </c>
      <c r="AM4495" s="300">
        <v>2007</v>
      </c>
      <c r="AN4495" s="302">
        <v>39273</v>
      </c>
      <c r="AO4495" s="300">
        <v>4.51</v>
      </c>
    </row>
    <row r="4496" spans="38:41">
      <c r="AL4496" s="300">
        <v>7</v>
      </c>
      <c r="AM4496" s="300">
        <v>2007</v>
      </c>
      <c r="AN4496" s="302">
        <v>39272</v>
      </c>
      <c r="AO4496" s="300">
        <v>4.5949999999999998</v>
      </c>
    </row>
    <row r="4497" spans="38:41">
      <c r="AL4497" s="300">
        <v>7</v>
      </c>
      <c r="AM4497" s="300">
        <v>2007</v>
      </c>
      <c r="AN4497" s="302">
        <v>39269</v>
      </c>
      <c r="AO4497" s="300">
        <v>4.633</v>
      </c>
    </row>
    <row r="4498" spans="38:41">
      <c r="AL4498" s="300">
        <v>7</v>
      </c>
      <c r="AM4498" s="300">
        <v>2007</v>
      </c>
      <c r="AN4498" s="302">
        <v>39268</v>
      </c>
      <c r="AO4498" s="300">
        <v>4.5679999999999996</v>
      </c>
    </row>
    <row r="4499" spans="38:41">
      <c r="AL4499" s="300">
        <v>7</v>
      </c>
      <c r="AM4499" s="300">
        <v>2007</v>
      </c>
      <c r="AN4499" s="302">
        <v>39267</v>
      </c>
      <c r="AO4499" s="300">
        <v>4.5110000000000001</v>
      </c>
    </row>
    <row r="4500" spans="38:41">
      <c r="AL4500" s="300">
        <v>7</v>
      </c>
      <c r="AM4500" s="300">
        <v>2007</v>
      </c>
      <c r="AN4500" s="302">
        <v>39266</v>
      </c>
      <c r="AO4500" s="300">
        <v>4.4850000000000003</v>
      </c>
    </row>
    <row r="4501" spans="38:41">
      <c r="AL4501" s="300">
        <v>7</v>
      </c>
      <c r="AM4501" s="300">
        <v>2007</v>
      </c>
      <c r="AN4501" s="302">
        <v>39265</v>
      </c>
      <c r="AO4501" s="300">
        <v>4.4870000000000001</v>
      </c>
    </row>
    <row r="4502" spans="38:41">
      <c r="AL4502" s="300">
        <v>6</v>
      </c>
      <c r="AM4502" s="300">
        <v>2007</v>
      </c>
      <c r="AN4502" s="302">
        <v>39262</v>
      </c>
      <c r="AO4502" s="300">
        <v>4.4889999999999999</v>
      </c>
    </row>
    <row r="4503" spans="38:41">
      <c r="AL4503" s="300">
        <v>6</v>
      </c>
      <c r="AM4503" s="300">
        <v>2007</v>
      </c>
      <c r="AN4503" s="302">
        <v>39261</v>
      </c>
      <c r="AO4503" s="300">
        <v>4.5599999999999996</v>
      </c>
    </row>
    <row r="4504" spans="38:41">
      <c r="AL4504" s="300">
        <v>6</v>
      </c>
      <c r="AM4504" s="300">
        <v>2007</v>
      </c>
      <c r="AN4504" s="302">
        <v>39260</v>
      </c>
      <c r="AO4504" s="300">
        <v>4.5599999999999996</v>
      </c>
    </row>
    <row r="4505" spans="38:41">
      <c r="AL4505" s="300">
        <v>6</v>
      </c>
      <c r="AM4505" s="300">
        <v>2007</v>
      </c>
      <c r="AN4505" s="302">
        <v>39259</v>
      </c>
      <c r="AO4505" s="300">
        <v>4.5549999999999997</v>
      </c>
    </row>
    <row r="4506" spans="38:41">
      <c r="AL4506" s="300">
        <v>6</v>
      </c>
      <c r="AM4506" s="300">
        <v>2007</v>
      </c>
      <c r="AN4506" s="302">
        <v>39258</v>
      </c>
      <c r="AO4506" s="300">
        <v>4.5460000000000003</v>
      </c>
    </row>
    <row r="4507" spans="38:41">
      <c r="AL4507" s="300">
        <v>6</v>
      </c>
      <c r="AM4507" s="300">
        <v>2007</v>
      </c>
      <c r="AN4507" s="302">
        <v>39255</v>
      </c>
      <c r="AO4507" s="300">
        <v>4.58</v>
      </c>
    </row>
    <row r="4508" spans="38:41">
      <c r="AL4508" s="300">
        <v>6</v>
      </c>
      <c r="AM4508" s="300">
        <v>2007</v>
      </c>
      <c r="AN4508" s="302">
        <v>39254</v>
      </c>
      <c r="AO4508" s="300">
        <v>4.5970000000000004</v>
      </c>
    </row>
    <row r="4509" spans="38:41">
      <c r="AL4509" s="300">
        <v>6</v>
      </c>
      <c r="AM4509" s="300">
        <v>2007</v>
      </c>
      <c r="AN4509" s="302">
        <v>39253</v>
      </c>
      <c r="AO4509" s="300">
        <v>4.55</v>
      </c>
    </row>
    <row r="4510" spans="38:41">
      <c r="AL4510" s="300">
        <v>6</v>
      </c>
      <c r="AM4510" s="300">
        <v>2007</v>
      </c>
      <c r="AN4510" s="302">
        <v>39252</v>
      </c>
      <c r="AO4510" s="300">
        <v>4.53</v>
      </c>
    </row>
    <row r="4511" spans="38:41">
      <c r="AL4511" s="300">
        <v>6</v>
      </c>
      <c r="AM4511" s="300">
        <v>2007</v>
      </c>
      <c r="AN4511" s="302">
        <v>39251</v>
      </c>
      <c r="AO4511" s="300">
        <v>4.5490000000000004</v>
      </c>
    </row>
    <row r="4512" spans="38:41">
      <c r="AL4512" s="300">
        <v>6</v>
      </c>
      <c r="AM4512" s="300">
        <v>2007</v>
      </c>
      <c r="AN4512" s="302">
        <v>39248</v>
      </c>
      <c r="AO4512" s="300">
        <v>4.5270000000000001</v>
      </c>
    </row>
    <row r="4513" spans="38:41">
      <c r="AL4513" s="300">
        <v>6</v>
      </c>
      <c r="AM4513" s="300">
        <v>2007</v>
      </c>
      <c r="AN4513" s="302">
        <v>39247</v>
      </c>
      <c r="AO4513" s="300">
        <v>4.5990000000000002</v>
      </c>
    </row>
    <row r="4514" spans="38:41">
      <c r="AL4514" s="300">
        <v>6</v>
      </c>
      <c r="AM4514" s="300">
        <v>2007</v>
      </c>
      <c r="AN4514" s="302">
        <v>39246</v>
      </c>
      <c r="AO4514" s="300">
        <v>4.5999999999999996</v>
      </c>
    </row>
    <row r="4515" spans="38:41">
      <c r="AL4515" s="300">
        <v>6</v>
      </c>
      <c r="AM4515" s="300">
        <v>2007</v>
      </c>
      <c r="AN4515" s="302">
        <v>39245</v>
      </c>
      <c r="AO4515" s="300">
        <v>4.6509999999999998</v>
      </c>
    </row>
    <row r="4516" spans="38:41">
      <c r="AL4516" s="300">
        <v>6</v>
      </c>
      <c r="AM4516" s="300">
        <v>2007</v>
      </c>
      <c r="AN4516" s="302">
        <v>39244</v>
      </c>
      <c r="AO4516" s="300">
        <v>4.5609999999999999</v>
      </c>
    </row>
    <row r="4517" spans="38:41">
      <c r="AL4517" s="300">
        <v>6</v>
      </c>
      <c r="AM4517" s="300">
        <v>2007</v>
      </c>
      <c r="AN4517" s="302">
        <v>39241</v>
      </c>
      <c r="AO4517" s="300">
        <v>4.5250000000000004</v>
      </c>
    </row>
    <row r="4518" spans="38:41">
      <c r="AL4518" s="300">
        <v>6</v>
      </c>
      <c r="AM4518" s="300">
        <v>2007</v>
      </c>
      <c r="AN4518" s="302">
        <v>39240</v>
      </c>
      <c r="AO4518" s="300">
        <v>4.4980000000000002</v>
      </c>
    </row>
    <row r="4519" spans="38:41">
      <c r="AL4519" s="300">
        <v>6</v>
      </c>
      <c r="AM4519" s="300">
        <v>2007</v>
      </c>
      <c r="AN4519" s="302">
        <v>39239</v>
      </c>
      <c r="AO4519" s="300">
        <v>4.3869999999999996</v>
      </c>
    </row>
    <row r="4520" spans="38:41">
      <c r="AL4520" s="300">
        <v>6</v>
      </c>
      <c r="AM4520" s="300">
        <v>2007</v>
      </c>
      <c r="AN4520" s="302">
        <v>39238</v>
      </c>
      <c r="AO4520" s="300">
        <v>4.3879999999999999</v>
      </c>
    </row>
    <row r="4521" spans="38:41">
      <c r="AL4521" s="300">
        <v>6</v>
      </c>
      <c r="AM4521" s="300">
        <v>2007</v>
      </c>
      <c r="AN4521" s="302">
        <v>39237</v>
      </c>
      <c r="AO4521" s="300">
        <v>4.3579999999999997</v>
      </c>
    </row>
    <row r="4522" spans="38:41">
      <c r="AL4522" s="300">
        <v>6</v>
      </c>
      <c r="AM4522" s="300">
        <v>2007</v>
      </c>
      <c r="AN4522" s="302">
        <v>39234</v>
      </c>
      <c r="AO4522" s="300">
        <v>4.391</v>
      </c>
    </row>
    <row r="4523" spans="38:41">
      <c r="AL4523" s="300">
        <v>5</v>
      </c>
      <c r="AM4523" s="300">
        <v>2007</v>
      </c>
      <c r="AN4523" s="302">
        <v>39233</v>
      </c>
      <c r="AO4523" s="300">
        <v>4.3869999999999996</v>
      </c>
    </row>
    <row r="4524" spans="38:41">
      <c r="AL4524" s="300">
        <v>5</v>
      </c>
      <c r="AM4524" s="300">
        <v>2007</v>
      </c>
      <c r="AN4524" s="302">
        <v>39232</v>
      </c>
      <c r="AO4524" s="300">
        <v>4.3940000000000001</v>
      </c>
    </row>
    <row r="4525" spans="38:41">
      <c r="AL4525" s="300">
        <v>5</v>
      </c>
      <c r="AM4525" s="300">
        <v>2007</v>
      </c>
      <c r="AN4525" s="302">
        <v>39231</v>
      </c>
      <c r="AO4525" s="300">
        <v>4.42</v>
      </c>
    </row>
    <row r="4526" spans="38:41">
      <c r="AL4526" s="300">
        <v>5</v>
      </c>
      <c r="AM4526" s="300">
        <v>2007</v>
      </c>
      <c r="AN4526" s="302">
        <v>39230</v>
      </c>
      <c r="AO4526" s="300">
        <v>4.3920000000000003</v>
      </c>
    </row>
    <row r="4527" spans="38:41">
      <c r="AL4527" s="300">
        <v>5</v>
      </c>
      <c r="AM4527" s="300">
        <v>2007</v>
      </c>
      <c r="AN4527" s="302">
        <v>39227</v>
      </c>
      <c r="AO4527" s="300">
        <v>4.3760000000000003</v>
      </c>
    </row>
    <row r="4528" spans="38:41">
      <c r="AL4528" s="300">
        <v>5</v>
      </c>
      <c r="AM4528" s="300">
        <v>2007</v>
      </c>
      <c r="AN4528" s="302">
        <v>39226</v>
      </c>
      <c r="AO4528" s="300">
        <v>4.367</v>
      </c>
    </row>
    <row r="4529" spans="38:41">
      <c r="AL4529" s="300">
        <v>5</v>
      </c>
      <c r="AM4529" s="300">
        <v>2007</v>
      </c>
      <c r="AN4529" s="302">
        <v>39225</v>
      </c>
      <c r="AO4529" s="300">
        <v>4.3479999999999999</v>
      </c>
    </row>
    <row r="4530" spans="38:41">
      <c r="AL4530" s="300">
        <v>5</v>
      </c>
      <c r="AM4530" s="300">
        <v>2007</v>
      </c>
      <c r="AN4530" s="302">
        <v>39224</v>
      </c>
      <c r="AO4530" s="300">
        <v>4.3029999999999999</v>
      </c>
    </row>
    <row r="4531" spans="38:41">
      <c r="AL4531" s="300">
        <v>5</v>
      </c>
      <c r="AM4531" s="300">
        <v>2007</v>
      </c>
      <c r="AN4531" s="302">
        <v>39223</v>
      </c>
      <c r="AO4531" s="300">
        <v>4.2880000000000003</v>
      </c>
    </row>
    <row r="4532" spans="38:41">
      <c r="AL4532" s="300">
        <v>5</v>
      </c>
      <c r="AM4532" s="300">
        <v>2007</v>
      </c>
      <c r="AN4532" s="302">
        <v>39220</v>
      </c>
      <c r="AO4532" s="300">
        <v>4.2830000000000004</v>
      </c>
    </row>
    <row r="4533" spans="38:41">
      <c r="AL4533" s="300">
        <v>5</v>
      </c>
      <c r="AM4533" s="300">
        <v>2007</v>
      </c>
      <c r="AN4533" s="302">
        <v>39219</v>
      </c>
      <c r="AO4533" s="300">
        <v>4.2809999999999997</v>
      </c>
    </row>
    <row r="4534" spans="38:41">
      <c r="AL4534" s="300">
        <v>5</v>
      </c>
      <c r="AM4534" s="300">
        <v>2007</v>
      </c>
      <c r="AN4534" s="302">
        <v>39218</v>
      </c>
      <c r="AO4534" s="300">
        <v>4.242</v>
      </c>
    </row>
    <row r="4535" spans="38:41">
      <c r="AL4535" s="300">
        <v>5</v>
      </c>
      <c r="AM4535" s="300">
        <v>2007</v>
      </c>
      <c r="AN4535" s="302">
        <v>39217</v>
      </c>
      <c r="AO4535" s="300">
        <v>4.2430000000000003</v>
      </c>
    </row>
    <row r="4536" spans="38:41">
      <c r="AL4536" s="300">
        <v>5</v>
      </c>
      <c r="AM4536" s="300">
        <v>2007</v>
      </c>
      <c r="AN4536" s="302">
        <v>39216</v>
      </c>
      <c r="AO4536" s="300">
        <v>4.2450000000000001</v>
      </c>
    </row>
    <row r="4537" spans="38:41">
      <c r="AL4537" s="300">
        <v>5</v>
      </c>
      <c r="AM4537" s="300">
        <v>2007</v>
      </c>
      <c r="AN4537" s="302">
        <v>39213</v>
      </c>
      <c r="AO4537" s="300">
        <v>4.2080000000000002</v>
      </c>
    </row>
    <row r="4538" spans="38:41">
      <c r="AL4538" s="300">
        <v>5</v>
      </c>
      <c r="AM4538" s="300">
        <v>2007</v>
      </c>
      <c r="AN4538" s="302">
        <v>39212</v>
      </c>
      <c r="AO4538" s="300">
        <v>4.2130000000000001</v>
      </c>
    </row>
    <row r="4539" spans="38:41">
      <c r="AL4539" s="300">
        <v>5</v>
      </c>
      <c r="AM4539" s="300">
        <v>2007</v>
      </c>
      <c r="AN4539" s="302">
        <v>39211</v>
      </c>
      <c r="AO4539" s="300">
        <v>4.22</v>
      </c>
    </row>
    <row r="4540" spans="38:41">
      <c r="AL4540" s="300">
        <v>5</v>
      </c>
      <c r="AM4540" s="300">
        <v>2007</v>
      </c>
      <c r="AN4540" s="302">
        <v>39210</v>
      </c>
      <c r="AO4540" s="300">
        <v>4.21</v>
      </c>
    </row>
    <row r="4541" spans="38:41">
      <c r="AL4541" s="300">
        <v>5</v>
      </c>
      <c r="AM4541" s="300">
        <v>2007</v>
      </c>
      <c r="AN4541" s="302">
        <v>39209</v>
      </c>
      <c r="AO4541" s="300">
        <v>4.2149999999999999</v>
      </c>
    </row>
    <row r="4542" spans="38:41">
      <c r="AL4542" s="300">
        <v>5</v>
      </c>
      <c r="AM4542" s="300">
        <v>2007</v>
      </c>
      <c r="AN4542" s="302">
        <v>39206</v>
      </c>
      <c r="AO4542" s="300">
        <v>4.2350000000000003</v>
      </c>
    </row>
    <row r="4543" spans="38:41">
      <c r="AL4543" s="300">
        <v>5</v>
      </c>
      <c r="AM4543" s="300">
        <v>2007</v>
      </c>
      <c r="AN4543" s="302">
        <v>39205</v>
      </c>
      <c r="AO4543" s="300">
        <v>4.2530000000000001</v>
      </c>
    </row>
    <row r="4544" spans="38:41">
      <c r="AL4544" s="300">
        <v>5</v>
      </c>
      <c r="AM4544" s="300">
        <v>2007</v>
      </c>
      <c r="AN4544" s="302">
        <v>39204</v>
      </c>
      <c r="AO4544" s="300">
        <v>4.226</v>
      </c>
    </row>
    <row r="4545" spans="38:41">
      <c r="AL4545" s="300">
        <v>5</v>
      </c>
      <c r="AM4545" s="300">
        <v>2007</v>
      </c>
      <c r="AN4545" s="302">
        <v>39203</v>
      </c>
      <c r="AO4545" s="300">
        <v>4.2009999999999996</v>
      </c>
    </row>
    <row r="4546" spans="38:41">
      <c r="AL4546" s="300">
        <v>4</v>
      </c>
      <c r="AM4546" s="300">
        <v>2007</v>
      </c>
      <c r="AN4546" s="302">
        <v>39202</v>
      </c>
      <c r="AO4546" s="300">
        <v>4.194</v>
      </c>
    </row>
    <row r="4547" spans="38:41">
      <c r="AL4547" s="300">
        <v>4</v>
      </c>
      <c r="AM4547" s="300">
        <v>2007</v>
      </c>
      <c r="AN4547" s="302">
        <v>39199</v>
      </c>
      <c r="AO4547" s="300">
        <v>4.2670000000000003</v>
      </c>
    </row>
    <row r="4548" spans="38:41">
      <c r="AL4548" s="300">
        <v>4</v>
      </c>
      <c r="AM4548" s="300">
        <v>2007</v>
      </c>
      <c r="AN4548" s="302">
        <v>39198</v>
      </c>
      <c r="AO4548" s="300">
        <v>4.24</v>
      </c>
    </row>
    <row r="4549" spans="38:41">
      <c r="AL4549" s="300">
        <v>4</v>
      </c>
      <c r="AM4549" s="300">
        <v>2007</v>
      </c>
      <c r="AN4549" s="302">
        <v>39197</v>
      </c>
      <c r="AO4549" s="300">
        <v>4.1980000000000004</v>
      </c>
    </row>
    <row r="4550" spans="38:41">
      <c r="AL4550" s="300">
        <v>4</v>
      </c>
      <c r="AM4550" s="300">
        <v>2007</v>
      </c>
      <c r="AN4550" s="302">
        <v>39196</v>
      </c>
      <c r="AO4550" s="300">
        <v>4.1970000000000001</v>
      </c>
    </row>
    <row r="4551" spans="38:41">
      <c r="AL4551" s="300">
        <v>4</v>
      </c>
      <c r="AM4551" s="300">
        <v>2007</v>
      </c>
      <c r="AN4551" s="302">
        <v>39195</v>
      </c>
      <c r="AO4551" s="300">
        <v>4.2240000000000002</v>
      </c>
    </row>
    <row r="4552" spans="38:41">
      <c r="AL4552" s="300">
        <v>4</v>
      </c>
      <c r="AM4552" s="300">
        <v>2007</v>
      </c>
      <c r="AN4552" s="302">
        <v>39192</v>
      </c>
      <c r="AO4552" s="300">
        <v>4.2560000000000002</v>
      </c>
    </row>
    <row r="4553" spans="38:41">
      <c r="AL4553" s="300">
        <v>4</v>
      </c>
      <c r="AM4553" s="300">
        <v>2007</v>
      </c>
      <c r="AN4553" s="302">
        <v>39191</v>
      </c>
      <c r="AO4553" s="300">
        <v>4.2270000000000003</v>
      </c>
    </row>
    <row r="4554" spans="38:41">
      <c r="AL4554" s="300">
        <v>4</v>
      </c>
      <c r="AM4554" s="300">
        <v>2007</v>
      </c>
      <c r="AN4554" s="302">
        <v>39190</v>
      </c>
      <c r="AO4554" s="300">
        <v>4.2240000000000002</v>
      </c>
    </row>
    <row r="4555" spans="38:41">
      <c r="AL4555" s="300">
        <v>4</v>
      </c>
      <c r="AM4555" s="300">
        <v>2007</v>
      </c>
      <c r="AN4555" s="302">
        <v>39189</v>
      </c>
      <c r="AO4555" s="300">
        <v>4.2220000000000004</v>
      </c>
    </row>
    <row r="4556" spans="38:41">
      <c r="AL4556" s="300">
        <v>4</v>
      </c>
      <c r="AM4556" s="300">
        <v>2007</v>
      </c>
      <c r="AN4556" s="302">
        <v>39188</v>
      </c>
      <c r="AO4556" s="300">
        <v>4.2549999999999999</v>
      </c>
    </row>
    <row r="4557" spans="38:41">
      <c r="AL4557" s="300">
        <v>4</v>
      </c>
      <c r="AM4557" s="300">
        <v>2007</v>
      </c>
      <c r="AN4557" s="302">
        <v>39185</v>
      </c>
      <c r="AO4557" s="300">
        <v>4.2539999999999996</v>
      </c>
    </row>
    <row r="4558" spans="38:41">
      <c r="AL4558" s="300">
        <v>4</v>
      </c>
      <c r="AM4558" s="300">
        <v>2007</v>
      </c>
      <c r="AN4558" s="302">
        <v>39184</v>
      </c>
      <c r="AO4558" s="300">
        <v>4.2359999999999998</v>
      </c>
    </row>
    <row r="4559" spans="38:41">
      <c r="AL4559" s="300">
        <v>4</v>
      </c>
      <c r="AM4559" s="300">
        <v>2007</v>
      </c>
      <c r="AN4559" s="302">
        <v>39183</v>
      </c>
      <c r="AO4559" s="300">
        <v>4.226</v>
      </c>
    </row>
    <row r="4560" spans="38:41">
      <c r="AL4560" s="300">
        <v>4</v>
      </c>
      <c r="AM4560" s="300">
        <v>2007</v>
      </c>
      <c r="AN4560" s="302">
        <v>39182</v>
      </c>
      <c r="AO4560" s="300">
        <v>4.2190000000000003</v>
      </c>
    </row>
    <row r="4561" spans="38:41">
      <c r="AL4561" s="300">
        <v>4</v>
      </c>
      <c r="AM4561" s="300">
        <v>2007</v>
      </c>
      <c r="AN4561" s="302">
        <v>39181</v>
      </c>
      <c r="AO4561" s="300">
        <v>4.2409999999999997</v>
      </c>
    </row>
    <row r="4562" spans="38:41">
      <c r="AL4562" s="300">
        <v>4</v>
      </c>
      <c r="AM4562" s="300">
        <v>2007</v>
      </c>
      <c r="AN4562" s="302">
        <v>39178</v>
      </c>
      <c r="AO4562" s="300">
        <v>4.2110000000000003</v>
      </c>
    </row>
    <row r="4563" spans="38:41">
      <c r="AL4563" s="300">
        <v>4</v>
      </c>
      <c r="AM4563" s="300">
        <v>2007</v>
      </c>
      <c r="AN4563" s="302">
        <v>39177</v>
      </c>
      <c r="AO4563" s="300">
        <v>4.2060000000000004</v>
      </c>
    </row>
    <row r="4564" spans="38:41">
      <c r="AL4564" s="300">
        <v>4</v>
      </c>
      <c r="AM4564" s="300">
        <v>2007</v>
      </c>
      <c r="AN4564" s="302">
        <v>39176</v>
      </c>
      <c r="AO4564" s="300">
        <v>4.1890000000000001</v>
      </c>
    </row>
    <row r="4565" spans="38:41">
      <c r="AL4565" s="300">
        <v>4</v>
      </c>
      <c r="AM4565" s="300">
        <v>2007</v>
      </c>
      <c r="AN4565" s="302">
        <v>39175</v>
      </c>
      <c r="AO4565" s="300">
        <v>4.2190000000000003</v>
      </c>
    </row>
    <row r="4566" spans="38:41">
      <c r="AL4566" s="300">
        <v>4</v>
      </c>
      <c r="AM4566" s="300">
        <v>2007</v>
      </c>
      <c r="AN4566" s="302">
        <v>39174</v>
      </c>
      <c r="AO4566" s="300">
        <v>4.2030000000000003</v>
      </c>
    </row>
    <row r="4567" spans="38:41">
      <c r="AL4567" s="300">
        <v>3</v>
      </c>
      <c r="AM4567" s="300">
        <v>2007</v>
      </c>
      <c r="AN4567" s="302">
        <v>39171</v>
      </c>
      <c r="AO4567" s="300">
        <v>4.2</v>
      </c>
    </row>
    <row r="4568" spans="38:41">
      <c r="AL4568" s="300">
        <v>3</v>
      </c>
      <c r="AM4568" s="300">
        <v>2007</v>
      </c>
      <c r="AN4568" s="302">
        <v>39170</v>
      </c>
      <c r="AO4568" s="300">
        <v>4.2130000000000001</v>
      </c>
    </row>
    <row r="4569" spans="38:41">
      <c r="AL4569" s="300">
        <v>3</v>
      </c>
      <c r="AM4569" s="300">
        <v>2007</v>
      </c>
      <c r="AN4569" s="302">
        <v>39169</v>
      </c>
      <c r="AO4569" s="300">
        <v>4.2089999999999996</v>
      </c>
    </row>
    <row r="4570" spans="38:41">
      <c r="AL4570" s="300">
        <v>3</v>
      </c>
      <c r="AM4570" s="300">
        <v>2007</v>
      </c>
      <c r="AN4570" s="302">
        <v>39168</v>
      </c>
      <c r="AO4570" s="300">
        <v>4.1959999999999997</v>
      </c>
    </row>
    <row r="4571" spans="38:41">
      <c r="AL4571" s="300">
        <v>3</v>
      </c>
      <c r="AM4571" s="300">
        <v>2007</v>
      </c>
      <c r="AN4571" s="302">
        <v>39167</v>
      </c>
      <c r="AO4571" s="300">
        <v>4.21</v>
      </c>
    </row>
    <row r="4572" spans="38:41">
      <c r="AL4572" s="300">
        <v>3</v>
      </c>
      <c r="AM4572" s="300">
        <v>2007</v>
      </c>
      <c r="AN4572" s="302">
        <v>39164</v>
      </c>
      <c r="AO4572" s="300">
        <v>4.2060000000000004</v>
      </c>
    </row>
    <row r="4573" spans="38:41">
      <c r="AL4573" s="300">
        <v>3</v>
      </c>
      <c r="AM4573" s="300">
        <v>2007</v>
      </c>
      <c r="AN4573" s="302">
        <v>39163</v>
      </c>
      <c r="AO4573" s="300">
        <v>4.2050000000000001</v>
      </c>
    </row>
    <row r="4574" spans="38:41">
      <c r="AL4574" s="300">
        <v>3</v>
      </c>
      <c r="AM4574" s="300">
        <v>2007</v>
      </c>
      <c r="AN4574" s="302">
        <v>39162</v>
      </c>
      <c r="AO4574" s="300">
        <v>4.1749999999999998</v>
      </c>
    </row>
    <row r="4575" spans="38:41">
      <c r="AL4575" s="300">
        <v>3</v>
      </c>
      <c r="AM4575" s="300">
        <v>2007</v>
      </c>
      <c r="AN4575" s="302">
        <v>39161</v>
      </c>
      <c r="AO4575" s="300">
        <v>4.1639999999999997</v>
      </c>
    </row>
    <row r="4576" spans="38:41">
      <c r="AL4576" s="300">
        <v>3</v>
      </c>
      <c r="AM4576" s="300">
        <v>2007</v>
      </c>
      <c r="AN4576" s="302">
        <v>39160</v>
      </c>
      <c r="AO4576" s="300">
        <v>4.1479999999999997</v>
      </c>
    </row>
    <row r="4577" spans="38:41">
      <c r="AL4577" s="300">
        <v>3</v>
      </c>
      <c r="AM4577" s="300">
        <v>2007</v>
      </c>
      <c r="AN4577" s="302">
        <v>39157</v>
      </c>
      <c r="AO4577" s="300">
        <v>4.1189999999999998</v>
      </c>
    </row>
    <row r="4578" spans="38:41">
      <c r="AL4578" s="300">
        <v>3</v>
      </c>
      <c r="AM4578" s="300">
        <v>2007</v>
      </c>
      <c r="AN4578" s="302">
        <v>39156</v>
      </c>
      <c r="AO4578" s="300">
        <v>4.1079999999999997</v>
      </c>
    </row>
    <row r="4579" spans="38:41">
      <c r="AL4579" s="300">
        <v>3</v>
      </c>
      <c r="AM4579" s="300">
        <v>2007</v>
      </c>
      <c r="AN4579" s="302">
        <v>39155</v>
      </c>
      <c r="AO4579" s="300">
        <v>4.1079999999999997</v>
      </c>
    </row>
    <row r="4580" spans="38:41">
      <c r="AL4580" s="300">
        <v>3</v>
      </c>
      <c r="AM4580" s="300">
        <v>2007</v>
      </c>
      <c r="AN4580" s="302">
        <v>39154</v>
      </c>
      <c r="AO4580" s="300">
        <v>4.0789999999999997</v>
      </c>
    </row>
    <row r="4581" spans="38:41">
      <c r="AL4581" s="300">
        <v>3</v>
      </c>
      <c r="AM4581" s="300">
        <v>2007</v>
      </c>
      <c r="AN4581" s="302">
        <v>39153</v>
      </c>
      <c r="AO4581" s="300">
        <v>4.0960000000000001</v>
      </c>
    </row>
    <row r="4582" spans="38:41">
      <c r="AL4582" s="300">
        <v>3</v>
      </c>
      <c r="AM4582" s="300">
        <v>2007</v>
      </c>
      <c r="AN4582" s="302">
        <v>39150</v>
      </c>
      <c r="AO4582" s="300">
        <v>4.1130000000000004</v>
      </c>
    </row>
    <row r="4583" spans="38:41">
      <c r="AL4583" s="300">
        <v>3</v>
      </c>
      <c r="AM4583" s="300">
        <v>2007</v>
      </c>
      <c r="AN4583" s="302">
        <v>39149</v>
      </c>
      <c r="AO4583" s="300">
        <v>4.0640000000000001</v>
      </c>
    </row>
    <row r="4584" spans="38:41">
      <c r="AL4584" s="300">
        <v>3</v>
      </c>
      <c r="AM4584" s="300">
        <v>2007</v>
      </c>
      <c r="AN4584" s="302">
        <v>39148</v>
      </c>
      <c r="AO4584" s="300">
        <v>4.0419999999999998</v>
      </c>
    </row>
    <row r="4585" spans="38:41">
      <c r="AL4585" s="300">
        <v>3</v>
      </c>
      <c r="AM4585" s="300">
        <v>2007</v>
      </c>
      <c r="AN4585" s="302">
        <v>39147</v>
      </c>
      <c r="AO4585" s="300">
        <v>4.0810000000000004</v>
      </c>
    </row>
    <row r="4586" spans="38:41">
      <c r="AL4586" s="300">
        <v>3</v>
      </c>
      <c r="AM4586" s="300">
        <v>2007</v>
      </c>
      <c r="AN4586" s="302">
        <v>39146</v>
      </c>
      <c r="AO4586" s="300">
        <v>4.0759999999999996</v>
      </c>
    </row>
    <row r="4587" spans="38:41">
      <c r="AL4587" s="300">
        <v>3</v>
      </c>
      <c r="AM4587" s="300">
        <v>2007</v>
      </c>
      <c r="AN4587" s="302">
        <v>39143</v>
      </c>
      <c r="AO4587" s="300">
        <v>4.08</v>
      </c>
    </row>
    <row r="4588" spans="38:41">
      <c r="AL4588" s="300">
        <v>3</v>
      </c>
      <c r="AM4588" s="300">
        <v>2007</v>
      </c>
      <c r="AN4588" s="302">
        <v>39142</v>
      </c>
      <c r="AO4588" s="300">
        <v>4.0940000000000003</v>
      </c>
    </row>
    <row r="4589" spans="38:41">
      <c r="AL4589" s="300">
        <v>2</v>
      </c>
      <c r="AM4589" s="300">
        <v>2007</v>
      </c>
      <c r="AN4589" s="302">
        <v>39141</v>
      </c>
      <c r="AO4589" s="300">
        <v>4.093</v>
      </c>
    </row>
    <row r="4590" spans="38:41">
      <c r="AL4590" s="300">
        <v>2</v>
      </c>
      <c r="AM4590" s="300">
        <v>2007</v>
      </c>
      <c r="AN4590" s="302">
        <v>39140</v>
      </c>
      <c r="AO4590" s="300">
        <v>4.0490000000000004</v>
      </c>
    </row>
    <row r="4591" spans="38:41">
      <c r="AL4591" s="300">
        <v>2</v>
      </c>
      <c r="AM4591" s="300">
        <v>2007</v>
      </c>
      <c r="AN4591" s="302">
        <v>39139</v>
      </c>
      <c r="AO4591" s="300">
        <v>4.1040000000000001</v>
      </c>
    </row>
    <row r="4592" spans="38:41">
      <c r="AL4592" s="300">
        <v>2</v>
      </c>
      <c r="AM4592" s="300">
        <v>2007</v>
      </c>
      <c r="AN4592" s="302">
        <v>39136</v>
      </c>
      <c r="AO4592" s="300">
        <v>4.1470000000000002</v>
      </c>
    </row>
    <row r="4593" spans="38:41">
      <c r="AL4593" s="300">
        <v>2</v>
      </c>
      <c r="AM4593" s="300">
        <v>2007</v>
      </c>
      <c r="AN4593" s="302">
        <v>39135</v>
      </c>
      <c r="AO4593" s="300">
        <v>4.173</v>
      </c>
    </row>
    <row r="4594" spans="38:41">
      <c r="AL4594" s="300">
        <v>2</v>
      </c>
      <c r="AM4594" s="300">
        <v>2007</v>
      </c>
      <c r="AN4594" s="302">
        <v>39134</v>
      </c>
      <c r="AO4594" s="300">
        <v>4.1399999999999997</v>
      </c>
    </row>
    <row r="4595" spans="38:41">
      <c r="AL4595" s="300">
        <v>2</v>
      </c>
      <c r="AM4595" s="300">
        <v>2007</v>
      </c>
      <c r="AN4595" s="302">
        <v>39133</v>
      </c>
      <c r="AO4595" s="300">
        <v>4.1260000000000003</v>
      </c>
    </row>
    <row r="4596" spans="38:41">
      <c r="AL4596" s="300">
        <v>2</v>
      </c>
      <c r="AM4596" s="300">
        <v>2007</v>
      </c>
      <c r="AN4596" s="302">
        <v>39132</v>
      </c>
      <c r="AO4596" s="300">
        <v>4.1420000000000003</v>
      </c>
    </row>
    <row r="4597" spans="38:41">
      <c r="AL4597" s="300">
        <v>2</v>
      </c>
      <c r="AM4597" s="300">
        <v>2007</v>
      </c>
      <c r="AN4597" s="302">
        <v>39129</v>
      </c>
      <c r="AO4597" s="300">
        <v>4.1479999999999997</v>
      </c>
    </row>
    <row r="4598" spans="38:41">
      <c r="AL4598" s="300">
        <v>2</v>
      </c>
      <c r="AM4598" s="300">
        <v>2007</v>
      </c>
      <c r="AN4598" s="302">
        <v>39128</v>
      </c>
      <c r="AO4598" s="300">
        <v>4.1619999999999999</v>
      </c>
    </row>
    <row r="4599" spans="38:41">
      <c r="AL4599" s="300">
        <v>2</v>
      </c>
      <c r="AM4599" s="300">
        <v>2007</v>
      </c>
      <c r="AN4599" s="302">
        <v>39127</v>
      </c>
      <c r="AO4599" s="300">
        <v>4.1870000000000003</v>
      </c>
    </row>
    <row r="4600" spans="38:41">
      <c r="AL4600" s="300">
        <v>2</v>
      </c>
      <c r="AM4600" s="300">
        <v>2007</v>
      </c>
      <c r="AN4600" s="302">
        <v>39126</v>
      </c>
      <c r="AO4600" s="300">
        <v>4.258</v>
      </c>
    </row>
    <row r="4601" spans="38:41">
      <c r="AL4601" s="300">
        <v>2</v>
      </c>
      <c r="AM4601" s="300">
        <v>2007</v>
      </c>
      <c r="AN4601" s="302">
        <v>39125</v>
      </c>
      <c r="AO4601" s="300">
        <v>4.2350000000000003</v>
      </c>
    </row>
    <row r="4602" spans="38:41">
      <c r="AL4602" s="300">
        <v>2</v>
      </c>
      <c r="AM4602" s="300">
        <v>2007</v>
      </c>
      <c r="AN4602" s="302">
        <v>39122</v>
      </c>
      <c r="AO4602" s="300">
        <v>4.2060000000000004</v>
      </c>
    </row>
    <row r="4603" spans="38:41">
      <c r="AL4603" s="300">
        <v>2</v>
      </c>
      <c r="AM4603" s="300">
        <v>2007</v>
      </c>
      <c r="AN4603" s="302">
        <v>39121</v>
      </c>
      <c r="AO4603" s="300">
        <v>4.157</v>
      </c>
    </row>
    <row r="4604" spans="38:41">
      <c r="AL4604" s="300">
        <v>2</v>
      </c>
      <c r="AM4604" s="300">
        <v>2007</v>
      </c>
      <c r="AN4604" s="302">
        <v>39120</v>
      </c>
      <c r="AO4604" s="300">
        <v>4.16</v>
      </c>
    </row>
    <row r="4605" spans="38:41">
      <c r="AL4605" s="300">
        <v>2</v>
      </c>
      <c r="AM4605" s="300">
        <v>2007</v>
      </c>
      <c r="AN4605" s="302">
        <v>39119</v>
      </c>
      <c r="AO4605" s="300">
        <v>4.1740000000000004</v>
      </c>
    </row>
    <row r="4606" spans="38:41">
      <c r="AL4606" s="300">
        <v>2</v>
      </c>
      <c r="AM4606" s="300">
        <v>2007</v>
      </c>
      <c r="AN4606" s="302">
        <v>39118</v>
      </c>
      <c r="AO4606" s="300">
        <v>4.2060000000000004</v>
      </c>
    </row>
    <row r="4607" spans="38:41">
      <c r="AL4607" s="300">
        <v>2</v>
      </c>
      <c r="AM4607" s="300">
        <v>2007</v>
      </c>
      <c r="AN4607" s="302">
        <v>39115</v>
      </c>
      <c r="AO4607" s="300">
        <v>4.2220000000000004</v>
      </c>
    </row>
    <row r="4608" spans="38:41">
      <c r="AL4608" s="300">
        <v>2</v>
      </c>
      <c r="AM4608" s="300">
        <v>2007</v>
      </c>
      <c r="AN4608" s="302">
        <v>39114</v>
      </c>
      <c r="AO4608" s="300">
        <v>4.2329999999999997</v>
      </c>
    </row>
    <row r="4609" spans="38:41">
      <c r="AL4609" s="300">
        <v>1</v>
      </c>
      <c r="AM4609" s="300">
        <v>2007</v>
      </c>
      <c r="AN4609" s="302">
        <v>39113</v>
      </c>
      <c r="AO4609" s="300">
        <v>4.2190000000000003</v>
      </c>
    </row>
    <row r="4610" spans="38:41">
      <c r="AL4610" s="300">
        <v>1</v>
      </c>
      <c r="AM4610" s="300">
        <v>2007</v>
      </c>
      <c r="AN4610" s="302">
        <v>39112</v>
      </c>
      <c r="AO4610" s="300">
        <v>4.2720000000000002</v>
      </c>
    </row>
    <row r="4611" spans="38:41">
      <c r="AL4611" s="300">
        <v>1</v>
      </c>
      <c r="AM4611" s="300">
        <v>2007</v>
      </c>
      <c r="AN4611" s="302">
        <v>39111</v>
      </c>
      <c r="AO4611" s="300">
        <v>4.2629999999999999</v>
      </c>
    </row>
    <row r="4612" spans="38:41">
      <c r="AL4612" s="300">
        <v>1</v>
      </c>
      <c r="AM4612" s="300">
        <v>2007</v>
      </c>
      <c r="AN4612" s="302">
        <v>39108</v>
      </c>
      <c r="AO4612" s="300">
        <v>4.24</v>
      </c>
    </row>
    <row r="4613" spans="38:41">
      <c r="AL4613" s="300">
        <v>1</v>
      </c>
      <c r="AM4613" s="300">
        <v>2007</v>
      </c>
      <c r="AN4613" s="302">
        <v>39107</v>
      </c>
      <c r="AO4613" s="300">
        <v>4.2469999999999999</v>
      </c>
    </row>
    <row r="4614" spans="38:41">
      <c r="AL4614" s="300">
        <v>1</v>
      </c>
      <c r="AM4614" s="300">
        <v>2007</v>
      </c>
      <c r="AN4614" s="302">
        <v>39106</v>
      </c>
      <c r="AO4614" s="300">
        <v>4.218</v>
      </c>
    </row>
    <row r="4615" spans="38:41">
      <c r="AL4615" s="300">
        <v>1</v>
      </c>
      <c r="AM4615" s="300">
        <v>2007</v>
      </c>
      <c r="AN4615" s="302">
        <v>39105</v>
      </c>
      <c r="AO4615" s="300">
        <v>4.2050000000000001</v>
      </c>
    </row>
    <row r="4616" spans="38:41">
      <c r="AL4616" s="300">
        <v>1</v>
      </c>
      <c r="AM4616" s="300">
        <v>2007</v>
      </c>
      <c r="AN4616" s="302">
        <v>39104</v>
      </c>
      <c r="AO4616" s="300">
        <v>4.1760000000000002</v>
      </c>
    </row>
    <row r="4617" spans="38:41">
      <c r="AL4617" s="300">
        <v>1</v>
      </c>
      <c r="AM4617" s="300">
        <v>2007</v>
      </c>
      <c r="AN4617" s="302">
        <v>39101</v>
      </c>
      <c r="AO4617" s="300">
        <v>4.1829999999999998</v>
      </c>
    </row>
    <row r="4618" spans="38:41">
      <c r="AL4618" s="300">
        <v>1</v>
      </c>
      <c r="AM4618" s="300">
        <v>2007</v>
      </c>
      <c r="AN4618" s="302">
        <v>39100</v>
      </c>
      <c r="AO4618" s="300">
        <v>4.1779999999999999</v>
      </c>
    </row>
    <row r="4619" spans="38:41">
      <c r="AL4619" s="300">
        <v>1</v>
      </c>
      <c r="AM4619" s="300">
        <v>2007</v>
      </c>
      <c r="AN4619" s="302">
        <v>39099</v>
      </c>
      <c r="AO4619" s="300">
        <v>4.21</v>
      </c>
    </row>
    <row r="4620" spans="38:41">
      <c r="AL4620" s="300">
        <v>1</v>
      </c>
      <c r="AM4620" s="300">
        <v>2007</v>
      </c>
      <c r="AN4620" s="302">
        <v>39098</v>
      </c>
      <c r="AO4620" s="300">
        <v>4.1909999999999998</v>
      </c>
    </row>
    <row r="4621" spans="38:41">
      <c r="AL4621" s="300">
        <v>1</v>
      </c>
      <c r="AM4621" s="300">
        <v>2007</v>
      </c>
      <c r="AN4621" s="302">
        <v>39097</v>
      </c>
      <c r="AO4621" s="300">
        <v>4.1859999999999999</v>
      </c>
    </row>
    <row r="4622" spans="38:41">
      <c r="AL4622" s="300">
        <v>1</v>
      </c>
      <c r="AM4622" s="300">
        <v>2007</v>
      </c>
      <c r="AN4622" s="302">
        <v>39094</v>
      </c>
      <c r="AO4622" s="300">
        <v>4.1820000000000004</v>
      </c>
    </row>
    <row r="4623" spans="38:41">
      <c r="AL4623" s="300">
        <v>1</v>
      </c>
      <c r="AM4623" s="300">
        <v>2007</v>
      </c>
      <c r="AN4623" s="302">
        <v>39093</v>
      </c>
      <c r="AO4623" s="300">
        <v>4.16</v>
      </c>
    </row>
    <row r="4624" spans="38:41">
      <c r="AL4624" s="300">
        <v>1</v>
      </c>
      <c r="AM4624" s="300">
        <v>2007</v>
      </c>
      <c r="AN4624" s="302">
        <v>39092</v>
      </c>
      <c r="AO4624" s="300">
        <v>4.13</v>
      </c>
    </row>
    <row r="4625" spans="38:41">
      <c r="AL4625" s="300">
        <v>1</v>
      </c>
      <c r="AM4625" s="300">
        <v>2007</v>
      </c>
      <c r="AN4625" s="302">
        <v>39091</v>
      </c>
      <c r="AO4625" s="300">
        <v>4.109</v>
      </c>
    </row>
    <row r="4626" spans="38:41">
      <c r="AL4626" s="300">
        <v>1</v>
      </c>
      <c r="AM4626" s="300">
        <v>2007</v>
      </c>
      <c r="AN4626" s="302">
        <v>39090</v>
      </c>
      <c r="AO4626" s="300">
        <v>4.1070000000000002</v>
      </c>
    </row>
    <row r="4627" spans="38:41">
      <c r="AL4627" s="300">
        <v>1</v>
      </c>
      <c r="AM4627" s="300">
        <v>2007</v>
      </c>
      <c r="AN4627" s="302">
        <v>39087</v>
      </c>
      <c r="AO4627" s="300">
        <v>4.093</v>
      </c>
    </row>
    <row r="4628" spans="38:41">
      <c r="AL4628" s="300">
        <v>1</v>
      </c>
      <c r="AM4628" s="300">
        <v>2007</v>
      </c>
      <c r="AN4628" s="302">
        <v>39086</v>
      </c>
      <c r="AO4628" s="300">
        <v>4.0599999999999996</v>
      </c>
    </row>
    <row r="4629" spans="38:41">
      <c r="AL4629" s="300">
        <v>1</v>
      </c>
      <c r="AM4629" s="300">
        <v>2007</v>
      </c>
      <c r="AN4629" s="302">
        <v>39085</v>
      </c>
      <c r="AO4629" s="300">
        <v>4.1029999999999998</v>
      </c>
    </row>
    <row r="4630" spans="38:41">
      <c r="AL4630" s="300">
        <v>1</v>
      </c>
      <c r="AM4630" s="300">
        <v>2007</v>
      </c>
      <c r="AN4630" s="302">
        <v>39084</v>
      </c>
      <c r="AO4630" s="300">
        <v>4.1159999999999997</v>
      </c>
    </row>
    <row r="4631" spans="38:41">
      <c r="AL4631" s="300">
        <v>1</v>
      </c>
      <c r="AM4631" s="300">
        <v>2007</v>
      </c>
      <c r="AN4631" s="302">
        <v>39083</v>
      </c>
      <c r="AO4631" s="300">
        <v>4.1379999999999999</v>
      </c>
    </row>
    <row r="4632" spans="38:41">
      <c r="AL4632" s="300">
        <v>12</v>
      </c>
      <c r="AM4632" s="300">
        <v>2006</v>
      </c>
      <c r="AN4632" s="302">
        <v>39080</v>
      </c>
      <c r="AO4632" s="300">
        <v>4.1379999999999999</v>
      </c>
    </row>
    <row r="4633" spans="38:41">
      <c r="AL4633" s="300">
        <v>12</v>
      </c>
      <c r="AM4633" s="300">
        <v>2006</v>
      </c>
      <c r="AN4633" s="302">
        <v>39079</v>
      </c>
      <c r="AO4633" s="300">
        <v>4.133</v>
      </c>
    </row>
    <row r="4634" spans="38:41">
      <c r="AL4634" s="300">
        <v>12</v>
      </c>
      <c r="AM4634" s="300">
        <v>2006</v>
      </c>
      <c r="AN4634" s="302">
        <v>39078</v>
      </c>
      <c r="AO4634" s="300">
        <v>4.0990000000000002</v>
      </c>
    </row>
    <row r="4635" spans="38:41">
      <c r="AL4635" s="300">
        <v>12</v>
      </c>
      <c r="AM4635" s="300">
        <v>2006</v>
      </c>
      <c r="AN4635" s="302">
        <v>39077</v>
      </c>
      <c r="AO4635" s="300">
        <v>4.0609999999999999</v>
      </c>
    </row>
    <row r="4636" spans="38:41">
      <c r="AL4636" s="300">
        <v>12</v>
      </c>
      <c r="AM4636" s="300">
        <v>2006</v>
      </c>
      <c r="AN4636" s="302">
        <v>39076</v>
      </c>
      <c r="AO4636" s="300">
        <v>4.0609999999999999</v>
      </c>
    </row>
    <row r="4637" spans="38:41">
      <c r="AL4637" s="300">
        <v>12</v>
      </c>
      <c r="AM4637" s="300">
        <v>2006</v>
      </c>
      <c r="AN4637" s="302">
        <v>39073</v>
      </c>
      <c r="AO4637" s="300">
        <v>4.0620000000000003</v>
      </c>
    </row>
    <row r="4638" spans="38:41">
      <c r="AL4638" s="300">
        <v>12</v>
      </c>
      <c r="AM4638" s="300">
        <v>2006</v>
      </c>
      <c r="AN4638" s="302">
        <v>39072</v>
      </c>
      <c r="AO4638" s="300">
        <v>4.0359999999999996</v>
      </c>
    </row>
    <row r="4639" spans="38:41">
      <c r="AL4639" s="300">
        <v>12</v>
      </c>
      <c r="AM4639" s="300">
        <v>2006</v>
      </c>
      <c r="AN4639" s="302">
        <v>39071</v>
      </c>
      <c r="AO4639" s="300">
        <v>4.085</v>
      </c>
    </row>
    <row r="4640" spans="38:41">
      <c r="AL4640" s="300">
        <v>12</v>
      </c>
      <c r="AM4640" s="300">
        <v>2006</v>
      </c>
      <c r="AN4640" s="302">
        <v>39070</v>
      </c>
      <c r="AO4640" s="300">
        <v>4.0949999999999998</v>
      </c>
    </row>
    <row r="4641" spans="38:41">
      <c r="AL4641" s="300">
        <v>12</v>
      </c>
      <c r="AM4641" s="300">
        <v>2006</v>
      </c>
      <c r="AN4641" s="302">
        <v>39069</v>
      </c>
      <c r="AO4641" s="300">
        <v>4.109</v>
      </c>
    </row>
    <row r="4642" spans="38:41">
      <c r="AL4642" s="300">
        <v>12</v>
      </c>
      <c r="AM4642" s="300">
        <v>2006</v>
      </c>
      <c r="AN4642" s="302">
        <v>39066</v>
      </c>
      <c r="AO4642" s="300">
        <v>4.0810000000000004</v>
      </c>
    </row>
    <row r="4643" spans="38:41">
      <c r="AL4643" s="300">
        <v>12</v>
      </c>
      <c r="AM4643" s="300">
        <v>2006</v>
      </c>
      <c r="AN4643" s="302">
        <v>39065</v>
      </c>
      <c r="AO4643" s="300">
        <v>4.0529999999999999</v>
      </c>
    </row>
    <row r="4644" spans="38:41">
      <c r="AL4644" s="300">
        <v>12</v>
      </c>
      <c r="AM4644" s="300">
        <v>2006</v>
      </c>
      <c r="AN4644" s="302">
        <v>39064</v>
      </c>
      <c r="AO4644" s="300">
        <v>4.0369999999999999</v>
      </c>
    </row>
    <row r="4645" spans="38:41">
      <c r="AL4645" s="300">
        <v>12</v>
      </c>
      <c r="AM4645" s="300">
        <v>2006</v>
      </c>
      <c r="AN4645" s="302">
        <v>39063</v>
      </c>
      <c r="AO4645" s="300">
        <v>3.9729999999999999</v>
      </c>
    </row>
    <row r="4646" spans="38:41">
      <c r="AL4646" s="300">
        <v>12</v>
      </c>
      <c r="AM4646" s="300">
        <v>2006</v>
      </c>
      <c r="AN4646" s="302">
        <v>39062</v>
      </c>
      <c r="AO4646" s="300">
        <v>3.988</v>
      </c>
    </row>
    <row r="4647" spans="38:41">
      <c r="AL4647" s="300">
        <v>12</v>
      </c>
      <c r="AM4647" s="300">
        <v>2006</v>
      </c>
      <c r="AN4647" s="302">
        <v>39059</v>
      </c>
      <c r="AO4647" s="300">
        <v>4.0149999999999997</v>
      </c>
    </row>
    <row r="4648" spans="38:41">
      <c r="AL4648" s="300">
        <v>12</v>
      </c>
      <c r="AM4648" s="300">
        <v>2006</v>
      </c>
      <c r="AN4648" s="302">
        <v>39058</v>
      </c>
      <c r="AO4648" s="300">
        <v>3.9809999999999999</v>
      </c>
    </row>
    <row r="4649" spans="38:41">
      <c r="AL4649" s="300">
        <v>12</v>
      </c>
      <c r="AM4649" s="300">
        <v>2006</v>
      </c>
      <c r="AN4649" s="302">
        <v>39057</v>
      </c>
      <c r="AO4649" s="300">
        <v>3.9860000000000002</v>
      </c>
    </row>
    <row r="4650" spans="38:41">
      <c r="AL4650" s="300">
        <v>12</v>
      </c>
      <c r="AM4650" s="300">
        <v>2006</v>
      </c>
      <c r="AN4650" s="302">
        <v>39056</v>
      </c>
      <c r="AO4650" s="300">
        <v>3.9750000000000001</v>
      </c>
    </row>
    <row r="4651" spans="38:41">
      <c r="AL4651" s="300">
        <v>12</v>
      </c>
      <c r="AM4651" s="300">
        <v>2006</v>
      </c>
      <c r="AN4651" s="302">
        <v>39055</v>
      </c>
      <c r="AO4651" s="300">
        <v>3.972</v>
      </c>
    </row>
    <row r="4652" spans="38:41">
      <c r="AL4652" s="300">
        <v>12</v>
      </c>
      <c r="AM4652" s="300">
        <v>2006</v>
      </c>
      <c r="AN4652" s="302">
        <v>39052</v>
      </c>
      <c r="AO4652" s="300">
        <v>3.9630000000000001</v>
      </c>
    </row>
    <row r="4653" spans="38:41">
      <c r="AL4653" s="300">
        <v>11</v>
      </c>
      <c r="AM4653" s="300">
        <v>2006</v>
      </c>
      <c r="AN4653" s="302">
        <v>39051</v>
      </c>
      <c r="AO4653" s="300">
        <v>3.992</v>
      </c>
    </row>
    <row r="4654" spans="38:41">
      <c r="AL4654" s="300">
        <v>11</v>
      </c>
      <c r="AM4654" s="300">
        <v>2006</v>
      </c>
      <c r="AN4654" s="302">
        <v>39050</v>
      </c>
      <c r="AO4654" s="300">
        <v>4.0199999999999996</v>
      </c>
    </row>
    <row r="4655" spans="38:41">
      <c r="AL4655" s="300">
        <v>11</v>
      </c>
      <c r="AM4655" s="300">
        <v>2006</v>
      </c>
      <c r="AN4655" s="302">
        <v>39049</v>
      </c>
      <c r="AO4655" s="300">
        <v>4.0019999999999998</v>
      </c>
    </row>
    <row r="4656" spans="38:41">
      <c r="AL4656" s="300">
        <v>11</v>
      </c>
      <c r="AM4656" s="300">
        <v>2006</v>
      </c>
      <c r="AN4656" s="302">
        <v>39048</v>
      </c>
      <c r="AO4656" s="300">
        <v>4.0380000000000003</v>
      </c>
    </row>
    <row r="4657" spans="38:41">
      <c r="AL4657" s="300">
        <v>11</v>
      </c>
      <c r="AM4657" s="300">
        <v>2006</v>
      </c>
      <c r="AN4657" s="302">
        <v>39045</v>
      </c>
      <c r="AO4657" s="300">
        <v>4.048</v>
      </c>
    </row>
    <row r="4658" spans="38:41">
      <c r="AL4658" s="300">
        <v>11</v>
      </c>
      <c r="AM4658" s="300">
        <v>2006</v>
      </c>
      <c r="AN4658" s="302">
        <v>39044</v>
      </c>
      <c r="AO4658" s="300">
        <v>4.0670000000000002</v>
      </c>
    </row>
    <row r="4659" spans="38:41">
      <c r="AL4659" s="300">
        <v>11</v>
      </c>
      <c r="AM4659" s="300">
        <v>2006</v>
      </c>
      <c r="AN4659" s="302">
        <v>39043</v>
      </c>
      <c r="AO4659" s="300">
        <v>4.0609999999999999</v>
      </c>
    </row>
    <row r="4660" spans="38:41">
      <c r="AL4660" s="300">
        <v>11</v>
      </c>
      <c r="AM4660" s="300">
        <v>2006</v>
      </c>
      <c r="AN4660" s="302">
        <v>39042</v>
      </c>
      <c r="AO4660" s="300">
        <v>4.077</v>
      </c>
    </row>
    <row r="4661" spans="38:41">
      <c r="AL4661" s="300">
        <v>11</v>
      </c>
      <c r="AM4661" s="300">
        <v>2006</v>
      </c>
      <c r="AN4661" s="302">
        <v>39041</v>
      </c>
      <c r="AO4661" s="300">
        <v>4.0869999999999997</v>
      </c>
    </row>
    <row r="4662" spans="38:41">
      <c r="AL4662" s="300">
        <v>11</v>
      </c>
      <c r="AM4662" s="300">
        <v>2006</v>
      </c>
      <c r="AN4662" s="302">
        <v>39038</v>
      </c>
      <c r="AO4662" s="300">
        <v>4.0810000000000004</v>
      </c>
    </row>
    <row r="4663" spans="38:41">
      <c r="AL4663" s="300">
        <v>11</v>
      </c>
      <c r="AM4663" s="300">
        <v>2006</v>
      </c>
      <c r="AN4663" s="302">
        <v>39037</v>
      </c>
      <c r="AO4663" s="300">
        <v>4.1079999999999997</v>
      </c>
    </row>
    <row r="4664" spans="38:41">
      <c r="AL4664" s="300">
        <v>11</v>
      </c>
      <c r="AM4664" s="300">
        <v>2006</v>
      </c>
      <c r="AN4664" s="302">
        <v>39036</v>
      </c>
      <c r="AO4664" s="300">
        <v>4.093</v>
      </c>
    </row>
    <row r="4665" spans="38:41">
      <c r="AL4665" s="300">
        <v>11</v>
      </c>
      <c r="AM4665" s="300">
        <v>2006</v>
      </c>
      <c r="AN4665" s="302">
        <v>39035</v>
      </c>
      <c r="AO4665" s="300">
        <v>4.0640000000000001</v>
      </c>
    </row>
    <row r="4666" spans="38:41">
      <c r="AL4666" s="300">
        <v>11</v>
      </c>
      <c r="AM4666" s="300">
        <v>2006</v>
      </c>
      <c r="AN4666" s="302">
        <v>39034</v>
      </c>
      <c r="AO4666" s="300">
        <v>4.085</v>
      </c>
    </row>
    <row r="4667" spans="38:41">
      <c r="AL4667" s="300">
        <v>11</v>
      </c>
      <c r="AM4667" s="300">
        <v>2006</v>
      </c>
      <c r="AN4667" s="302">
        <v>39031</v>
      </c>
      <c r="AO4667" s="300">
        <v>4.08</v>
      </c>
    </row>
    <row r="4668" spans="38:41">
      <c r="AL4668" s="300">
        <v>11</v>
      </c>
      <c r="AM4668" s="300">
        <v>2006</v>
      </c>
      <c r="AN4668" s="302">
        <v>39030</v>
      </c>
      <c r="AO4668" s="300">
        <v>4.1050000000000004</v>
      </c>
    </row>
    <row r="4669" spans="38:41">
      <c r="AL4669" s="300">
        <v>11</v>
      </c>
      <c r="AM4669" s="300">
        <v>2006</v>
      </c>
      <c r="AN4669" s="302">
        <v>39029</v>
      </c>
      <c r="AO4669" s="300">
        <v>4.1070000000000002</v>
      </c>
    </row>
    <row r="4670" spans="38:41">
      <c r="AL4670" s="300">
        <v>11</v>
      </c>
      <c r="AM4670" s="300">
        <v>2006</v>
      </c>
      <c r="AN4670" s="302">
        <v>39028</v>
      </c>
      <c r="AO4670" s="300">
        <v>4.1150000000000002</v>
      </c>
    </row>
    <row r="4671" spans="38:41">
      <c r="AL4671" s="300">
        <v>11</v>
      </c>
      <c r="AM4671" s="300">
        <v>2006</v>
      </c>
      <c r="AN4671" s="302">
        <v>39027</v>
      </c>
      <c r="AO4671" s="300">
        <v>4.1639999999999997</v>
      </c>
    </row>
    <row r="4672" spans="38:41">
      <c r="AL4672" s="300">
        <v>11</v>
      </c>
      <c r="AM4672" s="300">
        <v>2006</v>
      </c>
      <c r="AN4672" s="302">
        <v>39024</v>
      </c>
      <c r="AO4672" s="300">
        <v>4.173</v>
      </c>
    </row>
    <row r="4673" spans="38:41">
      <c r="AL4673" s="300">
        <v>11</v>
      </c>
      <c r="AM4673" s="300">
        <v>2006</v>
      </c>
      <c r="AN4673" s="302">
        <v>39023</v>
      </c>
      <c r="AO4673" s="300">
        <v>4.0949999999999998</v>
      </c>
    </row>
    <row r="4674" spans="38:41">
      <c r="AL4674" s="300">
        <v>11</v>
      </c>
      <c r="AM4674" s="300">
        <v>2006</v>
      </c>
      <c r="AN4674" s="302">
        <v>39022</v>
      </c>
      <c r="AO4674" s="300">
        <v>4.0659999999999998</v>
      </c>
    </row>
    <row r="4675" spans="38:41">
      <c r="AL4675" s="300">
        <v>10</v>
      </c>
      <c r="AM4675" s="300">
        <v>2006</v>
      </c>
      <c r="AN4675" s="302">
        <v>39021</v>
      </c>
      <c r="AO4675" s="300">
        <v>4.085</v>
      </c>
    </row>
    <row r="4676" spans="38:41">
      <c r="AL4676" s="300">
        <v>10</v>
      </c>
      <c r="AM4676" s="300">
        <v>2006</v>
      </c>
      <c r="AN4676" s="302">
        <v>39020</v>
      </c>
      <c r="AO4676" s="300">
        <v>4.1360000000000001</v>
      </c>
    </row>
    <row r="4677" spans="38:41">
      <c r="AL4677" s="300">
        <v>10</v>
      </c>
      <c r="AM4677" s="300">
        <v>2006</v>
      </c>
      <c r="AN4677" s="302">
        <v>39017</v>
      </c>
      <c r="AO4677" s="300">
        <v>4.1420000000000003</v>
      </c>
    </row>
    <row r="4678" spans="38:41">
      <c r="AL4678" s="300">
        <v>10</v>
      </c>
      <c r="AM4678" s="300">
        <v>2006</v>
      </c>
      <c r="AN4678" s="302">
        <v>39016</v>
      </c>
      <c r="AO4678" s="300">
        <v>4.1790000000000003</v>
      </c>
    </row>
    <row r="4679" spans="38:41">
      <c r="AL4679" s="300">
        <v>10</v>
      </c>
      <c r="AM4679" s="300">
        <v>2006</v>
      </c>
      <c r="AN4679" s="302">
        <v>39015</v>
      </c>
      <c r="AO4679" s="300">
        <v>4.242</v>
      </c>
    </row>
    <row r="4680" spans="38:41">
      <c r="AL4680" s="300">
        <v>10</v>
      </c>
      <c r="AM4680" s="300">
        <v>2006</v>
      </c>
      <c r="AN4680" s="302">
        <v>39014</v>
      </c>
      <c r="AO4680" s="300">
        <v>4.2670000000000003</v>
      </c>
    </row>
    <row r="4681" spans="38:41">
      <c r="AL4681" s="300">
        <v>10</v>
      </c>
      <c r="AM4681" s="300">
        <v>2006</v>
      </c>
      <c r="AN4681" s="302">
        <v>39013</v>
      </c>
      <c r="AO4681" s="300">
        <v>4.2679999999999998</v>
      </c>
    </row>
    <row r="4682" spans="38:41">
      <c r="AL4682" s="300">
        <v>10</v>
      </c>
      <c r="AM4682" s="300">
        <v>2006</v>
      </c>
      <c r="AN4682" s="302">
        <v>39010</v>
      </c>
      <c r="AO4682" s="300">
        <v>4.2460000000000004</v>
      </c>
    </row>
    <row r="4683" spans="38:41">
      <c r="AL4683" s="300">
        <v>10</v>
      </c>
      <c r="AM4683" s="300">
        <v>2006</v>
      </c>
      <c r="AN4683" s="302">
        <v>39009</v>
      </c>
      <c r="AO4683" s="300">
        <v>4.2450000000000001</v>
      </c>
    </row>
    <row r="4684" spans="38:41">
      <c r="AL4684" s="300">
        <v>10</v>
      </c>
      <c r="AM4684" s="300">
        <v>2006</v>
      </c>
      <c r="AN4684" s="302">
        <v>39008</v>
      </c>
      <c r="AO4684" s="300">
        <v>4.2240000000000002</v>
      </c>
    </row>
    <row r="4685" spans="38:41">
      <c r="AL4685" s="300">
        <v>10</v>
      </c>
      <c r="AM4685" s="300">
        <v>2006</v>
      </c>
      <c r="AN4685" s="302">
        <v>39007</v>
      </c>
      <c r="AO4685" s="300">
        <v>4.2380000000000004</v>
      </c>
    </row>
    <row r="4686" spans="38:41">
      <c r="AL4686" s="300">
        <v>10</v>
      </c>
      <c r="AM4686" s="300">
        <v>2006</v>
      </c>
      <c r="AN4686" s="302">
        <v>39006</v>
      </c>
      <c r="AO4686" s="300">
        <v>4.2270000000000003</v>
      </c>
    </row>
    <row r="4687" spans="38:41">
      <c r="AL4687" s="300">
        <v>10</v>
      </c>
      <c r="AM4687" s="300">
        <v>2006</v>
      </c>
      <c r="AN4687" s="302">
        <v>39003</v>
      </c>
      <c r="AO4687" s="300">
        <v>4.2320000000000002</v>
      </c>
    </row>
    <row r="4688" spans="38:41">
      <c r="AL4688" s="300">
        <v>10</v>
      </c>
      <c r="AM4688" s="300">
        <v>2006</v>
      </c>
      <c r="AN4688" s="302">
        <v>39002</v>
      </c>
      <c r="AO4688" s="300">
        <v>4.2060000000000004</v>
      </c>
    </row>
    <row r="4689" spans="38:41">
      <c r="AL4689" s="300">
        <v>10</v>
      </c>
      <c r="AM4689" s="300">
        <v>2006</v>
      </c>
      <c r="AN4689" s="302">
        <v>39001</v>
      </c>
      <c r="AO4689" s="300">
        <v>4.1970000000000001</v>
      </c>
    </row>
    <row r="4690" spans="38:41">
      <c r="AL4690" s="300">
        <v>10</v>
      </c>
      <c r="AM4690" s="300">
        <v>2006</v>
      </c>
      <c r="AN4690" s="302">
        <v>39000</v>
      </c>
      <c r="AO4690" s="300">
        <v>4.1820000000000004</v>
      </c>
    </row>
    <row r="4691" spans="38:41">
      <c r="AL4691" s="300">
        <v>10</v>
      </c>
      <c r="AM4691" s="300">
        <v>2006</v>
      </c>
      <c r="AN4691" s="302">
        <v>38999</v>
      </c>
      <c r="AO4691" s="300">
        <v>4.1559999999999997</v>
      </c>
    </row>
    <row r="4692" spans="38:41">
      <c r="AL4692" s="300">
        <v>10</v>
      </c>
      <c r="AM4692" s="300">
        <v>2006</v>
      </c>
      <c r="AN4692" s="302">
        <v>38996</v>
      </c>
      <c r="AO4692" s="300">
        <v>4.157</v>
      </c>
    </row>
    <row r="4693" spans="38:41">
      <c r="AL4693" s="300">
        <v>10</v>
      </c>
      <c r="AM4693" s="300">
        <v>2006</v>
      </c>
      <c r="AN4693" s="302">
        <v>38995</v>
      </c>
      <c r="AO4693" s="300">
        <v>4.0919999999999996</v>
      </c>
    </row>
    <row r="4694" spans="38:41">
      <c r="AL4694" s="300">
        <v>10</v>
      </c>
      <c r="AM4694" s="300">
        <v>2006</v>
      </c>
      <c r="AN4694" s="302">
        <v>38994</v>
      </c>
      <c r="AO4694" s="300">
        <v>4.0519999999999996</v>
      </c>
    </row>
    <row r="4695" spans="38:41">
      <c r="AL4695" s="300">
        <v>10</v>
      </c>
      <c r="AM4695" s="300">
        <v>2006</v>
      </c>
      <c r="AN4695" s="302">
        <v>38993</v>
      </c>
      <c r="AO4695" s="300">
        <v>4.069</v>
      </c>
    </row>
    <row r="4696" spans="38:41">
      <c r="AL4696" s="300">
        <v>10</v>
      </c>
      <c r="AM4696" s="300">
        <v>2006</v>
      </c>
      <c r="AN4696" s="302">
        <v>38992</v>
      </c>
      <c r="AO4696" s="300">
        <v>4.0679999999999996</v>
      </c>
    </row>
    <row r="4697" spans="38:41">
      <c r="AL4697" s="300">
        <v>9</v>
      </c>
      <c r="AM4697" s="300">
        <v>2006</v>
      </c>
      <c r="AN4697" s="302">
        <v>38989</v>
      </c>
      <c r="AO4697" s="300">
        <v>4.085</v>
      </c>
    </row>
    <row r="4698" spans="38:41">
      <c r="AL4698" s="300">
        <v>9</v>
      </c>
      <c r="AM4698" s="300">
        <v>2006</v>
      </c>
      <c r="AN4698" s="302">
        <v>38988</v>
      </c>
      <c r="AO4698" s="300">
        <v>4.0810000000000004</v>
      </c>
    </row>
    <row r="4699" spans="38:41">
      <c r="AL4699" s="300">
        <v>9</v>
      </c>
      <c r="AM4699" s="300">
        <v>2006</v>
      </c>
      <c r="AN4699" s="302">
        <v>38987</v>
      </c>
      <c r="AO4699" s="300">
        <v>4.069</v>
      </c>
    </row>
    <row r="4700" spans="38:41">
      <c r="AL4700" s="300">
        <v>9</v>
      </c>
      <c r="AM4700" s="300">
        <v>2006</v>
      </c>
      <c r="AN4700" s="302">
        <v>38986</v>
      </c>
      <c r="AO4700" s="300">
        <v>4.05</v>
      </c>
    </row>
    <row r="4701" spans="38:41">
      <c r="AL4701" s="300">
        <v>9</v>
      </c>
      <c r="AM4701" s="300">
        <v>2006</v>
      </c>
      <c r="AN4701" s="302">
        <v>38985</v>
      </c>
      <c r="AO4701" s="300">
        <v>4.0149999999999997</v>
      </c>
    </row>
    <row r="4702" spans="38:41">
      <c r="AL4702" s="300">
        <v>9</v>
      </c>
      <c r="AM4702" s="300">
        <v>2006</v>
      </c>
      <c r="AN4702" s="302">
        <v>38982</v>
      </c>
      <c r="AO4702" s="300">
        <v>4.0869999999999997</v>
      </c>
    </row>
    <row r="4703" spans="38:41">
      <c r="AL4703" s="300">
        <v>9</v>
      </c>
      <c r="AM4703" s="300">
        <v>2006</v>
      </c>
      <c r="AN4703" s="302">
        <v>38981</v>
      </c>
      <c r="AO4703" s="300">
        <v>4.1100000000000003</v>
      </c>
    </row>
    <row r="4704" spans="38:41">
      <c r="AL4704" s="300">
        <v>9</v>
      </c>
      <c r="AM4704" s="300">
        <v>2006</v>
      </c>
      <c r="AN4704" s="302">
        <v>38980</v>
      </c>
      <c r="AO4704" s="300">
        <v>4.1669999999999998</v>
      </c>
    </row>
    <row r="4705" spans="38:41">
      <c r="AL4705" s="300">
        <v>9</v>
      </c>
      <c r="AM4705" s="300">
        <v>2006</v>
      </c>
      <c r="AN4705" s="302">
        <v>38979</v>
      </c>
      <c r="AO4705" s="300">
        <v>4.165</v>
      </c>
    </row>
    <row r="4706" spans="38:41">
      <c r="AL4706" s="300">
        <v>9</v>
      </c>
      <c r="AM4706" s="300">
        <v>2006</v>
      </c>
      <c r="AN4706" s="302">
        <v>38978</v>
      </c>
      <c r="AO4706" s="300">
        <v>4.2009999999999996</v>
      </c>
    </row>
    <row r="4707" spans="38:41">
      <c r="AL4707" s="300">
        <v>9</v>
      </c>
      <c r="AM4707" s="300">
        <v>2006</v>
      </c>
      <c r="AN4707" s="302">
        <v>38975</v>
      </c>
      <c r="AO4707" s="300">
        <v>4.1929999999999996</v>
      </c>
    </row>
    <row r="4708" spans="38:41">
      <c r="AL4708" s="300">
        <v>9</v>
      </c>
      <c r="AM4708" s="300">
        <v>2006</v>
      </c>
      <c r="AN4708" s="302">
        <v>38974</v>
      </c>
      <c r="AO4708" s="300">
        <v>4.2149999999999999</v>
      </c>
    </row>
    <row r="4709" spans="38:41">
      <c r="AL4709" s="300">
        <v>9</v>
      </c>
      <c r="AM4709" s="300">
        <v>2006</v>
      </c>
      <c r="AN4709" s="302">
        <v>38973</v>
      </c>
      <c r="AO4709" s="300">
        <v>4.2089999999999996</v>
      </c>
    </row>
    <row r="4710" spans="38:41">
      <c r="AL4710" s="300">
        <v>9</v>
      </c>
      <c r="AM4710" s="300">
        <v>2006</v>
      </c>
      <c r="AN4710" s="302">
        <v>38972</v>
      </c>
      <c r="AO4710" s="300">
        <v>4.2009999999999996</v>
      </c>
    </row>
    <row r="4711" spans="38:41">
      <c r="AL4711" s="300">
        <v>9</v>
      </c>
      <c r="AM4711" s="300">
        <v>2006</v>
      </c>
      <c r="AN4711" s="302">
        <v>38971</v>
      </c>
      <c r="AO4711" s="300">
        <v>4.2350000000000003</v>
      </c>
    </row>
    <row r="4712" spans="38:41">
      <c r="AL4712" s="300">
        <v>9</v>
      </c>
      <c r="AM4712" s="300">
        <v>2006</v>
      </c>
      <c r="AN4712" s="302">
        <v>38968</v>
      </c>
      <c r="AO4712" s="300">
        <v>4.1980000000000004</v>
      </c>
    </row>
    <row r="4713" spans="38:41">
      <c r="AL4713" s="300">
        <v>9</v>
      </c>
      <c r="AM4713" s="300">
        <v>2006</v>
      </c>
      <c r="AN4713" s="302">
        <v>38967</v>
      </c>
      <c r="AO4713" s="300">
        <v>4.2240000000000002</v>
      </c>
    </row>
    <row r="4714" spans="38:41">
      <c r="AL4714" s="300">
        <v>9</v>
      </c>
      <c r="AM4714" s="300">
        <v>2006</v>
      </c>
      <c r="AN4714" s="302">
        <v>38966</v>
      </c>
      <c r="AO4714" s="300">
        <v>4.2380000000000004</v>
      </c>
    </row>
    <row r="4715" spans="38:41">
      <c r="AL4715" s="300">
        <v>9</v>
      </c>
      <c r="AM4715" s="300">
        <v>2006</v>
      </c>
      <c r="AN4715" s="302">
        <v>38965</v>
      </c>
      <c r="AO4715" s="300">
        <v>4.2229999999999999</v>
      </c>
    </row>
    <row r="4716" spans="38:41">
      <c r="AL4716" s="300">
        <v>9</v>
      </c>
      <c r="AM4716" s="300">
        <v>2006</v>
      </c>
      <c r="AN4716" s="302">
        <v>38964</v>
      </c>
      <c r="AO4716" s="300">
        <v>4.17</v>
      </c>
    </row>
    <row r="4717" spans="38:41">
      <c r="AL4717" s="300">
        <v>9</v>
      </c>
      <c r="AM4717" s="300">
        <v>2006</v>
      </c>
      <c r="AN4717" s="302">
        <v>38961</v>
      </c>
      <c r="AO4717" s="300">
        <v>4.1689999999999996</v>
      </c>
    </row>
    <row r="4718" spans="38:41">
      <c r="AL4718" s="300">
        <v>8</v>
      </c>
      <c r="AM4718" s="300">
        <v>2006</v>
      </c>
      <c r="AN4718" s="302">
        <v>38960</v>
      </c>
      <c r="AO4718" s="300">
        <v>4.1929999999999996</v>
      </c>
    </row>
    <row r="4719" spans="38:41">
      <c r="AL4719" s="300">
        <v>8</v>
      </c>
      <c r="AM4719" s="300">
        <v>2006</v>
      </c>
      <c r="AN4719" s="302">
        <v>38959</v>
      </c>
      <c r="AO4719" s="300">
        <v>4.2050000000000001</v>
      </c>
    </row>
    <row r="4720" spans="38:41">
      <c r="AL4720" s="300">
        <v>8</v>
      </c>
      <c r="AM4720" s="300">
        <v>2006</v>
      </c>
      <c r="AN4720" s="302">
        <v>38958</v>
      </c>
      <c r="AO4720" s="300">
        <v>4.2409999999999997</v>
      </c>
    </row>
    <row r="4721" spans="38:41">
      <c r="AL4721" s="300">
        <v>8</v>
      </c>
      <c r="AM4721" s="300">
        <v>2006</v>
      </c>
      <c r="AN4721" s="302">
        <v>38957</v>
      </c>
      <c r="AO4721" s="300">
        <v>4.2489999999999997</v>
      </c>
    </row>
    <row r="4722" spans="38:41">
      <c r="AL4722" s="300">
        <v>8</v>
      </c>
      <c r="AM4722" s="300">
        <v>2006</v>
      </c>
      <c r="AN4722" s="302">
        <v>38954</v>
      </c>
      <c r="AO4722" s="300">
        <v>4.2519999999999998</v>
      </c>
    </row>
    <row r="4723" spans="38:41">
      <c r="AL4723" s="300">
        <v>8</v>
      </c>
      <c r="AM4723" s="300">
        <v>2006</v>
      </c>
      <c r="AN4723" s="302">
        <v>38953</v>
      </c>
      <c r="AO4723" s="300">
        <v>4.2640000000000002</v>
      </c>
    </row>
    <row r="4724" spans="38:41">
      <c r="AL4724" s="300">
        <v>8</v>
      </c>
      <c r="AM4724" s="300">
        <v>2006</v>
      </c>
      <c r="AN4724" s="302">
        <v>38952</v>
      </c>
      <c r="AO4724" s="300">
        <v>4.2649999999999997</v>
      </c>
    </row>
    <row r="4725" spans="38:41">
      <c r="AL4725" s="300">
        <v>8</v>
      </c>
      <c r="AM4725" s="300">
        <v>2006</v>
      </c>
      <c r="AN4725" s="302">
        <v>38951</v>
      </c>
      <c r="AO4725" s="300">
        <v>4.2629999999999999</v>
      </c>
    </row>
    <row r="4726" spans="38:41">
      <c r="AL4726" s="300">
        <v>8</v>
      </c>
      <c r="AM4726" s="300">
        <v>2006</v>
      </c>
      <c r="AN4726" s="302">
        <v>38950</v>
      </c>
      <c r="AO4726" s="300">
        <v>4.2770000000000001</v>
      </c>
    </row>
    <row r="4727" spans="38:41">
      <c r="AL4727" s="300">
        <v>8</v>
      </c>
      <c r="AM4727" s="300">
        <v>2006</v>
      </c>
      <c r="AN4727" s="302">
        <v>38947</v>
      </c>
      <c r="AO4727" s="300">
        <v>4.2949999999999999</v>
      </c>
    </row>
    <row r="4728" spans="38:41">
      <c r="AL4728" s="300">
        <v>8</v>
      </c>
      <c r="AM4728" s="300">
        <v>2006</v>
      </c>
      <c r="AN4728" s="302">
        <v>38946</v>
      </c>
      <c r="AO4728" s="300">
        <v>4.3259999999999996</v>
      </c>
    </row>
    <row r="4729" spans="38:41">
      <c r="AL4729" s="300">
        <v>8</v>
      </c>
      <c r="AM4729" s="300">
        <v>2006</v>
      </c>
      <c r="AN4729" s="302">
        <v>38945</v>
      </c>
      <c r="AO4729" s="300">
        <v>4.3380000000000001</v>
      </c>
    </row>
    <row r="4730" spans="38:41">
      <c r="AL4730" s="300">
        <v>8</v>
      </c>
      <c r="AM4730" s="300">
        <v>2006</v>
      </c>
      <c r="AN4730" s="302">
        <v>38944</v>
      </c>
      <c r="AO4730" s="300">
        <v>4.3760000000000003</v>
      </c>
    </row>
    <row r="4731" spans="38:41">
      <c r="AL4731" s="300">
        <v>8</v>
      </c>
      <c r="AM4731" s="300">
        <v>2006</v>
      </c>
      <c r="AN4731" s="302">
        <v>38943</v>
      </c>
      <c r="AO4731" s="300">
        <v>4.4260000000000002</v>
      </c>
    </row>
    <row r="4732" spans="38:41">
      <c r="AL4732" s="300">
        <v>8</v>
      </c>
      <c r="AM4732" s="300">
        <v>2006</v>
      </c>
      <c r="AN4732" s="302">
        <v>38940</v>
      </c>
      <c r="AO4732" s="300">
        <v>4.407</v>
      </c>
    </row>
    <row r="4733" spans="38:41">
      <c r="AL4733" s="300">
        <v>8</v>
      </c>
      <c r="AM4733" s="300">
        <v>2006</v>
      </c>
      <c r="AN4733" s="302">
        <v>38939</v>
      </c>
      <c r="AO4733" s="300">
        <v>4.3810000000000002</v>
      </c>
    </row>
    <row r="4734" spans="38:41">
      <c r="AL4734" s="300">
        <v>8</v>
      </c>
      <c r="AM4734" s="300">
        <v>2006</v>
      </c>
      <c r="AN4734" s="302">
        <v>38938</v>
      </c>
      <c r="AO4734" s="300">
        <v>4.359</v>
      </c>
    </row>
    <row r="4735" spans="38:41">
      <c r="AL4735" s="300">
        <v>8</v>
      </c>
      <c r="AM4735" s="300">
        <v>2006</v>
      </c>
      <c r="AN4735" s="302">
        <v>38937</v>
      </c>
      <c r="AO4735" s="300">
        <v>4.3520000000000003</v>
      </c>
    </row>
    <row r="4736" spans="38:41">
      <c r="AL4736" s="300">
        <v>8</v>
      </c>
      <c r="AM4736" s="300">
        <v>2006</v>
      </c>
      <c r="AN4736" s="302">
        <v>38936</v>
      </c>
      <c r="AO4736" s="300">
        <v>4.367</v>
      </c>
    </row>
    <row r="4737" spans="38:41">
      <c r="AL4737" s="300">
        <v>8</v>
      </c>
      <c r="AM4737" s="300">
        <v>2006</v>
      </c>
      <c r="AN4737" s="302">
        <v>38933</v>
      </c>
      <c r="AO4737" s="300">
        <v>4.367</v>
      </c>
    </row>
    <row r="4738" spans="38:41">
      <c r="AL4738" s="300">
        <v>8</v>
      </c>
      <c r="AM4738" s="300">
        <v>2006</v>
      </c>
      <c r="AN4738" s="302">
        <v>38932</v>
      </c>
      <c r="AO4738" s="300">
        <v>4.3920000000000003</v>
      </c>
    </row>
    <row r="4739" spans="38:41">
      <c r="AL4739" s="300">
        <v>8</v>
      </c>
      <c r="AM4739" s="300">
        <v>2006</v>
      </c>
      <c r="AN4739" s="302">
        <v>38931</v>
      </c>
      <c r="AO4739" s="300">
        <v>4.3929999999999998</v>
      </c>
    </row>
    <row r="4740" spans="38:41">
      <c r="AL4740" s="300">
        <v>8</v>
      </c>
      <c r="AM4740" s="300">
        <v>2006</v>
      </c>
      <c r="AN4740" s="302">
        <v>38930</v>
      </c>
      <c r="AO4740" s="300">
        <v>4.3789999999999996</v>
      </c>
    </row>
    <row r="4741" spans="38:41">
      <c r="AL4741" s="300">
        <v>7</v>
      </c>
      <c r="AM4741" s="300">
        <v>2006</v>
      </c>
      <c r="AN4741" s="302">
        <v>38929</v>
      </c>
      <c r="AO4741" s="300">
        <v>4.3769999999999998</v>
      </c>
    </row>
    <row r="4742" spans="38:41">
      <c r="AL4742" s="300">
        <v>7</v>
      </c>
      <c r="AM4742" s="300">
        <v>2006</v>
      </c>
      <c r="AN4742" s="302">
        <v>38926</v>
      </c>
      <c r="AO4742" s="300">
        <v>4.41</v>
      </c>
    </row>
    <row r="4743" spans="38:41">
      <c r="AL4743" s="300">
        <v>7</v>
      </c>
      <c r="AM4743" s="300">
        <v>2006</v>
      </c>
      <c r="AN4743" s="302">
        <v>38925</v>
      </c>
      <c r="AO4743" s="300">
        <v>4.4409999999999998</v>
      </c>
    </row>
    <row r="4744" spans="38:41">
      <c r="AL4744" s="300">
        <v>7</v>
      </c>
      <c r="AM4744" s="300">
        <v>2006</v>
      </c>
      <c r="AN4744" s="302">
        <v>38924</v>
      </c>
      <c r="AO4744" s="300">
        <v>4.452</v>
      </c>
    </row>
    <row r="4745" spans="38:41">
      <c r="AL4745" s="300">
        <v>7</v>
      </c>
      <c r="AM4745" s="300">
        <v>2006</v>
      </c>
      <c r="AN4745" s="302">
        <v>38923</v>
      </c>
      <c r="AO4745" s="300">
        <v>4.4729999999999999</v>
      </c>
    </row>
    <row r="4746" spans="38:41">
      <c r="AL4746" s="300">
        <v>7</v>
      </c>
      <c r="AM4746" s="300">
        <v>2006</v>
      </c>
      <c r="AN4746" s="302">
        <v>38922</v>
      </c>
      <c r="AO4746" s="300">
        <v>4.4480000000000004</v>
      </c>
    </row>
    <row r="4747" spans="38:41">
      <c r="AL4747" s="300">
        <v>7</v>
      </c>
      <c r="AM4747" s="300">
        <v>2006</v>
      </c>
      <c r="AN4747" s="302">
        <v>38919</v>
      </c>
      <c r="AO4747" s="300">
        <v>4.4589999999999996</v>
      </c>
    </row>
    <row r="4748" spans="38:41">
      <c r="AL4748" s="300">
        <v>7</v>
      </c>
      <c r="AM4748" s="300">
        <v>2006</v>
      </c>
      <c r="AN4748" s="302">
        <v>38918</v>
      </c>
      <c r="AO4748" s="300">
        <v>4.4889999999999999</v>
      </c>
    </row>
    <row r="4749" spans="38:41">
      <c r="AL4749" s="300">
        <v>7</v>
      </c>
      <c r="AM4749" s="300">
        <v>2006</v>
      </c>
      <c r="AN4749" s="302">
        <v>38917</v>
      </c>
      <c r="AO4749" s="300">
        <v>4.4960000000000004</v>
      </c>
    </row>
    <row r="4750" spans="38:41">
      <c r="AL4750" s="300">
        <v>7</v>
      </c>
      <c r="AM4750" s="300">
        <v>2006</v>
      </c>
      <c r="AN4750" s="302">
        <v>38916</v>
      </c>
      <c r="AO4750" s="300">
        <v>4.5510000000000002</v>
      </c>
    </row>
    <row r="4751" spans="38:41">
      <c r="AL4751" s="300">
        <v>7</v>
      </c>
      <c r="AM4751" s="300">
        <v>2006</v>
      </c>
      <c r="AN4751" s="302">
        <v>38915</v>
      </c>
      <c r="AO4751" s="300">
        <v>4.5049999999999999</v>
      </c>
    </row>
    <row r="4752" spans="38:41">
      <c r="AL4752" s="300">
        <v>7</v>
      </c>
      <c r="AM4752" s="300">
        <v>2006</v>
      </c>
      <c r="AN4752" s="302">
        <v>38912</v>
      </c>
      <c r="AO4752" s="300">
        <v>4.5119999999999996</v>
      </c>
    </row>
    <row r="4753" spans="38:41">
      <c r="AL4753" s="300">
        <v>7</v>
      </c>
      <c r="AM4753" s="300">
        <v>2006</v>
      </c>
      <c r="AN4753" s="302">
        <v>38911</v>
      </c>
      <c r="AO4753" s="300">
        <v>4.5179999999999998</v>
      </c>
    </row>
    <row r="4754" spans="38:41">
      <c r="AL4754" s="300">
        <v>7</v>
      </c>
      <c r="AM4754" s="300">
        <v>2006</v>
      </c>
      <c r="AN4754" s="302">
        <v>38910</v>
      </c>
      <c r="AO4754" s="300">
        <v>4.5199999999999996</v>
      </c>
    </row>
    <row r="4755" spans="38:41">
      <c r="AL4755" s="300">
        <v>7</v>
      </c>
      <c r="AM4755" s="300">
        <v>2006</v>
      </c>
      <c r="AN4755" s="302">
        <v>38909</v>
      </c>
      <c r="AO4755" s="300">
        <v>4.49</v>
      </c>
    </row>
    <row r="4756" spans="38:41">
      <c r="AL4756" s="300">
        <v>7</v>
      </c>
      <c r="AM4756" s="300">
        <v>2006</v>
      </c>
      <c r="AN4756" s="302">
        <v>38908</v>
      </c>
      <c r="AO4756" s="300">
        <v>4.5170000000000003</v>
      </c>
    </row>
    <row r="4757" spans="38:41">
      <c r="AL4757" s="300">
        <v>7</v>
      </c>
      <c r="AM4757" s="300">
        <v>2006</v>
      </c>
      <c r="AN4757" s="302">
        <v>38905</v>
      </c>
      <c r="AO4757" s="300">
        <v>4.54</v>
      </c>
    </row>
    <row r="4758" spans="38:41">
      <c r="AL4758" s="300">
        <v>7</v>
      </c>
      <c r="AM4758" s="300">
        <v>2006</v>
      </c>
      <c r="AN4758" s="302">
        <v>38904</v>
      </c>
      <c r="AO4758" s="300">
        <v>4.6230000000000002</v>
      </c>
    </row>
    <row r="4759" spans="38:41">
      <c r="AL4759" s="300">
        <v>7</v>
      </c>
      <c r="AM4759" s="300">
        <v>2006</v>
      </c>
      <c r="AN4759" s="302">
        <v>38903</v>
      </c>
      <c r="AO4759" s="300">
        <v>4.6509999999999998</v>
      </c>
    </row>
    <row r="4760" spans="38:41">
      <c r="AL4760" s="300">
        <v>7</v>
      </c>
      <c r="AM4760" s="300">
        <v>2006</v>
      </c>
      <c r="AN4760" s="302">
        <v>38902</v>
      </c>
      <c r="AO4760" s="300">
        <v>4.6420000000000003</v>
      </c>
    </row>
    <row r="4761" spans="38:41">
      <c r="AL4761" s="300">
        <v>7</v>
      </c>
      <c r="AM4761" s="300">
        <v>2006</v>
      </c>
      <c r="AN4761" s="302">
        <v>38901</v>
      </c>
      <c r="AO4761" s="300">
        <v>4.6180000000000003</v>
      </c>
    </row>
    <row r="4762" spans="38:41">
      <c r="AL4762" s="300">
        <v>6</v>
      </c>
      <c r="AM4762" s="300">
        <v>2006</v>
      </c>
      <c r="AN4762" s="302">
        <v>38898</v>
      </c>
      <c r="AO4762" s="300">
        <v>4.6139999999999999</v>
      </c>
    </row>
    <row r="4763" spans="38:41">
      <c r="AL4763" s="300">
        <v>6</v>
      </c>
      <c r="AM4763" s="300">
        <v>2006</v>
      </c>
      <c r="AN4763" s="302">
        <v>38897</v>
      </c>
      <c r="AO4763" s="300">
        <v>4.6310000000000002</v>
      </c>
    </row>
    <row r="4764" spans="38:41">
      <c r="AL4764" s="300">
        <v>6</v>
      </c>
      <c r="AM4764" s="300">
        <v>2006</v>
      </c>
      <c r="AN4764" s="302">
        <v>38896</v>
      </c>
      <c r="AO4764" s="300">
        <v>4.6630000000000003</v>
      </c>
    </row>
    <row r="4765" spans="38:41">
      <c r="AL4765" s="300">
        <v>6</v>
      </c>
      <c r="AM4765" s="300">
        <v>2006</v>
      </c>
      <c r="AN4765" s="302">
        <v>38895</v>
      </c>
      <c r="AO4765" s="300">
        <v>4.6360000000000001</v>
      </c>
    </row>
    <row r="4766" spans="38:41">
      <c r="AL4766" s="300">
        <v>6</v>
      </c>
      <c r="AM4766" s="300">
        <v>2006</v>
      </c>
      <c r="AN4766" s="302">
        <v>38894</v>
      </c>
      <c r="AO4766" s="300">
        <v>4.6630000000000003</v>
      </c>
    </row>
    <row r="4767" spans="38:41">
      <c r="AL4767" s="300">
        <v>6</v>
      </c>
      <c r="AM4767" s="300">
        <v>2006</v>
      </c>
      <c r="AN4767" s="302">
        <v>38891</v>
      </c>
      <c r="AO4767" s="300">
        <v>4.6379999999999999</v>
      </c>
    </row>
    <row r="4768" spans="38:41">
      <c r="AL4768" s="300">
        <v>6</v>
      </c>
      <c r="AM4768" s="300">
        <v>2006</v>
      </c>
      <c r="AN4768" s="302">
        <v>38890</v>
      </c>
      <c r="AO4768" s="300">
        <v>4.5979999999999999</v>
      </c>
    </row>
    <row r="4769" spans="38:41">
      <c r="AL4769" s="300">
        <v>6</v>
      </c>
      <c r="AM4769" s="300">
        <v>2006</v>
      </c>
      <c r="AN4769" s="302">
        <v>38889</v>
      </c>
      <c r="AO4769" s="300">
        <v>4.5609999999999999</v>
      </c>
    </row>
    <row r="4770" spans="38:41">
      <c r="AL4770" s="300">
        <v>6</v>
      </c>
      <c r="AM4770" s="300">
        <v>2006</v>
      </c>
      <c r="AN4770" s="302">
        <v>38888</v>
      </c>
      <c r="AO4770" s="300">
        <v>4.524</v>
      </c>
    </row>
    <row r="4771" spans="38:41">
      <c r="AL4771" s="300">
        <v>6</v>
      </c>
      <c r="AM4771" s="300">
        <v>2006</v>
      </c>
      <c r="AN4771" s="302">
        <v>38887</v>
      </c>
      <c r="AO4771" s="300">
        <v>4.4630000000000001</v>
      </c>
    </row>
    <row r="4772" spans="38:41">
      <c r="AL4772" s="300">
        <v>6</v>
      </c>
      <c r="AM4772" s="300">
        <v>2006</v>
      </c>
      <c r="AN4772" s="302">
        <v>38884</v>
      </c>
      <c r="AO4772" s="300">
        <v>4.4429999999999996</v>
      </c>
    </row>
    <row r="4773" spans="38:41">
      <c r="AL4773" s="300">
        <v>6</v>
      </c>
      <c r="AM4773" s="300">
        <v>2006</v>
      </c>
      <c r="AN4773" s="302">
        <v>38883</v>
      </c>
      <c r="AO4773" s="300">
        <v>4.4530000000000003</v>
      </c>
    </row>
    <row r="4774" spans="38:41">
      <c r="AL4774" s="300">
        <v>6</v>
      </c>
      <c r="AM4774" s="300">
        <v>2006</v>
      </c>
      <c r="AN4774" s="302">
        <v>38882</v>
      </c>
      <c r="AO4774" s="300">
        <v>4.4160000000000004</v>
      </c>
    </row>
    <row r="4775" spans="38:41">
      <c r="AL4775" s="300">
        <v>6</v>
      </c>
      <c r="AM4775" s="300">
        <v>2006</v>
      </c>
      <c r="AN4775" s="302">
        <v>38881</v>
      </c>
      <c r="AO4775" s="300">
        <v>4.3849999999999998</v>
      </c>
    </row>
    <row r="4776" spans="38:41">
      <c r="AL4776" s="300">
        <v>6</v>
      </c>
      <c r="AM4776" s="300">
        <v>2006</v>
      </c>
      <c r="AN4776" s="302">
        <v>38880</v>
      </c>
      <c r="AO4776" s="300">
        <v>4.415</v>
      </c>
    </row>
    <row r="4777" spans="38:41">
      <c r="AL4777" s="300">
        <v>6</v>
      </c>
      <c r="AM4777" s="300">
        <v>2006</v>
      </c>
      <c r="AN4777" s="302">
        <v>38877</v>
      </c>
      <c r="AO4777" s="300">
        <v>4.4240000000000004</v>
      </c>
    </row>
    <row r="4778" spans="38:41">
      <c r="AL4778" s="300">
        <v>6</v>
      </c>
      <c r="AM4778" s="300">
        <v>2006</v>
      </c>
      <c r="AN4778" s="302">
        <v>38876</v>
      </c>
      <c r="AO4778" s="300">
        <v>4.3929999999999998</v>
      </c>
    </row>
    <row r="4779" spans="38:41">
      <c r="AL4779" s="300">
        <v>6</v>
      </c>
      <c r="AM4779" s="300">
        <v>2006</v>
      </c>
      <c r="AN4779" s="302">
        <v>38875</v>
      </c>
      <c r="AO4779" s="300">
        <v>4.3840000000000003</v>
      </c>
    </row>
    <row r="4780" spans="38:41">
      <c r="AL4780" s="300">
        <v>6</v>
      </c>
      <c r="AM4780" s="300">
        <v>2006</v>
      </c>
      <c r="AN4780" s="302">
        <v>38874</v>
      </c>
      <c r="AO4780" s="300">
        <v>4.3600000000000003</v>
      </c>
    </row>
    <row r="4781" spans="38:41">
      <c r="AL4781" s="300">
        <v>6</v>
      </c>
      <c r="AM4781" s="300">
        <v>2006</v>
      </c>
      <c r="AN4781" s="302">
        <v>38873</v>
      </c>
      <c r="AO4781" s="300">
        <v>4.38</v>
      </c>
    </row>
    <row r="4782" spans="38:41">
      <c r="AL4782" s="300">
        <v>6</v>
      </c>
      <c r="AM4782" s="300">
        <v>2006</v>
      </c>
      <c r="AN4782" s="302">
        <v>38870</v>
      </c>
      <c r="AO4782" s="300">
        <v>4.375</v>
      </c>
    </row>
    <row r="4783" spans="38:41">
      <c r="AL4783" s="300">
        <v>6</v>
      </c>
      <c r="AM4783" s="300">
        <v>2006</v>
      </c>
      <c r="AN4783" s="302">
        <v>38869</v>
      </c>
      <c r="AO4783" s="300">
        <v>4.4400000000000004</v>
      </c>
    </row>
    <row r="4784" spans="38:41">
      <c r="AL4784" s="300">
        <v>5</v>
      </c>
      <c r="AM4784" s="300">
        <v>2006</v>
      </c>
      <c r="AN4784" s="302">
        <v>38868</v>
      </c>
      <c r="AO4784" s="300">
        <v>4.4969999999999999</v>
      </c>
    </row>
    <row r="4785" spans="38:41">
      <c r="AL4785" s="300">
        <v>5</v>
      </c>
      <c r="AM4785" s="300">
        <v>2006</v>
      </c>
      <c r="AN4785" s="302">
        <v>38867</v>
      </c>
      <c r="AO4785" s="300">
        <v>4.4050000000000002</v>
      </c>
    </row>
    <row r="4786" spans="38:41">
      <c r="AL4786" s="300">
        <v>5</v>
      </c>
      <c r="AM4786" s="300">
        <v>2006</v>
      </c>
      <c r="AN4786" s="302">
        <v>38866</v>
      </c>
      <c r="AO4786" s="300">
        <v>4.3540000000000001</v>
      </c>
    </row>
    <row r="4787" spans="38:41">
      <c r="AL4787" s="300">
        <v>5</v>
      </c>
      <c r="AM4787" s="300">
        <v>2006</v>
      </c>
      <c r="AN4787" s="302">
        <v>38863</v>
      </c>
      <c r="AO4787" s="300">
        <v>4.359</v>
      </c>
    </row>
    <row r="4788" spans="38:41">
      <c r="AL4788" s="300">
        <v>5</v>
      </c>
      <c r="AM4788" s="300">
        <v>2006</v>
      </c>
      <c r="AN4788" s="302">
        <v>38862</v>
      </c>
      <c r="AO4788" s="300">
        <v>4.3479999999999999</v>
      </c>
    </row>
    <row r="4789" spans="38:41">
      <c r="AL4789" s="300">
        <v>5</v>
      </c>
      <c r="AM4789" s="300">
        <v>2006</v>
      </c>
      <c r="AN4789" s="302">
        <v>38861</v>
      </c>
      <c r="AO4789" s="300">
        <v>4.3529999999999998</v>
      </c>
    </row>
    <row r="4790" spans="38:41">
      <c r="AL4790" s="300">
        <v>5</v>
      </c>
      <c r="AM4790" s="300">
        <v>2006</v>
      </c>
      <c r="AN4790" s="302">
        <v>38860</v>
      </c>
      <c r="AO4790" s="300">
        <v>4.3680000000000003</v>
      </c>
    </row>
    <row r="4791" spans="38:41">
      <c r="AL4791" s="300">
        <v>5</v>
      </c>
      <c r="AM4791" s="300">
        <v>2006</v>
      </c>
      <c r="AN4791" s="302">
        <v>38859</v>
      </c>
      <c r="AO4791" s="300">
        <v>4.3529999999999998</v>
      </c>
    </row>
    <row r="4792" spans="38:41">
      <c r="AL4792" s="300">
        <v>5</v>
      </c>
      <c r="AM4792" s="300">
        <v>2006</v>
      </c>
      <c r="AN4792" s="302">
        <v>38856</v>
      </c>
      <c r="AO4792" s="300">
        <v>4.3860000000000001</v>
      </c>
    </row>
    <row r="4793" spans="38:41">
      <c r="AL4793" s="300">
        <v>5</v>
      </c>
      <c r="AM4793" s="300">
        <v>2006</v>
      </c>
      <c r="AN4793" s="302">
        <v>38855</v>
      </c>
      <c r="AO4793" s="300">
        <v>4.3860000000000001</v>
      </c>
    </row>
    <row r="4794" spans="38:41">
      <c r="AL4794" s="300">
        <v>5</v>
      </c>
      <c r="AM4794" s="300">
        <v>2006</v>
      </c>
      <c r="AN4794" s="302">
        <v>38854</v>
      </c>
      <c r="AO4794" s="300">
        <v>4.45</v>
      </c>
    </row>
    <row r="4795" spans="38:41">
      <c r="AL4795" s="300">
        <v>5</v>
      </c>
      <c r="AM4795" s="300">
        <v>2006</v>
      </c>
      <c r="AN4795" s="302">
        <v>38853</v>
      </c>
      <c r="AO4795" s="300">
        <v>4.4329999999999998</v>
      </c>
    </row>
    <row r="4796" spans="38:41">
      <c r="AL4796" s="300">
        <v>5</v>
      </c>
      <c r="AM4796" s="300">
        <v>2006</v>
      </c>
      <c r="AN4796" s="302">
        <v>38852</v>
      </c>
      <c r="AO4796" s="300">
        <v>4.476</v>
      </c>
    </row>
    <row r="4797" spans="38:41">
      <c r="AL4797" s="300">
        <v>5</v>
      </c>
      <c r="AM4797" s="300">
        <v>2006</v>
      </c>
      <c r="AN4797" s="302">
        <v>38849</v>
      </c>
      <c r="AO4797" s="300">
        <v>4.5170000000000003</v>
      </c>
    </row>
    <row r="4798" spans="38:41">
      <c r="AL4798" s="300">
        <v>5</v>
      </c>
      <c r="AM4798" s="300">
        <v>2006</v>
      </c>
      <c r="AN4798" s="302">
        <v>38848</v>
      </c>
      <c r="AO4798" s="300">
        <v>4.5179999999999998</v>
      </c>
    </row>
    <row r="4799" spans="38:41">
      <c r="AL4799" s="300">
        <v>5</v>
      </c>
      <c r="AM4799" s="300">
        <v>2006</v>
      </c>
      <c r="AN4799" s="302">
        <v>38847</v>
      </c>
      <c r="AO4799" s="300">
        <v>4.5129999999999999</v>
      </c>
    </row>
    <row r="4800" spans="38:41">
      <c r="AL4800" s="300">
        <v>5</v>
      </c>
      <c r="AM4800" s="300">
        <v>2006</v>
      </c>
      <c r="AN4800" s="302">
        <v>38846</v>
      </c>
      <c r="AO4800" s="300">
        <v>4.5129999999999999</v>
      </c>
    </row>
    <row r="4801" spans="38:41">
      <c r="AL4801" s="300">
        <v>5</v>
      </c>
      <c r="AM4801" s="300">
        <v>2006</v>
      </c>
      <c r="AN4801" s="302">
        <v>38845</v>
      </c>
      <c r="AO4801" s="300">
        <v>4.4880000000000004</v>
      </c>
    </row>
    <row r="4802" spans="38:41">
      <c r="AL4802" s="300">
        <v>5</v>
      </c>
      <c r="AM4802" s="300">
        <v>2006</v>
      </c>
      <c r="AN4802" s="302">
        <v>38842</v>
      </c>
      <c r="AO4802" s="300">
        <v>4.4930000000000003</v>
      </c>
    </row>
    <row r="4803" spans="38:41">
      <c r="AL4803" s="300">
        <v>5</v>
      </c>
      <c r="AM4803" s="300">
        <v>2006</v>
      </c>
      <c r="AN4803" s="302">
        <v>38841</v>
      </c>
      <c r="AO4803" s="300">
        <v>4.5019999999999998</v>
      </c>
    </row>
    <row r="4804" spans="38:41">
      <c r="AL4804" s="300">
        <v>5</v>
      </c>
      <c r="AM4804" s="300">
        <v>2006</v>
      </c>
      <c r="AN4804" s="302">
        <v>38840</v>
      </c>
      <c r="AO4804" s="300">
        <v>4.51</v>
      </c>
    </row>
    <row r="4805" spans="38:41">
      <c r="AL4805" s="300">
        <v>5</v>
      </c>
      <c r="AM4805" s="300">
        <v>2006</v>
      </c>
      <c r="AN4805" s="302">
        <v>38839</v>
      </c>
      <c r="AO4805" s="300">
        <v>4.5229999999999997</v>
      </c>
    </row>
    <row r="4806" spans="38:41">
      <c r="AL4806" s="300">
        <v>5</v>
      </c>
      <c r="AM4806" s="300">
        <v>2006</v>
      </c>
      <c r="AN4806" s="302">
        <v>38838</v>
      </c>
      <c r="AO4806" s="300">
        <v>4.5510000000000002</v>
      </c>
    </row>
    <row r="4807" spans="38:41">
      <c r="AL4807" s="300">
        <v>4</v>
      </c>
      <c r="AM4807" s="300">
        <v>2006</v>
      </c>
      <c r="AN4807" s="302">
        <v>38835</v>
      </c>
      <c r="AO4807" s="300">
        <v>4.5179999999999998</v>
      </c>
    </row>
    <row r="4808" spans="38:41">
      <c r="AL4808" s="300">
        <v>4</v>
      </c>
      <c r="AM4808" s="300">
        <v>2006</v>
      </c>
      <c r="AN4808" s="302">
        <v>38834</v>
      </c>
      <c r="AO4808" s="300">
        <v>4.5549999999999997</v>
      </c>
    </row>
    <row r="4809" spans="38:41">
      <c r="AL4809" s="300">
        <v>4</v>
      </c>
      <c r="AM4809" s="300">
        <v>2006</v>
      </c>
      <c r="AN4809" s="302">
        <v>38833</v>
      </c>
      <c r="AO4809" s="300">
        <v>4.5679999999999996</v>
      </c>
    </row>
    <row r="4810" spans="38:41">
      <c r="AL4810" s="300">
        <v>4</v>
      </c>
      <c r="AM4810" s="300">
        <v>2006</v>
      </c>
      <c r="AN4810" s="302">
        <v>38832</v>
      </c>
      <c r="AO4810" s="300">
        <v>4.548</v>
      </c>
    </row>
    <row r="4811" spans="38:41">
      <c r="AL4811" s="300">
        <v>4</v>
      </c>
      <c r="AM4811" s="300">
        <v>2006</v>
      </c>
      <c r="AN4811" s="302">
        <v>38831</v>
      </c>
      <c r="AO4811" s="300">
        <v>4.484</v>
      </c>
    </row>
    <row r="4812" spans="38:41">
      <c r="AL4812" s="300">
        <v>4</v>
      </c>
      <c r="AM4812" s="300">
        <v>2006</v>
      </c>
      <c r="AN4812" s="302">
        <v>38828</v>
      </c>
      <c r="AO4812" s="300">
        <v>4.5270000000000001</v>
      </c>
    </row>
    <row r="4813" spans="38:41">
      <c r="AL4813" s="300">
        <v>4</v>
      </c>
      <c r="AM4813" s="300">
        <v>2006</v>
      </c>
      <c r="AN4813" s="302">
        <v>38827</v>
      </c>
      <c r="AO4813" s="300">
        <v>4.5519999999999996</v>
      </c>
    </row>
    <row r="4814" spans="38:41">
      <c r="AL4814" s="300">
        <v>4</v>
      </c>
      <c r="AM4814" s="300">
        <v>2006</v>
      </c>
      <c r="AN4814" s="302">
        <v>38826</v>
      </c>
      <c r="AO4814" s="300">
        <v>4.5119999999999996</v>
      </c>
    </row>
    <row r="4815" spans="38:41">
      <c r="AL4815" s="300">
        <v>4</v>
      </c>
      <c r="AM4815" s="300">
        <v>2006</v>
      </c>
      <c r="AN4815" s="302">
        <v>38825</v>
      </c>
      <c r="AO4815" s="300">
        <v>4.468</v>
      </c>
    </row>
    <row r="4816" spans="38:41">
      <c r="AL4816" s="300">
        <v>4</v>
      </c>
      <c r="AM4816" s="300">
        <v>2006</v>
      </c>
      <c r="AN4816" s="302">
        <v>38824</v>
      </c>
      <c r="AO4816" s="300">
        <v>4.4790000000000001</v>
      </c>
    </row>
    <row r="4817" spans="38:41">
      <c r="AL4817" s="300">
        <v>4</v>
      </c>
      <c r="AM4817" s="300">
        <v>2006</v>
      </c>
      <c r="AN4817" s="302">
        <v>38821</v>
      </c>
      <c r="AO4817" s="300">
        <v>4.4950000000000001</v>
      </c>
    </row>
    <row r="4818" spans="38:41">
      <c r="AL4818" s="300">
        <v>4</v>
      </c>
      <c r="AM4818" s="300">
        <v>2006</v>
      </c>
      <c r="AN4818" s="302">
        <v>38820</v>
      </c>
      <c r="AO4818" s="300">
        <v>4.4909999999999997</v>
      </c>
    </row>
    <row r="4819" spans="38:41">
      <c r="AL4819" s="300">
        <v>4</v>
      </c>
      <c r="AM4819" s="300">
        <v>2006</v>
      </c>
      <c r="AN4819" s="302">
        <v>38819</v>
      </c>
      <c r="AO4819" s="300">
        <v>4.4429999999999996</v>
      </c>
    </row>
    <row r="4820" spans="38:41">
      <c r="AL4820" s="300">
        <v>4</v>
      </c>
      <c r="AM4820" s="300">
        <v>2006</v>
      </c>
      <c r="AN4820" s="302">
        <v>38818</v>
      </c>
      <c r="AO4820" s="300">
        <v>4.415</v>
      </c>
    </row>
    <row r="4821" spans="38:41">
      <c r="AL4821" s="300">
        <v>4</v>
      </c>
      <c r="AM4821" s="300">
        <v>2006</v>
      </c>
      <c r="AN4821" s="302">
        <v>38817</v>
      </c>
      <c r="AO4821" s="300">
        <v>4.4320000000000004</v>
      </c>
    </row>
    <row r="4822" spans="38:41">
      <c r="AL4822" s="300">
        <v>4</v>
      </c>
      <c r="AM4822" s="300">
        <v>2006</v>
      </c>
      <c r="AN4822" s="302">
        <v>38814</v>
      </c>
      <c r="AO4822" s="300">
        <v>4.4409999999999998</v>
      </c>
    </row>
    <row r="4823" spans="38:41">
      <c r="AL4823" s="300">
        <v>4</v>
      </c>
      <c r="AM4823" s="300">
        <v>2006</v>
      </c>
      <c r="AN4823" s="302">
        <v>38813</v>
      </c>
      <c r="AO4823" s="300">
        <v>4.3659999999999997</v>
      </c>
    </row>
    <row r="4824" spans="38:41">
      <c r="AL4824" s="300">
        <v>4</v>
      </c>
      <c r="AM4824" s="300">
        <v>2006</v>
      </c>
      <c r="AN4824" s="302">
        <v>38812</v>
      </c>
      <c r="AO4824" s="300">
        <v>4.3239999999999998</v>
      </c>
    </row>
    <row r="4825" spans="38:41">
      <c r="AL4825" s="300">
        <v>4</v>
      </c>
      <c r="AM4825" s="300">
        <v>2006</v>
      </c>
      <c r="AN4825" s="302">
        <v>38811</v>
      </c>
      <c r="AO4825" s="300">
        <v>4.3170000000000002</v>
      </c>
    </row>
    <row r="4826" spans="38:41">
      <c r="AL4826" s="300">
        <v>4</v>
      </c>
      <c r="AM4826" s="300">
        <v>2006</v>
      </c>
      <c r="AN4826" s="302">
        <v>38810</v>
      </c>
      <c r="AO4826" s="300">
        <v>4.29</v>
      </c>
    </row>
    <row r="4827" spans="38:41">
      <c r="AL4827" s="300">
        <v>3</v>
      </c>
      <c r="AM4827" s="300">
        <v>2006</v>
      </c>
      <c r="AN4827" s="302">
        <v>38807</v>
      </c>
      <c r="AO4827" s="300">
        <v>4.26</v>
      </c>
    </row>
    <row r="4828" spans="38:41">
      <c r="AL4828" s="300">
        <v>3</v>
      </c>
      <c r="AM4828" s="300">
        <v>2006</v>
      </c>
      <c r="AN4828" s="302">
        <v>38806</v>
      </c>
      <c r="AO4828" s="300">
        <v>4.2770000000000001</v>
      </c>
    </row>
    <row r="4829" spans="38:41">
      <c r="AL4829" s="300">
        <v>3</v>
      </c>
      <c r="AM4829" s="300">
        <v>2006</v>
      </c>
      <c r="AN4829" s="302">
        <v>38805</v>
      </c>
      <c r="AO4829" s="300">
        <v>4.2350000000000003</v>
      </c>
    </row>
    <row r="4830" spans="38:41">
      <c r="AL4830" s="300">
        <v>3</v>
      </c>
      <c r="AM4830" s="300">
        <v>2006</v>
      </c>
      <c r="AN4830" s="302">
        <v>38804</v>
      </c>
      <c r="AO4830" s="300">
        <v>4.2130000000000001</v>
      </c>
    </row>
    <row r="4831" spans="38:41">
      <c r="AL4831" s="300">
        <v>3</v>
      </c>
      <c r="AM4831" s="300">
        <v>2006</v>
      </c>
      <c r="AN4831" s="302">
        <v>38803</v>
      </c>
      <c r="AO4831" s="300">
        <v>4.1790000000000003</v>
      </c>
    </row>
    <row r="4832" spans="38:41">
      <c r="AL4832" s="300">
        <v>3</v>
      </c>
      <c r="AM4832" s="300">
        <v>2006</v>
      </c>
      <c r="AN4832" s="302">
        <v>38800</v>
      </c>
      <c r="AO4832" s="300">
        <v>4.16</v>
      </c>
    </row>
    <row r="4833" spans="38:41">
      <c r="AL4833" s="300">
        <v>3</v>
      </c>
      <c r="AM4833" s="300">
        <v>2006</v>
      </c>
      <c r="AN4833" s="302">
        <v>38799</v>
      </c>
      <c r="AO4833" s="300">
        <v>4.2039999999999997</v>
      </c>
    </row>
    <row r="4834" spans="38:41">
      <c r="AL4834" s="300">
        <v>3</v>
      </c>
      <c r="AM4834" s="300">
        <v>2006</v>
      </c>
      <c r="AN4834" s="302">
        <v>38798</v>
      </c>
      <c r="AO4834" s="300">
        <v>4.1909999999999998</v>
      </c>
    </row>
    <row r="4835" spans="38:41">
      <c r="AL4835" s="300">
        <v>3</v>
      </c>
      <c r="AM4835" s="300">
        <v>2006</v>
      </c>
      <c r="AN4835" s="302">
        <v>38797</v>
      </c>
      <c r="AO4835" s="300">
        <v>4.2039999999999997</v>
      </c>
    </row>
    <row r="4836" spans="38:41">
      <c r="AL4836" s="300">
        <v>3</v>
      </c>
      <c r="AM4836" s="300">
        <v>2006</v>
      </c>
      <c r="AN4836" s="302">
        <v>38796</v>
      </c>
      <c r="AO4836" s="300">
        <v>4.1829999999999998</v>
      </c>
    </row>
    <row r="4837" spans="38:41">
      <c r="AL4837" s="300">
        <v>3</v>
      </c>
      <c r="AM4837" s="300">
        <v>2006</v>
      </c>
      <c r="AN4837" s="302">
        <v>38793</v>
      </c>
      <c r="AO4837" s="300">
        <v>4.1779999999999999</v>
      </c>
    </row>
    <row r="4838" spans="38:41">
      <c r="AL4838" s="300">
        <v>3</v>
      </c>
      <c r="AM4838" s="300">
        <v>2006</v>
      </c>
      <c r="AN4838" s="302">
        <v>38792</v>
      </c>
      <c r="AO4838" s="300">
        <v>4.1559999999999997</v>
      </c>
    </row>
    <row r="4839" spans="38:41">
      <c r="AL4839" s="300">
        <v>3</v>
      </c>
      <c r="AM4839" s="300">
        <v>2006</v>
      </c>
      <c r="AN4839" s="302">
        <v>38791</v>
      </c>
      <c r="AO4839" s="300">
        <v>4.2229999999999999</v>
      </c>
    </row>
    <row r="4840" spans="38:41">
      <c r="AL4840" s="300">
        <v>3</v>
      </c>
      <c r="AM4840" s="300">
        <v>2006</v>
      </c>
      <c r="AN4840" s="302">
        <v>38790</v>
      </c>
      <c r="AO4840" s="300">
        <v>4.2009999999999996</v>
      </c>
    </row>
    <row r="4841" spans="38:41">
      <c r="AL4841" s="300">
        <v>3</v>
      </c>
      <c r="AM4841" s="300">
        <v>2006</v>
      </c>
      <c r="AN4841" s="302">
        <v>38789</v>
      </c>
      <c r="AO4841" s="300">
        <v>4.26</v>
      </c>
    </row>
    <row r="4842" spans="38:41">
      <c r="AL4842" s="300">
        <v>3</v>
      </c>
      <c r="AM4842" s="300">
        <v>2006</v>
      </c>
      <c r="AN4842" s="302">
        <v>38786</v>
      </c>
      <c r="AO4842" s="300">
        <v>4.2560000000000002</v>
      </c>
    </row>
    <row r="4843" spans="38:41">
      <c r="AL4843" s="300">
        <v>3</v>
      </c>
      <c r="AM4843" s="300">
        <v>2006</v>
      </c>
      <c r="AN4843" s="302">
        <v>38785</v>
      </c>
      <c r="AO4843" s="300">
        <v>4.2450000000000001</v>
      </c>
    </row>
    <row r="4844" spans="38:41">
      <c r="AL4844" s="300">
        <v>3</v>
      </c>
      <c r="AM4844" s="300">
        <v>2006</v>
      </c>
      <c r="AN4844" s="302">
        <v>38784</v>
      </c>
      <c r="AO4844" s="300">
        <v>4.242</v>
      </c>
    </row>
    <row r="4845" spans="38:41">
      <c r="AL4845" s="300">
        <v>3</v>
      </c>
      <c r="AM4845" s="300">
        <v>2006</v>
      </c>
      <c r="AN4845" s="302">
        <v>38783</v>
      </c>
      <c r="AO4845" s="300">
        <v>4.25</v>
      </c>
    </row>
    <row r="4846" spans="38:41">
      <c r="AL4846" s="300">
        <v>3</v>
      </c>
      <c r="AM4846" s="300">
        <v>2006</v>
      </c>
      <c r="AN4846" s="302">
        <v>38782</v>
      </c>
      <c r="AO4846" s="300">
        <v>4.2930000000000001</v>
      </c>
    </row>
    <row r="4847" spans="38:41">
      <c r="AL4847" s="300">
        <v>3</v>
      </c>
      <c r="AM4847" s="300">
        <v>2006</v>
      </c>
      <c r="AN4847" s="302">
        <v>38779</v>
      </c>
      <c r="AO4847" s="300">
        <v>4.2329999999999997</v>
      </c>
    </row>
    <row r="4848" spans="38:41">
      <c r="AL4848" s="300">
        <v>3</v>
      </c>
      <c r="AM4848" s="300">
        <v>2006</v>
      </c>
      <c r="AN4848" s="302">
        <v>38778</v>
      </c>
      <c r="AO4848" s="300">
        <v>4.2050000000000001</v>
      </c>
    </row>
    <row r="4849" spans="38:41">
      <c r="AL4849" s="300">
        <v>3</v>
      </c>
      <c r="AM4849" s="300">
        <v>2006</v>
      </c>
      <c r="AN4849" s="302">
        <v>38777</v>
      </c>
      <c r="AO4849" s="300">
        <v>4.1749999999999998</v>
      </c>
    </row>
    <row r="4850" spans="38:41">
      <c r="AL4850" s="300">
        <v>2</v>
      </c>
      <c r="AM4850" s="300">
        <v>2006</v>
      </c>
      <c r="AN4850" s="302">
        <v>38776</v>
      </c>
      <c r="AO4850" s="300">
        <v>4.1449999999999996</v>
      </c>
    </row>
    <row r="4851" spans="38:41">
      <c r="AL4851" s="300">
        <v>2</v>
      </c>
      <c r="AM4851" s="300">
        <v>2006</v>
      </c>
      <c r="AN4851" s="302">
        <v>38775</v>
      </c>
      <c r="AO4851" s="300">
        <v>4.1760000000000002</v>
      </c>
    </row>
    <row r="4852" spans="38:41">
      <c r="AL4852" s="300">
        <v>2</v>
      </c>
      <c r="AM4852" s="300">
        <v>2006</v>
      </c>
      <c r="AN4852" s="302">
        <v>38772</v>
      </c>
      <c r="AO4852" s="300">
        <v>4.1749999999999998</v>
      </c>
    </row>
    <row r="4853" spans="38:41">
      <c r="AL4853" s="300">
        <v>2</v>
      </c>
      <c r="AM4853" s="300">
        <v>2006</v>
      </c>
      <c r="AN4853" s="302">
        <v>38771</v>
      </c>
      <c r="AO4853" s="300">
        <v>4.1719999999999997</v>
      </c>
    </row>
    <row r="4854" spans="38:41">
      <c r="AL4854" s="300">
        <v>2</v>
      </c>
      <c r="AM4854" s="300">
        <v>2006</v>
      </c>
      <c r="AN4854" s="302">
        <v>38770</v>
      </c>
      <c r="AO4854" s="300">
        <v>4.1520000000000001</v>
      </c>
    </row>
    <row r="4855" spans="38:41">
      <c r="AL4855" s="300">
        <v>2</v>
      </c>
      <c r="AM4855" s="300">
        <v>2006</v>
      </c>
      <c r="AN4855" s="302">
        <v>38769</v>
      </c>
      <c r="AO4855" s="300">
        <v>4.1929999999999996</v>
      </c>
    </row>
    <row r="4856" spans="38:41">
      <c r="AL4856" s="300">
        <v>2</v>
      </c>
      <c r="AM4856" s="300">
        <v>2006</v>
      </c>
      <c r="AN4856" s="302">
        <v>38768</v>
      </c>
      <c r="AO4856" s="300">
        <v>4.1749999999999998</v>
      </c>
    </row>
    <row r="4857" spans="38:41">
      <c r="AL4857" s="300">
        <v>2</v>
      </c>
      <c r="AM4857" s="300">
        <v>2006</v>
      </c>
      <c r="AN4857" s="302">
        <v>38765</v>
      </c>
      <c r="AO4857" s="300">
        <v>4.1849999999999996</v>
      </c>
    </row>
    <row r="4858" spans="38:41">
      <c r="AL4858" s="300">
        <v>2</v>
      </c>
      <c r="AM4858" s="300">
        <v>2006</v>
      </c>
      <c r="AN4858" s="302">
        <v>38764</v>
      </c>
      <c r="AO4858" s="300">
        <v>4.2450000000000001</v>
      </c>
    </row>
    <row r="4859" spans="38:41">
      <c r="AL4859" s="300">
        <v>2</v>
      </c>
      <c r="AM4859" s="300">
        <v>2006</v>
      </c>
      <c r="AN4859" s="302">
        <v>38763</v>
      </c>
      <c r="AO4859" s="300">
        <v>4.2720000000000002</v>
      </c>
    </row>
    <row r="4860" spans="38:41">
      <c r="AL4860" s="300">
        <v>2</v>
      </c>
      <c r="AM4860" s="300">
        <v>2006</v>
      </c>
      <c r="AN4860" s="302">
        <v>38762</v>
      </c>
      <c r="AO4860" s="300">
        <v>4.2720000000000002</v>
      </c>
    </row>
    <row r="4861" spans="38:41">
      <c r="AL4861" s="300">
        <v>2</v>
      </c>
      <c r="AM4861" s="300">
        <v>2006</v>
      </c>
      <c r="AN4861" s="302">
        <v>38761</v>
      </c>
      <c r="AO4861" s="300">
        <v>4.2610000000000001</v>
      </c>
    </row>
    <row r="4862" spans="38:41">
      <c r="AL4862" s="300">
        <v>2</v>
      </c>
      <c r="AM4862" s="300">
        <v>2006</v>
      </c>
      <c r="AN4862" s="302">
        <v>38758</v>
      </c>
      <c r="AO4862" s="300">
        <v>4.2670000000000003</v>
      </c>
    </row>
    <row r="4863" spans="38:41">
      <c r="AL4863" s="300">
        <v>2</v>
      </c>
      <c r="AM4863" s="300">
        <v>2006</v>
      </c>
      <c r="AN4863" s="302">
        <v>38757</v>
      </c>
      <c r="AO4863" s="300">
        <v>4.2469999999999999</v>
      </c>
    </row>
    <row r="4864" spans="38:41">
      <c r="AL4864" s="300">
        <v>2</v>
      </c>
      <c r="AM4864" s="300">
        <v>2006</v>
      </c>
      <c r="AN4864" s="302">
        <v>38756</v>
      </c>
      <c r="AO4864" s="300">
        <v>4.2519999999999998</v>
      </c>
    </row>
    <row r="4865" spans="38:41">
      <c r="AL4865" s="300">
        <v>2</v>
      </c>
      <c r="AM4865" s="300">
        <v>2006</v>
      </c>
      <c r="AN4865" s="302">
        <v>38755</v>
      </c>
      <c r="AO4865" s="300">
        <v>4.2430000000000003</v>
      </c>
    </row>
    <row r="4866" spans="38:41">
      <c r="AL4866" s="300">
        <v>2</v>
      </c>
      <c r="AM4866" s="300">
        <v>2006</v>
      </c>
      <c r="AN4866" s="302">
        <v>38754</v>
      </c>
      <c r="AO4866" s="300">
        <v>4.2320000000000002</v>
      </c>
    </row>
    <row r="4867" spans="38:41">
      <c r="AL4867" s="300">
        <v>2</v>
      </c>
      <c r="AM4867" s="300">
        <v>2006</v>
      </c>
      <c r="AN4867" s="302">
        <v>38751</v>
      </c>
      <c r="AO4867" s="300">
        <v>4.218</v>
      </c>
    </row>
    <row r="4868" spans="38:41">
      <c r="AL4868" s="300">
        <v>2</v>
      </c>
      <c r="AM4868" s="300">
        <v>2006</v>
      </c>
      <c r="AN4868" s="302">
        <v>38750</v>
      </c>
      <c r="AO4868" s="300">
        <v>4.2489999999999997</v>
      </c>
    </row>
    <row r="4869" spans="38:41">
      <c r="AL4869" s="300">
        <v>2</v>
      </c>
      <c r="AM4869" s="300">
        <v>2006</v>
      </c>
      <c r="AN4869" s="302">
        <v>38749</v>
      </c>
      <c r="AO4869" s="300">
        <v>4.2610000000000001</v>
      </c>
    </row>
    <row r="4870" spans="38:41">
      <c r="AL4870" s="300">
        <v>1</v>
      </c>
      <c r="AM4870" s="300">
        <v>2006</v>
      </c>
      <c r="AN4870" s="302">
        <v>38748</v>
      </c>
      <c r="AO4870" s="300">
        <v>4.2439999999999998</v>
      </c>
    </row>
    <row r="4871" spans="38:41">
      <c r="AL4871" s="300">
        <v>1</v>
      </c>
      <c r="AM4871" s="300">
        <v>2006</v>
      </c>
      <c r="AN4871" s="302">
        <v>38747</v>
      </c>
      <c r="AO4871" s="300">
        <v>4.2489999999999997</v>
      </c>
    </row>
    <row r="4872" spans="38:41">
      <c r="AL4872" s="300">
        <v>1</v>
      </c>
      <c r="AM4872" s="300">
        <v>2006</v>
      </c>
      <c r="AN4872" s="302">
        <v>38744</v>
      </c>
      <c r="AO4872" s="300">
        <v>4.234</v>
      </c>
    </row>
    <row r="4873" spans="38:41">
      <c r="AL4873" s="300">
        <v>1</v>
      </c>
      <c r="AM4873" s="300">
        <v>2006</v>
      </c>
      <c r="AN4873" s="302">
        <v>38743</v>
      </c>
      <c r="AO4873" s="300">
        <v>4.2300000000000004</v>
      </c>
    </row>
    <row r="4874" spans="38:41">
      <c r="AL4874" s="300">
        <v>1</v>
      </c>
      <c r="AM4874" s="300">
        <v>2006</v>
      </c>
      <c r="AN4874" s="302">
        <v>38742</v>
      </c>
      <c r="AO4874" s="300">
        <v>4.2039999999999997</v>
      </c>
    </row>
    <row r="4875" spans="38:41">
      <c r="AL4875" s="300">
        <v>1</v>
      </c>
      <c r="AM4875" s="300">
        <v>2006</v>
      </c>
      <c r="AN4875" s="302">
        <v>38741</v>
      </c>
      <c r="AO4875" s="300">
        <v>4.1539999999999999</v>
      </c>
    </row>
    <row r="4876" spans="38:41">
      <c r="AL4876" s="300">
        <v>1</v>
      </c>
      <c r="AM4876" s="300">
        <v>2006</v>
      </c>
      <c r="AN4876" s="302">
        <v>38740</v>
      </c>
      <c r="AO4876" s="300">
        <v>4.1369999999999996</v>
      </c>
    </row>
    <row r="4877" spans="38:41">
      <c r="AL4877" s="300">
        <v>1</v>
      </c>
      <c r="AM4877" s="300">
        <v>2006</v>
      </c>
      <c r="AN4877" s="302">
        <v>38737</v>
      </c>
      <c r="AO4877" s="300">
        <v>4.1079999999999997</v>
      </c>
    </row>
    <row r="4878" spans="38:41">
      <c r="AL4878" s="300">
        <v>1</v>
      </c>
      <c r="AM4878" s="300">
        <v>2006</v>
      </c>
      <c r="AN4878" s="302">
        <v>38736</v>
      </c>
      <c r="AO4878" s="300">
        <v>4.1040000000000001</v>
      </c>
    </row>
    <row r="4879" spans="38:41">
      <c r="AL4879" s="300">
        <v>1</v>
      </c>
      <c r="AM4879" s="300">
        <v>2006</v>
      </c>
      <c r="AN4879" s="302">
        <v>38735</v>
      </c>
      <c r="AO4879" s="300">
        <v>4.0609999999999999</v>
      </c>
    </row>
    <row r="4880" spans="38:41">
      <c r="AL4880" s="300">
        <v>1</v>
      </c>
      <c r="AM4880" s="300">
        <v>2006</v>
      </c>
      <c r="AN4880" s="302">
        <v>38734</v>
      </c>
      <c r="AO4880" s="300">
        <v>4.0640000000000001</v>
      </c>
    </row>
    <row r="4881" spans="38:41">
      <c r="AL4881" s="300">
        <v>1</v>
      </c>
      <c r="AM4881" s="300">
        <v>2006</v>
      </c>
      <c r="AN4881" s="302">
        <v>38733</v>
      </c>
      <c r="AO4881" s="300">
        <v>4.093</v>
      </c>
    </row>
    <row r="4882" spans="38:41">
      <c r="AL4882" s="300">
        <v>1</v>
      </c>
      <c r="AM4882" s="300">
        <v>2006</v>
      </c>
      <c r="AN4882" s="302">
        <v>38730</v>
      </c>
      <c r="AO4882" s="300">
        <v>4.1040000000000001</v>
      </c>
    </row>
    <row r="4883" spans="38:41">
      <c r="AL4883" s="300">
        <v>1</v>
      </c>
      <c r="AM4883" s="300">
        <v>2006</v>
      </c>
      <c r="AN4883" s="302">
        <v>38729</v>
      </c>
      <c r="AO4883" s="300">
        <v>4.1399999999999997</v>
      </c>
    </row>
    <row r="4884" spans="38:41">
      <c r="AL4884" s="300">
        <v>1</v>
      </c>
      <c r="AM4884" s="300">
        <v>2006</v>
      </c>
      <c r="AN4884" s="302">
        <v>38728</v>
      </c>
      <c r="AO4884" s="300">
        <v>4.1500000000000004</v>
      </c>
    </row>
    <row r="4885" spans="38:41">
      <c r="AL4885" s="300">
        <v>1</v>
      </c>
      <c r="AM4885" s="300">
        <v>2006</v>
      </c>
      <c r="AN4885" s="302">
        <v>38727</v>
      </c>
      <c r="AO4885" s="300">
        <v>4.1500000000000004</v>
      </c>
    </row>
    <row r="4886" spans="38:41">
      <c r="AL4886" s="300">
        <v>1</v>
      </c>
      <c r="AM4886" s="300">
        <v>2006</v>
      </c>
      <c r="AN4886" s="302">
        <v>38726</v>
      </c>
      <c r="AO4886" s="300">
        <v>4.1139999999999999</v>
      </c>
    </row>
    <row r="4887" spans="38:41">
      <c r="AL4887" s="300">
        <v>1</v>
      </c>
      <c r="AM4887" s="300">
        <v>2006</v>
      </c>
      <c r="AN4887" s="302">
        <v>38723</v>
      </c>
      <c r="AO4887" s="300">
        <v>4.0970000000000004</v>
      </c>
    </row>
    <row r="4888" spans="38:41">
      <c r="AL4888" s="300">
        <v>1</v>
      </c>
      <c r="AM4888" s="300">
        <v>2006</v>
      </c>
      <c r="AN4888" s="302">
        <v>38722</v>
      </c>
      <c r="AO4888" s="300">
        <v>4.0750000000000002</v>
      </c>
    </row>
    <row r="4889" spans="38:41">
      <c r="AL4889" s="300">
        <v>1</v>
      </c>
      <c r="AM4889" s="300">
        <v>2006</v>
      </c>
      <c r="AN4889" s="302">
        <v>38721</v>
      </c>
      <c r="AO4889" s="300">
        <v>4.056</v>
      </c>
    </row>
    <row r="4890" spans="38:41">
      <c r="AL4890" s="300">
        <v>1</v>
      </c>
      <c r="AM4890" s="300">
        <v>2006</v>
      </c>
      <c r="AN4890" s="302">
        <v>38720</v>
      </c>
      <c r="AO4890" s="300">
        <v>4.0679999999999996</v>
      </c>
    </row>
    <row r="4891" spans="38:41">
      <c r="AL4891" s="300">
        <v>1</v>
      </c>
      <c r="AM4891" s="300">
        <v>2006</v>
      </c>
      <c r="AN4891" s="302">
        <v>38719</v>
      </c>
      <c r="AO4891" s="300">
        <v>4.0449999999999999</v>
      </c>
    </row>
    <row r="4892" spans="38:41">
      <c r="AL4892" s="300">
        <v>12</v>
      </c>
      <c r="AM4892" s="300">
        <v>2005</v>
      </c>
      <c r="AN4892" s="302">
        <v>38716</v>
      </c>
      <c r="AO4892" s="300">
        <v>4.0449999999999999</v>
      </c>
    </row>
    <row r="4893" spans="38:41">
      <c r="AL4893" s="300">
        <v>12</v>
      </c>
      <c r="AM4893" s="300">
        <v>2005</v>
      </c>
      <c r="AN4893" s="302">
        <v>38715</v>
      </c>
      <c r="AO4893" s="300">
        <v>4.0430000000000001</v>
      </c>
    </row>
    <row r="4894" spans="38:41">
      <c r="AL4894" s="300">
        <v>12</v>
      </c>
      <c r="AM4894" s="300">
        <v>2005</v>
      </c>
      <c r="AN4894" s="302">
        <v>38714</v>
      </c>
      <c r="AO4894" s="300">
        <v>4.0199999999999996</v>
      </c>
    </row>
    <row r="4895" spans="38:41">
      <c r="AL4895" s="300">
        <v>12</v>
      </c>
      <c r="AM4895" s="300">
        <v>2005</v>
      </c>
      <c r="AN4895" s="302">
        <v>38713</v>
      </c>
      <c r="AO4895" s="300">
        <v>4.0739999999999998</v>
      </c>
    </row>
    <row r="4896" spans="38:41">
      <c r="AL4896" s="300">
        <v>12</v>
      </c>
      <c r="AM4896" s="300">
        <v>2005</v>
      </c>
      <c r="AN4896" s="302">
        <v>38712</v>
      </c>
      <c r="AO4896" s="300">
        <v>4.0730000000000004</v>
      </c>
    </row>
    <row r="4897" spans="38:41">
      <c r="AL4897" s="300">
        <v>12</v>
      </c>
      <c r="AM4897" s="300">
        <v>2005</v>
      </c>
      <c r="AN4897" s="302">
        <v>38709</v>
      </c>
      <c r="AO4897" s="300">
        <v>4.0730000000000004</v>
      </c>
    </row>
    <row r="4898" spans="38:41">
      <c r="AL4898" s="300">
        <v>12</v>
      </c>
      <c r="AM4898" s="300">
        <v>2005</v>
      </c>
      <c r="AN4898" s="302">
        <v>38708</v>
      </c>
      <c r="AO4898" s="300">
        <v>4.09</v>
      </c>
    </row>
    <row r="4899" spans="38:41">
      <c r="AL4899" s="300">
        <v>12</v>
      </c>
      <c r="AM4899" s="300">
        <v>2005</v>
      </c>
      <c r="AN4899" s="302">
        <v>38707</v>
      </c>
      <c r="AO4899" s="300">
        <v>4.1180000000000003</v>
      </c>
    </row>
    <row r="4900" spans="38:41">
      <c r="AL4900" s="300">
        <v>12</v>
      </c>
      <c r="AM4900" s="300">
        <v>2005</v>
      </c>
      <c r="AN4900" s="302">
        <v>38706</v>
      </c>
      <c r="AO4900" s="300">
        <v>4.1230000000000002</v>
      </c>
    </row>
    <row r="4901" spans="38:41">
      <c r="AL4901" s="300">
        <v>12</v>
      </c>
      <c r="AM4901" s="300">
        <v>2005</v>
      </c>
      <c r="AN4901" s="302">
        <v>38705</v>
      </c>
      <c r="AO4901" s="300">
        <v>4.1100000000000003</v>
      </c>
    </row>
    <row r="4902" spans="38:41">
      <c r="AL4902" s="300">
        <v>12</v>
      </c>
      <c r="AM4902" s="300">
        <v>2005</v>
      </c>
      <c r="AN4902" s="302">
        <v>38702</v>
      </c>
      <c r="AO4902" s="300">
        <v>4.1219999999999999</v>
      </c>
    </row>
    <row r="4903" spans="38:41">
      <c r="AL4903" s="300">
        <v>12</v>
      </c>
      <c r="AM4903" s="300">
        <v>2005</v>
      </c>
      <c r="AN4903" s="302">
        <v>38701</v>
      </c>
      <c r="AO4903" s="300">
        <v>4.173</v>
      </c>
    </row>
    <row r="4904" spans="38:41">
      <c r="AL4904" s="300">
        <v>12</v>
      </c>
      <c r="AM4904" s="300">
        <v>2005</v>
      </c>
      <c r="AN4904" s="302">
        <v>38700</v>
      </c>
      <c r="AO4904" s="300">
        <v>4.1859999999999999</v>
      </c>
    </row>
    <row r="4905" spans="38:41">
      <c r="AL4905" s="300">
        <v>12</v>
      </c>
      <c r="AM4905" s="300">
        <v>2005</v>
      </c>
      <c r="AN4905" s="302">
        <v>38699</v>
      </c>
      <c r="AO4905" s="300">
        <v>4.2300000000000004</v>
      </c>
    </row>
    <row r="4906" spans="38:41">
      <c r="AL4906" s="300">
        <v>12</v>
      </c>
      <c r="AM4906" s="300">
        <v>2005</v>
      </c>
      <c r="AN4906" s="302">
        <v>38698</v>
      </c>
      <c r="AO4906" s="300">
        <v>4.2430000000000003</v>
      </c>
    </row>
    <row r="4907" spans="38:41">
      <c r="AL4907" s="300">
        <v>12</v>
      </c>
      <c r="AM4907" s="300">
        <v>2005</v>
      </c>
      <c r="AN4907" s="302">
        <v>38695</v>
      </c>
      <c r="AO4907" s="300">
        <v>4.2240000000000002</v>
      </c>
    </row>
    <row r="4908" spans="38:41">
      <c r="AL4908" s="300">
        <v>12</v>
      </c>
      <c r="AM4908" s="300">
        <v>2005</v>
      </c>
      <c r="AN4908" s="302">
        <v>38694</v>
      </c>
      <c r="AO4908" s="300">
        <v>4.1749999999999998</v>
      </c>
    </row>
    <row r="4909" spans="38:41">
      <c r="AL4909" s="300">
        <v>12</v>
      </c>
      <c r="AM4909" s="300">
        <v>2005</v>
      </c>
      <c r="AN4909" s="302">
        <v>38693</v>
      </c>
      <c r="AO4909" s="300">
        <v>4.2</v>
      </c>
    </row>
    <row r="4910" spans="38:41">
      <c r="AL4910" s="300">
        <v>12</v>
      </c>
      <c r="AM4910" s="300">
        <v>2005</v>
      </c>
      <c r="AN4910" s="302">
        <v>38692</v>
      </c>
      <c r="AO4910" s="300">
        <v>4.1849999999999996</v>
      </c>
    </row>
    <row r="4911" spans="38:41">
      <c r="AL4911" s="300">
        <v>12</v>
      </c>
      <c r="AM4911" s="300">
        <v>2005</v>
      </c>
      <c r="AN4911" s="302">
        <v>38691</v>
      </c>
      <c r="AO4911" s="300">
        <v>4.24</v>
      </c>
    </row>
    <row r="4912" spans="38:41">
      <c r="AL4912" s="300">
        <v>12</v>
      </c>
      <c r="AM4912" s="300">
        <v>2005</v>
      </c>
      <c r="AN4912" s="302">
        <v>38688</v>
      </c>
      <c r="AO4912" s="300">
        <v>4.2130000000000001</v>
      </c>
    </row>
    <row r="4913" spans="38:41">
      <c r="AL4913" s="300">
        <v>12</v>
      </c>
      <c r="AM4913" s="300">
        <v>2005</v>
      </c>
      <c r="AN4913" s="302">
        <v>38687</v>
      </c>
      <c r="AO4913" s="300">
        <v>4.1790000000000003</v>
      </c>
    </row>
    <row r="4914" spans="38:41">
      <c r="AL4914" s="300">
        <v>11</v>
      </c>
      <c r="AM4914" s="300">
        <v>2005</v>
      </c>
      <c r="AN4914" s="302">
        <v>38686</v>
      </c>
      <c r="AO4914" s="300">
        <v>4.1849999999999996</v>
      </c>
    </row>
    <row r="4915" spans="38:41">
      <c r="AL4915" s="300">
        <v>11</v>
      </c>
      <c r="AM4915" s="300">
        <v>2005</v>
      </c>
      <c r="AN4915" s="302">
        <v>38685</v>
      </c>
      <c r="AO4915" s="300">
        <v>4.1840000000000002</v>
      </c>
    </row>
    <row r="4916" spans="38:41">
      <c r="AL4916" s="300">
        <v>11</v>
      </c>
      <c r="AM4916" s="300">
        <v>2005</v>
      </c>
      <c r="AN4916" s="302">
        <v>38684</v>
      </c>
      <c r="AO4916" s="300">
        <v>4.1580000000000004</v>
      </c>
    </row>
    <row r="4917" spans="38:41">
      <c r="AL4917" s="300">
        <v>11</v>
      </c>
      <c r="AM4917" s="300">
        <v>2005</v>
      </c>
      <c r="AN4917" s="302">
        <v>38681</v>
      </c>
      <c r="AO4917" s="300">
        <v>4.17</v>
      </c>
    </row>
    <row r="4918" spans="38:41">
      <c r="AL4918" s="300">
        <v>11</v>
      </c>
      <c r="AM4918" s="300">
        <v>2005</v>
      </c>
      <c r="AN4918" s="302">
        <v>38680</v>
      </c>
      <c r="AO4918" s="300">
        <v>4.1779999999999999</v>
      </c>
    </row>
    <row r="4919" spans="38:41">
      <c r="AL4919" s="300">
        <v>11</v>
      </c>
      <c r="AM4919" s="300">
        <v>2005</v>
      </c>
      <c r="AN4919" s="302">
        <v>38679</v>
      </c>
      <c r="AO4919" s="300">
        <v>4.18</v>
      </c>
    </row>
    <row r="4920" spans="38:41">
      <c r="AL4920" s="300">
        <v>11</v>
      </c>
      <c r="AM4920" s="300">
        <v>2005</v>
      </c>
      <c r="AN4920" s="302">
        <v>38678</v>
      </c>
      <c r="AO4920" s="300">
        <v>4.1980000000000004</v>
      </c>
    </row>
    <row r="4921" spans="38:41">
      <c r="AL4921" s="300">
        <v>11</v>
      </c>
      <c r="AM4921" s="300">
        <v>2005</v>
      </c>
      <c r="AN4921" s="302">
        <v>38677</v>
      </c>
      <c r="AO4921" s="300">
        <v>4.2329999999999997</v>
      </c>
    </row>
    <row r="4922" spans="38:41">
      <c r="AL4922" s="300">
        <v>11</v>
      </c>
      <c r="AM4922" s="300">
        <v>2005</v>
      </c>
      <c r="AN4922" s="302">
        <v>38674</v>
      </c>
      <c r="AO4922" s="300">
        <v>4.2480000000000002</v>
      </c>
    </row>
    <row r="4923" spans="38:41">
      <c r="AL4923" s="300">
        <v>11</v>
      </c>
      <c r="AM4923" s="300">
        <v>2005</v>
      </c>
      <c r="AN4923" s="302">
        <v>38673</v>
      </c>
      <c r="AO4923" s="300">
        <v>4.2320000000000002</v>
      </c>
    </row>
    <row r="4924" spans="38:41">
      <c r="AL4924" s="300">
        <v>11</v>
      </c>
      <c r="AM4924" s="300">
        <v>2005</v>
      </c>
      <c r="AN4924" s="302">
        <v>38672</v>
      </c>
      <c r="AO4924" s="300">
        <v>4.2380000000000004</v>
      </c>
    </row>
    <row r="4925" spans="38:41">
      <c r="AL4925" s="300">
        <v>11</v>
      </c>
      <c r="AM4925" s="300">
        <v>2005</v>
      </c>
      <c r="AN4925" s="302">
        <v>38671</v>
      </c>
      <c r="AO4925" s="300">
        <v>4.2869999999999999</v>
      </c>
    </row>
    <row r="4926" spans="38:41">
      <c r="AL4926" s="300">
        <v>11</v>
      </c>
      <c r="AM4926" s="300">
        <v>2005</v>
      </c>
      <c r="AN4926" s="302">
        <v>38670</v>
      </c>
      <c r="AO4926" s="300">
        <v>4.327</v>
      </c>
    </row>
    <row r="4927" spans="38:41">
      <c r="AL4927" s="300">
        <v>11</v>
      </c>
      <c r="AM4927" s="300">
        <v>2005</v>
      </c>
      <c r="AN4927" s="302">
        <v>38667</v>
      </c>
      <c r="AO4927" s="300">
        <v>4.3159999999999998</v>
      </c>
    </row>
    <row r="4928" spans="38:41">
      <c r="AL4928" s="300">
        <v>11</v>
      </c>
      <c r="AM4928" s="300">
        <v>2005</v>
      </c>
      <c r="AN4928" s="302">
        <v>38666</v>
      </c>
      <c r="AO4928" s="300">
        <v>4.3140000000000001</v>
      </c>
    </row>
    <row r="4929" spans="38:41">
      <c r="AL4929" s="300">
        <v>11</v>
      </c>
      <c r="AM4929" s="300">
        <v>2005</v>
      </c>
      <c r="AN4929" s="302">
        <v>38665</v>
      </c>
      <c r="AO4929" s="300">
        <v>4.3369999999999997</v>
      </c>
    </row>
    <row r="4930" spans="38:41">
      <c r="AL4930" s="300">
        <v>11</v>
      </c>
      <c r="AM4930" s="300">
        <v>2005</v>
      </c>
      <c r="AN4930" s="302">
        <v>38664</v>
      </c>
      <c r="AO4930" s="300">
        <v>4.3029999999999999</v>
      </c>
    </row>
    <row r="4931" spans="38:41">
      <c r="AL4931" s="300">
        <v>11</v>
      </c>
      <c r="AM4931" s="300">
        <v>2005</v>
      </c>
      <c r="AN4931" s="302">
        <v>38663</v>
      </c>
      <c r="AO4931" s="300">
        <v>4.3419999999999996</v>
      </c>
    </row>
    <row r="4932" spans="38:41">
      <c r="AL4932" s="300">
        <v>11</v>
      </c>
      <c r="AM4932" s="300">
        <v>2005</v>
      </c>
      <c r="AN4932" s="302">
        <v>38660</v>
      </c>
      <c r="AO4932" s="300">
        <v>4.3650000000000002</v>
      </c>
    </row>
    <row r="4933" spans="38:41">
      <c r="AL4933" s="300">
        <v>11</v>
      </c>
      <c r="AM4933" s="300">
        <v>2005</v>
      </c>
      <c r="AN4933" s="302">
        <v>38659</v>
      </c>
      <c r="AO4933" s="300">
        <v>4.3620000000000001</v>
      </c>
    </row>
    <row r="4934" spans="38:41">
      <c r="AL4934" s="300">
        <v>11</v>
      </c>
      <c r="AM4934" s="300">
        <v>2005</v>
      </c>
      <c r="AN4934" s="302">
        <v>38658</v>
      </c>
      <c r="AO4934" s="300">
        <v>4.3559999999999999</v>
      </c>
    </row>
    <row r="4935" spans="38:41">
      <c r="AL4935" s="300">
        <v>11</v>
      </c>
      <c r="AM4935" s="300">
        <v>2005</v>
      </c>
      <c r="AN4935" s="302">
        <v>38657</v>
      </c>
      <c r="AO4935" s="300">
        <v>4.3520000000000003</v>
      </c>
    </row>
    <row r="4936" spans="38:41">
      <c r="AL4936" s="300">
        <v>10</v>
      </c>
      <c r="AM4936" s="300">
        <v>2005</v>
      </c>
      <c r="AN4936" s="302">
        <v>38656</v>
      </c>
      <c r="AO4936" s="300">
        <v>4.3479999999999999</v>
      </c>
    </row>
    <row r="4937" spans="38:41">
      <c r="AL4937" s="300">
        <v>10</v>
      </c>
      <c r="AM4937" s="300">
        <v>2005</v>
      </c>
      <c r="AN4937" s="302">
        <v>38653</v>
      </c>
      <c r="AO4937" s="300">
        <v>4.351</v>
      </c>
    </row>
    <row r="4938" spans="38:41">
      <c r="AL4938" s="300">
        <v>10</v>
      </c>
      <c r="AM4938" s="300">
        <v>2005</v>
      </c>
      <c r="AN4938" s="302">
        <v>38652</v>
      </c>
      <c r="AO4938" s="300">
        <v>4.359</v>
      </c>
    </row>
    <row r="4939" spans="38:41">
      <c r="AL4939" s="300">
        <v>10</v>
      </c>
      <c r="AM4939" s="300">
        <v>2005</v>
      </c>
      <c r="AN4939" s="302">
        <v>38651</v>
      </c>
      <c r="AO4939" s="300">
        <v>4.3689999999999998</v>
      </c>
    </row>
    <row r="4940" spans="38:41">
      <c r="AL4940" s="300">
        <v>10</v>
      </c>
      <c r="AM4940" s="300">
        <v>2005</v>
      </c>
      <c r="AN4940" s="302">
        <v>38650</v>
      </c>
      <c r="AO4940" s="300">
        <v>4.3220000000000001</v>
      </c>
    </row>
    <row r="4941" spans="38:41">
      <c r="AL4941" s="300">
        <v>10</v>
      </c>
      <c r="AM4941" s="300">
        <v>2005</v>
      </c>
      <c r="AN4941" s="302">
        <v>38649</v>
      </c>
      <c r="AO4941" s="300">
        <v>4.2759999999999998</v>
      </c>
    </row>
    <row r="4942" spans="38:41">
      <c r="AL4942" s="300">
        <v>10</v>
      </c>
      <c r="AM4942" s="300">
        <v>2005</v>
      </c>
      <c r="AN4942" s="302">
        <v>38646</v>
      </c>
      <c r="AO4942" s="300">
        <v>4.2649999999999997</v>
      </c>
    </row>
    <row r="4943" spans="38:41">
      <c r="AL4943" s="300">
        <v>10</v>
      </c>
      <c r="AM4943" s="300">
        <v>2005</v>
      </c>
      <c r="AN4943" s="302">
        <v>38645</v>
      </c>
      <c r="AO4943" s="300">
        <v>4.3049999999999997</v>
      </c>
    </row>
    <row r="4944" spans="38:41">
      <c r="AL4944" s="300">
        <v>10</v>
      </c>
      <c r="AM4944" s="300">
        <v>2005</v>
      </c>
      <c r="AN4944" s="302">
        <v>38644</v>
      </c>
      <c r="AO4944" s="300">
        <v>4.327</v>
      </c>
    </row>
    <row r="4945" spans="38:41">
      <c r="AL4945" s="300">
        <v>10</v>
      </c>
      <c r="AM4945" s="300">
        <v>2005</v>
      </c>
      <c r="AN4945" s="302">
        <v>38643</v>
      </c>
      <c r="AO4945" s="300">
        <v>4.3040000000000003</v>
      </c>
    </row>
    <row r="4946" spans="38:41">
      <c r="AL4946" s="300">
        <v>10</v>
      </c>
      <c r="AM4946" s="300">
        <v>2005</v>
      </c>
      <c r="AN4946" s="302">
        <v>38642</v>
      </c>
      <c r="AO4946" s="300">
        <v>4.3070000000000004</v>
      </c>
    </row>
    <row r="4947" spans="38:41">
      <c r="AL4947" s="300">
        <v>10</v>
      </c>
      <c r="AM4947" s="300">
        <v>2005</v>
      </c>
      <c r="AN4947" s="302">
        <v>38639</v>
      </c>
      <c r="AO4947" s="300">
        <v>4.3</v>
      </c>
    </row>
    <row r="4948" spans="38:41">
      <c r="AL4948" s="300">
        <v>10</v>
      </c>
      <c r="AM4948" s="300">
        <v>2005</v>
      </c>
      <c r="AN4948" s="302">
        <v>38638</v>
      </c>
      <c r="AO4948" s="300">
        <v>4.306</v>
      </c>
    </row>
    <row r="4949" spans="38:41">
      <c r="AL4949" s="300">
        <v>10</v>
      </c>
      <c r="AM4949" s="300">
        <v>2005</v>
      </c>
      <c r="AN4949" s="302">
        <v>38637</v>
      </c>
      <c r="AO4949" s="300">
        <v>4.2910000000000004</v>
      </c>
    </row>
    <row r="4950" spans="38:41">
      <c r="AL4950" s="300">
        <v>10</v>
      </c>
      <c r="AM4950" s="300">
        <v>2005</v>
      </c>
      <c r="AN4950" s="302">
        <v>38636</v>
      </c>
      <c r="AO4950" s="300">
        <v>4.2290000000000001</v>
      </c>
    </row>
    <row r="4951" spans="38:41">
      <c r="AL4951" s="300">
        <v>10</v>
      </c>
      <c r="AM4951" s="300">
        <v>2005</v>
      </c>
      <c r="AN4951" s="302">
        <v>38635</v>
      </c>
      <c r="AO4951" s="300">
        <v>4.1920000000000002</v>
      </c>
    </row>
    <row r="4952" spans="38:41">
      <c r="AL4952" s="300">
        <v>10</v>
      </c>
      <c r="AM4952" s="300">
        <v>2005</v>
      </c>
      <c r="AN4952" s="302">
        <v>38632</v>
      </c>
      <c r="AO4952" s="300">
        <v>4.1920000000000002</v>
      </c>
    </row>
    <row r="4953" spans="38:41">
      <c r="AL4953" s="300">
        <v>10</v>
      </c>
      <c r="AM4953" s="300">
        <v>2005</v>
      </c>
      <c r="AN4953" s="302">
        <v>38631</v>
      </c>
      <c r="AO4953" s="300">
        <v>4.1989999999999998</v>
      </c>
    </row>
    <row r="4954" spans="38:41">
      <c r="AL4954" s="300">
        <v>10</v>
      </c>
      <c r="AM4954" s="300">
        <v>2005</v>
      </c>
      <c r="AN4954" s="302">
        <v>38630</v>
      </c>
      <c r="AO4954" s="300">
        <v>4.1920000000000002</v>
      </c>
    </row>
    <row r="4955" spans="38:41">
      <c r="AL4955" s="300">
        <v>10</v>
      </c>
      <c r="AM4955" s="300">
        <v>2005</v>
      </c>
      <c r="AN4955" s="302">
        <v>38629</v>
      </c>
      <c r="AO4955" s="300">
        <v>4.2119999999999997</v>
      </c>
    </row>
    <row r="4956" spans="38:41">
      <c r="AL4956" s="300">
        <v>10</v>
      </c>
      <c r="AM4956" s="300">
        <v>2005</v>
      </c>
      <c r="AN4956" s="302">
        <v>38628</v>
      </c>
      <c r="AO4956" s="300">
        <v>4.242</v>
      </c>
    </row>
    <row r="4957" spans="38:41">
      <c r="AL4957" s="300">
        <v>9</v>
      </c>
      <c r="AM4957" s="300">
        <v>2005</v>
      </c>
      <c r="AN4957" s="302">
        <v>38625</v>
      </c>
      <c r="AO4957" s="300">
        <v>4.2210000000000001</v>
      </c>
    </row>
    <row r="4958" spans="38:41">
      <c r="AL4958" s="300">
        <v>9</v>
      </c>
      <c r="AM4958" s="300">
        <v>2005</v>
      </c>
      <c r="AN4958" s="302">
        <v>38624</v>
      </c>
      <c r="AO4958" s="300">
        <v>4.24</v>
      </c>
    </row>
    <row r="4959" spans="38:41">
      <c r="AL4959" s="300">
        <v>9</v>
      </c>
      <c r="AM4959" s="300">
        <v>2005</v>
      </c>
      <c r="AN4959" s="302">
        <v>38623</v>
      </c>
      <c r="AO4959" s="300">
        <v>4.2169999999999996</v>
      </c>
    </row>
    <row r="4960" spans="38:41">
      <c r="AL4960" s="300">
        <v>9</v>
      </c>
      <c r="AM4960" s="300">
        <v>2005</v>
      </c>
      <c r="AN4960" s="302">
        <v>38622</v>
      </c>
      <c r="AO4960" s="300">
        <v>4.2300000000000004</v>
      </c>
    </row>
    <row r="4961" spans="38:41">
      <c r="AL4961" s="300">
        <v>9</v>
      </c>
      <c r="AM4961" s="300">
        <v>2005</v>
      </c>
      <c r="AN4961" s="302">
        <v>38621</v>
      </c>
      <c r="AO4961" s="300">
        <v>4.2439999999999998</v>
      </c>
    </row>
    <row r="4962" spans="38:41">
      <c r="AL4962" s="300">
        <v>9</v>
      </c>
      <c r="AM4962" s="300">
        <v>2005</v>
      </c>
      <c r="AN4962" s="302">
        <v>38618</v>
      </c>
      <c r="AO4962" s="300">
        <v>4.2160000000000002</v>
      </c>
    </row>
    <row r="4963" spans="38:41">
      <c r="AL4963" s="300">
        <v>9</v>
      </c>
      <c r="AM4963" s="300">
        <v>2005</v>
      </c>
      <c r="AN4963" s="302">
        <v>38617</v>
      </c>
      <c r="AO4963" s="300">
        <v>4.1749999999999998</v>
      </c>
    </row>
    <row r="4964" spans="38:41">
      <c r="AL4964" s="300">
        <v>9</v>
      </c>
      <c r="AM4964" s="300">
        <v>2005</v>
      </c>
      <c r="AN4964" s="302">
        <v>38616</v>
      </c>
      <c r="AO4964" s="300">
        <v>4.1749999999999998</v>
      </c>
    </row>
    <row r="4965" spans="38:41">
      <c r="AL4965" s="300">
        <v>9</v>
      </c>
      <c r="AM4965" s="300">
        <v>2005</v>
      </c>
      <c r="AN4965" s="302">
        <v>38615</v>
      </c>
      <c r="AO4965" s="300">
        <v>4.21</v>
      </c>
    </row>
    <row r="4966" spans="38:41">
      <c r="AL4966" s="300">
        <v>9</v>
      </c>
      <c r="AM4966" s="300">
        <v>2005</v>
      </c>
      <c r="AN4966" s="302">
        <v>38614</v>
      </c>
      <c r="AO4966" s="300">
        <v>4.2119999999999997</v>
      </c>
    </row>
    <row r="4967" spans="38:41">
      <c r="AL4967" s="300">
        <v>9</v>
      </c>
      <c r="AM4967" s="300">
        <v>2005</v>
      </c>
      <c r="AN4967" s="302">
        <v>38611</v>
      </c>
      <c r="AO4967" s="300">
        <v>4.2290000000000001</v>
      </c>
    </row>
    <row r="4968" spans="38:41">
      <c r="AL4968" s="300">
        <v>9</v>
      </c>
      <c r="AM4968" s="300">
        <v>2005</v>
      </c>
      <c r="AN4968" s="302">
        <v>38610</v>
      </c>
      <c r="AO4968" s="300">
        <v>4.1929999999999996</v>
      </c>
    </row>
    <row r="4969" spans="38:41">
      <c r="AL4969" s="300">
        <v>9</v>
      </c>
      <c r="AM4969" s="300">
        <v>2005</v>
      </c>
      <c r="AN4969" s="302">
        <v>38609</v>
      </c>
      <c r="AO4969" s="300">
        <v>4.173</v>
      </c>
    </row>
    <row r="4970" spans="38:41">
      <c r="AL4970" s="300">
        <v>9</v>
      </c>
      <c r="AM4970" s="300">
        <v>2005</v>
      </c>
      <c r="AN4970" s="302">
        <v>38608</v>
      </c>
      <c r="AO4970" s="300">
        <v>4.16</v>
      </c>
    </row>
    <row r="4971" spans="38:41">
      <c r="AL4971" s="300">
        <v>9</v>
      </c>
      <c r="AM4971" s="300">
        <v>2005</v>
      </c>
      <c r="AN4971" s="302">
        <v>38607</v>
      </c>
      <c r="AO4971" s="300">
        <v>4.1849999999999996</v>
      </c>
    </row>
    <row r="4972" spans="38:41">
      <c r="AL4972" s="300">
        <v>9</v>
      </c>
      <c r="AM4972" s="300">
        <v>2005</v>
      </c>
      <c r="AN4972" s="302">
        <v>38604</v>
      </c>
      <c r="AO4972" s="300">
        <v>4.1559999999999997</v>
      </c>
    </row>
    <row r="4973" spans="38:41">
      <c r="AL4973" s="300">
        <v>9</v>
      </c>
      <c r="AM4973" s="300">
        <v>2005</v>
      </c>
      <c r="AN4973" s="302">
        <v>38603</v>
      </c>
      <c r="AO4973" s="300">
        <v>4.1870000000000003</v>
      </c>
    </row>
    <row r="4974" spans="38:41">
      <c r="AL4974" s="300">
        <v>9</v>
      </c>
      <c r="AM4974" s="300">
        <v>2005</v>
      </c>
      <c r="AN4974" s="302">
        <v>38602</v>
      </c>
      <c r="AO4974" s="300">
        <v>4.1980000000000004</v>
      </c>
    </row>
    <row r="4975" spans="38:41">
      <c r="AL4975" s="300">
        <v>9</v>
      </c>
      <c r="AM4975" s="300">
        <v>2005</v>
      </c>
      <c r="AN4975" s="302">
        <v>38601</v>
      </c>
      <c r="AO4975" s="300">
        <v>4.1379999999999999</v>
      </c>
    </row>
    <row r="4976" spans="38:41">
      <c r="AL4976" s="300">
        <v>9</v>
      </c>
      <c r="AM4976" s="300">
        <v>2005</v>
      </c>
      <c r="AN4976" s="302">
        <v>38600</v>
      </c>
      <c r="AO4976" s="300">
        <v>4.1059999999999999</v>
      </c>
    </row>
    <row r="4977" spans="38:41">
      <c r="AL4977" s="300">
        <v>9</v>
      </c>
      <c r="AM4977" s="300">
        <v>2005</v>
      </c>
      <c r="AN4977" s="302">
        <v>38597</v>
      </c>
      <c r="AO4977" s="300">
        <v>4.1050000000000004</v>
      </c>
    </row>
    <row r="4978" spans="38:41">
      <c r="AL4978" s="300">
        <v>9</v>
      </c>
      <c r="AM4978" s="300">
        <v>2005</v>
      </c>
      <c r="AN4978" s="302">
        <v>38596</v>
      </c>
      <c r="AO4978" s="300">
        <v>4.1050000000000004</v>
      </c>
    </row>
    <row r="4979" spans="38:41">
      <c r="AL4979" s="300">
        <v>8</v>
      </c>
      <c r="AM4979" s="300">
        <v>2005</v>
      </c>
      <c r="AN4979" s="302">
        <v>38595</v>
      </c>
      <c r="AO4979" s="300">
        <v>4.1219999999999999</v>
      </c>
    </row>
    <row r="4980" spans="38:41">
      <c r="AL4980" s="300">
        <v>8</v>
      </c>
      <c r="AM4980" s="300">
        <v>2005</v>
      </c>
      <c r="AN4980" s="302">
        <v>38594</v>
      </c>
      <c r="AO4980" s="300">
        <v>4.1369999999999996</v>
      </c>
    </row>
    <row r="4981" spans="38:41">
      <c r="AL4981" s="300">
        <v>8</v>
      </c>
      <c r="AM4981" s="300">
        <v>2005</v>
      </c>
      <c r="AN4981" s="302">
        <v>38593</v>
      </c>
      <c r="AO4981" s="300">
        <v>4.1539999999999999</v>
      </c>
    </row>
    <row r="4982" spans="38:41">
      <c r="AL4982" s="300">
        <v>8</v>
      </c>
      <c r="AM4982" s="300">
        <v>2005</v>
      </c>
      <c r="AN4982" s="302">
        <v>38590</v>
      </c>
      <c r="AO4982" s="300">
        <v>4.1669999999999998</v>
      </c>
    </row>
    <row r="4983" spans="38:41">
      <c r="AL4983" s="300">
        <v>8</v>
      </c>
      <c r="AM4983" s="300">
        <v>2005</v>
      </c>
      <c r="AN4983" s="302">
        <v>38589</v>
      </c>
      <c r="AO4983" s="300">
        <v>4.1689999999999996</v>
      </c>
    </row>
    <row r="4984" spans="38:41">
      <c r="AL4984" s="300">
        <v>8</v>
      </c>
      <c r="AM4984" s="300">
        <v>2005</v>
      </c>
      <c r="AN4984" s="302">
        <v>38588</v>
      </c>
      <c r="AO4984" s="300">
        <v>4.2030000000000003</v>
      </c>
    </row>
    <row r="4985" spans="38:41">
      <c r="AL4985" s="300">
        <v>8</v>
      </c>
      <c r="AM4985" s="300">
        <v>2005</v>
      </c>
      <c r="AN4985" s="302">
        <v>38587</v>
      </c>
      <c r="AO4985" s="300">
        <v>4.2300000000000004</v>
      </c>
    </row>
    <row r="4986" spans="38:41">
      <c r="AL4986" s="300">
        <v>8</v>
      </c>
      <c r="AM4986" s="300">
        <v>2005</v>
      </c>
      <c r="AN4986" s="302">
        <v>38586</v>
      </c>
      <c r="AO4986" s="300">
        <v>4.2450000000000001</v>
      </c>
    </row>
    <row r="4987" spans="38:41">
      <c r="AL4987" s="300">
        <v>8</v>
      </c>
      <c r="AM4987" s="300">
        <v>2005</v>
      </c>
      <c r="AN4987" s="302">
        <v>38583</v>
      </c>
      <c r="AO4987" s="300">
        <v>4.2380000000000004</v>
      </c>
    </row>
    <row r="4988" spans="38:41">
      <c r="AL4988" s="300">
        <v>8</v>
      </c>
      <c r="AM4988" s="300">
        <v>2005</v>
      </c>
      <c r="AN4988" s="302">
        <v>38582</v>
      </c>
      <c r="AO4988" s="300">
        <v>4.25</v>
      </c>
    </row>
    <row r="4989" spans="38:41">
      <c r="AL4989" s="300">
        <v>8</v>
      </c>
      <c r="AM4989" s="300">
        <v>2005</v>
      </c>
      <c r="AN4989" s="302">
        <v>38581</v>
      </c>
      <c r="AO4989" s="300">
        <v>4.29</v>
      </c>
    </row>
    <row r="4990" spans="38:41">
      <c r="AL4990" s="300">
        <v>8</v>
      </c>
      <c r="AM4990" s="300">
        <v>2005</v>
      </c>
      <c r="AN4990" s="302">
        <v>38580</v>
      </c>
      <c r="AO4990" s="300">
        <v>4.2539999999999996</v>
      </c>
    </row>
    <row r="4991" spans="38:41">
      <c r="AL4991" s="300">
        <v>8</v>
      </c>
      <c r="AM4991" s="300">
        <v>2005</v>
      </c>
      <c r="AN4991" s="302">
        <v>38579</v>
      </c>
      <c r="AO4991" s="300">
        <v>4.3179999999999996</v>
      </c>
    </row>
    <row r="4992" spans="38:41">
      <c r="AL4992" s="300">
        <v>8</v>
      </c>
      <c r="AM4992" s="300">
        <v>2005</v>
      </c>
      <c r="AN4992" s="302">
        <v>38576</v>
      </c>
      <c r="AO4992" s="300">
        <v>4.3019999999999996</v>
      </c>
    </row>
    <row r="4993" spans="38:41">
      <c r="AL4993" s="300">
        <v>8</v>
      </c>
      <c r="AM4993" s="300">
        <v>2005</v>
      </c>
      <c r="AN4993" s="302">
        <v>38575</v>
      </c>
      <c r="AO4993" s="300">
        <v>4.3630000000000004</v>
      </c>
    </row>
    <row r="4994" spans="38:41">
      <c r="AL4994" s="300">
        <v>8</v>
      </c>
      <c r="AM4994" s="300">
        <v>2005</v>
      </c>
      <c r="AN4994" s="302">
        <v>38574</v>
      </c>
      <c r="AO4994" s="300">
        <v>4.4000000000000004</v>
      </c>
    </row>
    <row r="4995" spans="38:41">
      <c r="AL4995" s="300">
        <v>8</v>
      </c>
      <c r="AM4995" s="300">
        <v>2005</v>
      </c>
      <c r="AN4995" s="302">
        <v>38573</v>
      </c>
      <c r="AO4995" s="300">
        <v>4.3719999999999999</v>
      </c>
    </row>
    <row r="4996" spans="38:41">
      <c r="AL4996" s="300">
        <v>8</v>
      </c>
      <c r="AM4996" s="300">
        <v>2005</v>
      </c>
      <c r="AN4996" s="302">
        <v>38572</v>
      </c>
      <c r="AO4996" s="300">
        <v>4.3780000000000001</v>
      </c>
    </row>
    <row r="4997" spans="38:41">
      <c r="AL4997" s="300">
        <v>8</v>
      </c>
      <c r="AM4997" s="300">
        <v>2005</v>
      </c>
      <c r="AN4997" s="302">
        <v>38569</v>
      </c>
      <c r="AO4997" s="300">
        <v>4.3719999999999999</v>
      </c>
    </row>
    <row r="4998" spans="38:41">
      <c r="AL4998" s="300">
        <v>8</v>
      </c>
      <c r="AM4998" s="300">
        <v>2005</v>
      </c>
      <c r="AN4998" s="302">
        <v>38568</v>
      </c>
      <c r="AO4998" s="300">
        <v>4.3159999999999998</v>
      </c>
    </row>
    <row r="4999" spans="38:41">
      <c r="AL4999" s="300">
        <v>8</v>
      </c>
      <c r="AM4999" s="300">
        <v>2005</v>
      </c>
      <c r="AN4999" s="302">
        <v>38567</v>
      </c>
      <c r="AO4999" s="300">
        <v>4.32</v>
      </c>
    </row>
    <row r="5000" spans="38:41">
      <c r="AL5000" s="300">
        <v>8</v>
      </c>
      <c r="AM5000" s="300">
        <v>2005</v>
      </c>
      <c r="AN5000" s="302">
        <v>38566</v>
      </c>
      <c r="AO5000" s="300">
        <v>4.3319999999999999</v>
      </c>
    </row>
    <row r="5001" spans="38:41">
      <c r="AL5001" s="300">
        <v>8</v>
      </c>
      <c r="AM5001" s="300">
        <v>2005</v>
      </c>
      <c r="AN5001" s="302">
        <v>38565</v>
      </c>
      <c r="AO5001" s="300">
        <v>4.274</v>
      </c>
    </row>
    <row r="5002" spans="38:41">
      <c r="AL5002" s="300">
        <v>7</v>
      </c>
      <c r="AM5002" s="300">
        <v>2005</v>
      </c>
      <c r="AN5002" s="302">
        <v>38562</v>
      </c>
      <c r="AO5002" s="300">
        <v>4.274</v>
      </c>
    </row>
    <row r="5003" spans="38:41">
      <c r="AL5003" s="300">
        <v>7</v>
      </c>
      <c r="AM5003" s="300">
        <v>2005</v>
      </c>
      <c r="AN5003" s="302">
        <v>38561</v>
      </c>
      <c r="AO5003" s="300">
        <v>4.2699999999999996</v>
      </c>
    </row>
    <row r="5004" spans="38:41">
      <c r="AL5004" s="300">
        <v>7</v>
      </c>
      <c r="AM5004" s="300">
        <v>2005</v>
      </c>
      <c r="AN5004" s="302">
        <v>38560</v>
      </c>
      <c r="AO5004" s="300">
        <v>4.3129999999999997</v>
      </c>
    </row>
    <row r="5005" spans="38:41">
      <c r="AL5005" s="300">
        <v>7</v>
      </c>
      <c r="AM5005" s="300">
        <v>2005</v>
      </c>
      <c r="AN5005" s="302">
        <v>38559</v>
      </c>
      <c r="AO5005" s="300">
        <v>4.3040000000000003</v>
      </c>
    </row>
    <row r="5006" spans="38:41">
      <c r="AL5006" s="300">
        <v>7</v>
      </c>
      <c r="AM5006" s="300">
        <v>2005</v>
      </c>
      <c r="AN5006" s="302">
        <v>38558</v>
      </c>
      <c r="AO5006" s="300">
        <v>4.2850000000000001</v>
      </c>
    </row>
    <row r="5007" spans="38:41">
      <c r="AL5007" s="300">
        <v>7</v>
      </c>
      <c r="AM5007" s="300">
        <v>2005</v>
      </c>
      <c r="AN5007" s="302">
        <v>38555</v>
      </c>
      <c r="AO5007" s="300">
        <v>4.2969999999999997</v>
      </c>
    </row>
    <row r="5008" spans="38:41">
      <c r="AL5008" s="300">
        <v>7</v>
      </c>
      <c r="AM5008" s="300">
        <v>2005</v>
      </c>
      <c r="AN5008" s="302">
        <v>38554</v>
      </c>
      <c r="AO5008" s="300">
        <v>4.3570000000000002</v>
      </c>
    </row>
    <row r="5009" spans="38:41">
      <c r="AL5009" s="300">
        <v>7</v>
      </c>
      <c r="AM5009" s="300">
        <v>2005</v>
      </c>
      <c r="AN5009" s="302">
        <v>38553</v>
      </c>
      <c r="AO5009" s="300">
        <v>4.3179999999999996</v>
      </c>
    </row>
    <row r="5010" spans="38:41">
      <c r="AL5010" s="300">
        <v>7</v>
      </c>
      <c r="AM5010" s="300">
        <v>2005</v>
      </c>
      <c r="AN5010" s="302">
        <v>38552</v>
      </c>
      <c r="AO5010" s="300">
        <v>4.3179999999999996</v>
      </c>
    </row>
    <row r="5011" spans="38:41">
      <c r="AL5011" s="300">
        <v>7</v>
      </c>
      <c r="AM5011" s="300">
        <v>2005</v>
      </c>
      <c r="AN5011" s="302">
        <v>38551</v>
      </c>
      <c r="AO5011" s="300">
        <v>4.343</v>
      </c>
    </row>
    <row r="5012" spans="38:41">
      <c r="AL5012" s="300">
        <v>7</v>
      </c>
      <c r="AM5012" s="300">
        <v>2005</v>
      </c>
      <c r="AN5012" s="302">
        <v>38548</v>
      </c>
      <c r="AO5012" s="300">
        <v>4.3140000000000001</v>
      </c>
    </row>
    <row r="5013" spans="38:41">
      <c r="AL5013" s="300">
        <v>7</v>
      </c>
      <c r="AM5013" s="300">
        <v>2005</v>
      </c>
      <c r="AN5013" s="302">
        <v>38547</v>
      </c>
      <c r="AO5013" s="300">
        <v>4.3330000000000002</v>
      </c>
    </row>
    <row r="5014" spans="38:41">
      <c r="AL5014" s="300">
        <v>7</v>
      </c>
      <c r="AM5014" s="300">
        <v>2005</v>
      </c>
      <c r="AN5014" s="302">
        <v>38546</v>
      </c>
      <c r="AO5014" s="300">
        <v>4.3529999999999998</v>
      </c>
    </row>
    <row r="5015" spans="38:41">
      <c r="AL5015" s="300">
        <v>7</v>
      </c>
      <c r="AM5015" s="300">
        <v>2005</v>
      </c>
      <c r="AN5015" s="302">
        <v>38545</v>
      </c>
      <c r="AO5015" s="300">
        <v>4.359</v>
      </c>
    </row>
    <row r="5016" spans="38:41">
      <c r="AL5016" s="300">
        <v>7</v>
      </c>
      <c r="AM5016" s="300">
        <v>2005</v>
      </c>
      <c r="AN5016" s="302">
        <v>38544</v>
      </c>
      <c r="AO5016" s="300">
        <v>4.3360000000000003</v>
      </c>
    </row>
    <row r="5017" spans="38:41">
      <c r="AL5017" s="300">
        <v>7</v>
      </c>
      <c r="AM5017" s="300">
        <v>2005</v>
      </c>
      <c r="AN5017" s="302">
        <v>38541</v>
      </c>
      <c r="AO5017" s="300">
        <v>4.319</v>
      </c>
    </row>
    <row r="5018" spans="38:41">
      <c r="AL5018" s="300">
        <v>7</v>
      </c>
      <c r="AM5018" s="300">
        <v>2005</v>
      </c>
      <c r="AN5018" s="302">
        <v>38540</v>
      </c>
      <c r="AO5018" s="300">
        <v>4.319</v>
      </c>
    </row>
    <row r="5019" spans="38:41">
      <c r="AL5019" s="300">
        <v>7</v>
      </c>
      <c r="AM5019" s="300">
        <v>2005</v>
      </c>
      <c r="AN5019" s="302">
        <v>38539</v>
      </c>
      <c r="AO5019" s="300">
        <v>4.3259999999999996</v>
      </c>
    </row>
    <row r="5020" spans="38:41">
      <c r="AL5020" s="300">
        <v>7</v>
      </c>
      <c r="AM5020" s="300">
        <v>2005</v>
      </c>
      <c r="AN5020" s="302">
        <v>38538</v>
      </c>
      <c r="AO5020" s="300">
        <v>4.3440000000000003</v>
      </c>
    </row>
    <row r="5021" spans="38:41">
      <c r="AL5021" s="300">
        <v>7</v>
      </c>
      <c r="AM5021" s="300">
        <v>2005</v>
      </c>
      <c r="AN5021" s="302">
        <v>38537</v>
      </c>
      <c r="AO5021" s="300">
        <v>4.306</v>
      </c>
    </row>
    <row r="5022" spans="38:41">
      <c r="AL5022" s="300">
        <v>7</v>
      </c>
      <c r="AM5022" s="300">
        <v>2005</v>
      </c>
      <c r="AN5022" s="302">
        <v>38534</v>
      </c>
      <c r="AO5022" s="300">
        <v>4.2130000000000001</v>
      </c>
    </row>
    <row r="5023" spans="38:41">
      <c r="AL5023" s="300">
        <v>6</v>
      </c>
      <c r="AM5023" s="300">
        <v>2005</v>
      </c>
      <c r="AN5023" s="302">
        <v>38533</v>
      </c>
      <c r="AO5023" s="300">
        <v>4.2140000000000004</v>
      </c>
    </row>
    <row r="5024" spans="38:41">
      <c r="AL5024" s="300">
        <v>6</v>
      </c>
      <c r="AM5024" s="300">
        <v>2005</v>
      </c>
      <c r="AN5024" s="302">
        <v>38532</v>
      </c>
      <c r="AO5024" s="300">
        <v>4.2889999999999997</v>
      </c>
    </row>
    <row r="5025" spans="38:41">
      <c r="AL5025" s="300">
        <v>6</v>
      </c>
      <c r="AM5025" s="300">
        <v>2005</v>
      </c>
      <c r="AN5025" s="302">
        <v>38531</v>
      </c>
      <c r="AO5025" s="300">
        <v>4.2539999999999996</v>
      </c>
    </row>
    <row r="5026" spans="38:41">
      <c r="AL5026" s="300">
        <v>6</v>
      </c>
      <c r="AM5026" s="300">
        <v>2005</v>
      </c>
      <c r="AN5026" s="302">
        <v>38530</v>
      </c>
      <c r="AO5026" s="300">
        <v>4.2190000000000003</v>
      </c>
    </row>
    <row r="5027" spans="38:41">
      <c r="AL5027" s="300">
        <v>6</v>
      </c>
      <c r="AM5027" s="300">
        <v>2005</v>
      </c>
      <c r="AN5027" s="302">
        <v>38527</v>
      </c>
      <c r="AO5027" s="300">
        <v>4.2279999999999998</v>
      </c>
    </row>
    <row r="5028" spans="38:41">
      <c r="AL5028" s="300">
        <v>6</v>
      </c>
      <c r="AM5028" s="300">
        <v>2005</v>
      </c>
      <c r="AN5028" s="302">
        <v>38526</v>
      </c>
      <c r="AO5028" s="300">
        <v>4.25</v>
      </c>
    </row>
    <row r="5029" spans="38:41">
      <c r="AL5029" s="300">
        <v>6</v>
      </c>
      <c r="AM5029" s="300">
        <v>2005</v>
      </c>
      <c r="AN5029" s="302">
        <v>38525</v>
      </c>
      <c r="AO5029" s="300">
        <v>4.2619999999999996</v>
      </c>
    </row>
    <row r="5030" spans="38:41">
      <c r="AL5030" s="300">
        <v>6</v>
      </c>
      <c r="AM5030" s="300">
        <v>2005</v>
      </c>
      <c r="AN5030" s="302">
        <v>38524</v>
      </c>
      <c r="AO5030" s="300">
        <v>4.3090000000000002</v>
      </c>
    </row>
    <row r="5031" spans="38:41">
      <c r="AL5031" s="300">
        <v>6</v>
      </c>
      <c r="AM5031" s="300">
        <v>2005</v>
      </c>
      <c r="AN5031" s="302">
        <v>38523</v>
      </c>
      <c r="AO5031" s="300">
        <v>4.3529999999999998</v>
      </c>
    </row>
    <row r="5032" spans="38:41">
      <c r="AL5032" s="300">
        <v>6</v>
      </c>
      <c r="AM5032" s="300">
        <v>2005</v>
      </c>
      <c r="AN5032" s="302">
        <v>38520</v>
      </c>
      <c r="AO5032" s="300">
        <v>4.3570000000000002</v>
      </c>
    </row>
    <row r="5033" spans="38:41">
      <c r="AL5033" s="300">
        <v>6</v>
      </c>
      <c r="AM5033" s="300">
        <v>2005</v>
      </c>
      <c r="AN5033" s="302">
        <v>38519</v>
      </c>
      <c r="AO5033" s="300">
        <v>4.3630000000000004</v>
      </c>
    </row>
    <row r="5034" spans="38:41">
      <c r="AL5034" s="300">
        <v>6</v>
      </c>
      <c r="AM5034" s="300">
        <v>2005</v>
      </c>
      <c r="AN5034" s="302">
        <v>38518</v>
      </c>
      <c r="AO5034" s="300">
        <v>4.3929999999999998</v>
      </c>
    </row>
    <row r="5035" spans="38:41">
      <c r="AL5035" s="300">
        <v>6</v>
      </c>
      <c r="AM5035" s="300">
        <v>2005</v>
      </c>
      <c r="AN5035" s="302">
        <v>38517</v>
      </c>
      <c r="AO5035" s="300">
        <v>4.3940000000000001</v>
      </c>
    </row>
    <row r="5036" spans="38:41">
      <c r="AL5036" s="300">
        <v>6</v>
      </c>
      <c r="AM5036" s="300">
        <v>2005</v>
      </c>
      <c r="AN5036" s="302">
        <v>38516</v>
      </c>
      <c r="AO5036" s="300">
        <v>4.3689999999999998</v>
      </c>
    </row>
    <row r="5037" spans="38:41">
      <c r="AL5037" s="300">
        <v>6</v>
      </c>
      <c r="AM5037" s="300">
        <v>2005</v>
      </c>
      <c r="AN5037" s="302">
        <v>38513</v>
      </c>
      <c r="AO5037" s="300">
        <v>4.3540000000000001</v>
      </c>
    </row>
    <row r="5038" spans="38:41">
      <c r="AL5038" s="300">
        <v>6</v>
      </c>
      <c r="AM5038" s="300">
        <v>2005</v>
      </c>
      <c r="AN5038" s="302">
        <v>38512</v>
      </c>
      <c r="AO5038" s="300">
        <v>4.29</v>
      </c>
    </row>
    <row r="5039" spans="38:41">
      <c r="AL5039" s="300">
        <v>6</v>
      </c>
      <c r="AM5039" s="300">
        <v>2005</v>
      </c>
      <c r="AN5039" s="302">
        <v>38511</v>
      </c>
      <c r="AO5039" s="300">
        <v>4.2859999999999996</v>
      </c>
    </row>
    <row r="5040" spans="38:41">
      <c r="AL5040" s="300">
        <v>6</v>
      </c>
      <c r="AM5040" s="300">
        <v>2005</v>
      </c>
      <c r="AN5040" s="302">
        <v>38510</v>
      </c>
      <c r="AO5040" s="300">
        <v>4.2699999999999996</v>
      </c>
    </row>
    <row r="5041" spans="38:41">
      <c r="AL5041" s="300">
        <v>6</v>
      </c>
      <c r="AM5041" s="300">
        <v>2005</v>
      </c>
      <c r="AN5041" s="302">
        <v>38509</v>
      </c>
      <c r="AO5041" s="300">
        <v>4.3179999999999996</v>
      </c>
    </row>
    <row r="5042" spans="38:41">
      <c r="AL5042" s="300">
        <v>6</v>
      </c>
      <c r="AM5042" s="300">
        <v>2005</v>
      </c>
      <c r="AN5042" s="302">
        <v>38506</v>
      </c>
      <c r="AO5042" s="300">
        <v>4.3390000000000004</v>
      </c>
    </row>
    <row r="5043" spans="38:41">
      <c r="AL5043" s="300">
        <v>6</v>
      </c>
      <c r="AM5043" s="300">
        <v>2005</v>
      </c>
      <c r="AN5043" s="302">
        <v>38505</v>
      </c>
      <c r="AO5043" s="300">
        <v>4.29</v>
      </c>
    </row>
    <row r="5044" spans="38:41">
      <c r="AL5044" s="300">
        <v>6</v>
      </c>
      <c r="AM5044" s="300">
        <v>2005</v>
      </c>
      <c r="AN5044" s="302">
        <v>38504</v>
      </c>
      <c r="AO5044" s="300">
        <v>4.2729999999999997</v>
      </c>
    </row>
    <row r="5045" spans="38:41">
      <c r="AL5045" s="300">
        <v>5</v>
      </c>
      <c r="AM5045" s="300">
        <v>2005</v>
      </c>
      <c r="AN5045" s="302">
        <v>38503</v>
      </c>
      <c r="AO5045" s="300">
        <v>4.3689999999999998</v>
      </c>
    </row>
    <row r="5046" spans="38:41">
      <c r="AL5046" s="300">
        <v>5</v>
      </c>
      <c r="AM5046" s="300">
        <v>2005</v>
      </c>
      <c r="AN5046" s="302">
        <v>38502</v>
      </c>
      <c r="AO5046" s="300">
        <v>4.41</v>
      </c>
    </row>
    <row r="5047" spans="38:41">
      <c r="AL5047" s="300">
        <v>5</v>
      </c>
      <c r="AM5047" s="300">
        <v>2005</v>
      </c>
      <c r="AN5047" s="302">
        <v>38499</v>
      </c>
      <c r="AO5047" s="300">
        <v>4.42</v>
      </c>
    </row>
    <row r="5048" spans="38:41">
      <c r="AL5048" s="300">
        <v>5</v>
      </c>
      <c r="AM5048" s="300">
        <v>2005</v>
      </c>
      <c r="AN5048" s="302">
        <v>38498</v>
      </c>
      <c r="AO5048" s="300">
        <v>4.4560000000000004</v>
      </c>
    </row>
    <row r="5049" spans="38:41">
      <c r="AL5049" s="300">
        <v>5</v>
      </c>
      <c r="AM5049" s="300">
        <v>2005</v>
      </c>
      <c r="AN5049" s="302">
        <v>38497</v>
      </c>
      <c r="AO5049" s="300">
        <v>4.4630000000000001</v>
      </c>
    </row>
    <row r="5050" spans="38:41">
      <c r="AL5050" s="300">
        <v>5</v>
      </c>
      <c r="AM5050" s="300">
        <v>2005</v>
      </c>
      <c r="AN5050" s="302">
        <v>38496</v>
      </c>
      <c r="AO5050" s="300">
        <v>4.452</v>
      </c>
    </row>
    <row r="5051" spans="38:41">
      <c r="AL5051" s="300">
        <v>5</v>
      </c>
      <c r="AM5051" s="300">
        <v>2005</v>
      </c>
      <c r="AN5051" s="302">
        <v>38495</v>
      </c>
      <c r="AO5051" s="300">
        <v>4.5039999999999996</v>
      </c>
    </row>
    <row r="5052" spans="38:41">
      <c r="AL5052" s="300">
        <v>5</v>
      </c>
      <c r="AM5052" s="300">
        <v>2005</v>
      </c>
      <c r="AN5052" s="302">
        <v>38492</v>
      </c>
      <c r="AO5052" s="300">
        <v>4.5049999999999999</v>
      </c>
    </row>
    <row r="5053" spans="38:41">
      <c r="AL5053" s="300">
        <v>5</v>
      </c>
      <c r="AM5053" s="300">
        <v>2005</v>
      </c>
      <c r="AN5053" s="302">
        <v>38491</v>
      </c>
      <c r="AO5053" s="300">
        <v>4.5</v>
      </c>
    </row>
    <row r="5054" spans="38:41">
      <c r="AL5054" s="300">
        <v>5</v>
      </c>
      <c r="AM5054" s="300">
        <v>2005</v>
      </c>
      <c r="AN5054" s="302">
        <v>38490</v>
      </c>
      <c r="AO5054" s="300">
        <v>4.4580000000000002</v>
      </c>
    </row>
    <row r="5055" spans="38:41">
      <c r="AL5055" s="300">
        <v>5</v>
      </c>
      <c r="AM5055" s="300">
        <v>2005</v>
      </c>
      <c r="AN5055" s="302">
        <v>38489</v>
      </c>
      <c r="AO5055" s="300">
        <v>4.4770000000000003</v>
      </c>
    </row>
    <row r="5056" spans="38:41">
      <c r="AL5056" s="300">
        <v>5</v>
      </c>
      <c r="AM5056" s="300">
        <v>2005</v>
      </c>
      <c r="AN5056" s="302">
        <v>38488</v>
      </c>
      <c r="AO5056" s="300">
        <v>4.484</v>
      </c>
    </row>
    <row r="5057" spans="38:41">
      <c r="AL5057" s="300">
        <v>5</v>
      </c>
      <c r="AM5057" s="300">
        <v>2005</v>
      </c>
      <c r="AN5057" s="302">
        <v>38485</v>
      </c>
      <c r="AO5057" s="300">
        <v>4.476</v>
      </c>
    </row>
    <row r="5058" spans="38:41">
      <c r="AL5058" s="300">
        <v>5</v>
      </c>
      <c r="AM5058" s="300">
        <v>2005</v>
      </c>
      <c r="AN5058" s="302">
        <v>38484</v>
      </c>
      <c r="AO5058" s="300">
        <v>4.5220000000000002</v>
      </c>
    </row>
    <row r="5059" spans="38:41">
      <c r="AL5059" s="300">
        <v>5</v>
      </c>
      <c r="AM5059" s="300">
        <v>2005</v>
      </c>
      <c r="AN5059" s="302">
        <v>38483</v>
      </c>
      <c r="AO5059" s="300">
        <v>4.54</v>
      </c>
    </row>
    <row r="5060" spans="38:41">
      <c r="AL5060" s="300">
        <v>5</v>
      </c>
      <c r="AM5060" s="300">
        <v>2005</v>
      </c>
      <c r="AN5060" s="302">
        <v>38482</v>
      </c>
      <c r="AO5060" s="300">
        <v>4.5730000000000004</v>
      </c>
    </row>
    <row r="5061" spans="38:41">
      <c r="AL5061" s="300">
        <v>5</v>
      </c>
      <c r="AM5061" s="300">
        <v>2005</v>
      </c>
      <c r="AN5061" s="302">
        <v>38481</v>
      </c>
      <c r="AO5061" s="300">
        <v>4.617</v>
      </c>
    </row>
    <row r="5062" spans="38:41">
      <c r="AL5062" s="300">
        <v>5</v>
      </c>
      <c r="AM5062" s="300">
        <v>2005</v>
      </c>
      <c r="AN5062" s="302">
        <v>38478</v>
      </c>
      <c r="AO5062" s="300">
        <v>4.6340000000000003</v>
      </c>
    </row>
    <row r="5063" spans="38:41">
      <c r="AL5063" s="300">
        <v>5</v>
      </c>
      <c r="AM5063" s="300">
        <v>2005</v>
      </c>
      <c r="AN5063" s="302">
        <v>38477</v>
      </c>
      <c r="AO5063" s="300">
        <v>4.5759999999999996</v>
      </c>
    </row>
    <row r="5064" spans="38:41">
      <c r="AL5064" s="300">
        <v>5</v>
      </c>
      <c r="AM5064" s="300">
        <v>2005</v>
      </c>
      <c r="AN5064" s="302">
        <v>38476</v>
      </c>
      <c r="AO5064" s="300">
        <v>4.5750000000000002</v>
      </c>
    </row>
    <row r="5065" spans="38:41">
      <c r="AL5065" s="300">
        <v>5</v>
      </c>
      <c r="AM5065" s="300">
        <v>2005</v>
      </c>
      <c r="AN5065" s="302">
        <v>38475</v>
      </c>
      <c r="AO5065" s="300">
        <v>4.5570000000000004</v>
      </c>
    </row>
    <row r="5066" spans="38:41">
      <c r="AL5066" s="300">
        <v>5</v>
      </c>
      <c r="AM5066" s="300">
        <v>2005</v>
      </c>
      <c r="AN5066" s="302">
        <v>38474</v>
      </c>
      <c r="AO5066" s="300">
        <v>4.569</v>
      </c>
    </row>
    <row r="5067" spans="38:41">
      <c r="AL5067" s="300">
        <v>4</v>
      </c>
      <c r="AM5067" s="300">
        <v>2005</v>
      </c>
      <c r="AN5067" s="302">
        <v>38471</v>
      </c>
      <c r="AO5067" s="300">
        <v>4.5780000000000003</v>
      </c>
    </row>
    <row r="5068" spans="38:41">
      <c r="AL5068" s="300">
        <v>4</v>
      </c>
      <c r="AM5068" s="300">
        <v>2005</v>
      </c>
      <c r="AN5068" s="302">
        <v>38470</v>
      </c>
      <c r="AO5068" s="300">
        <v>4.5579999999999998</v>
      </c>
    </row>
    <row r="5069" spans="38:41">
      <c r="AL5069" s="300">
        <v>4</v>
      </c>
      <c r="AM5069" s="300">
        <v>2005</v>
      </c>
      <c r="AN5069" s="302">
        <v>38469</v>
      </c>
      <c r="AO5069" s="300">
        <v>4.59</v>
      </c>
    </row>
    <row r="5070" spans="38:41">
      <c r="AL5070" s="300">
        <v>4</v>
      </c>
      <c r="AM5070" s="300">
        <v>2005</v>
      </c>
      <c r="AN5070" s="302">
        <v>38468</v>
      </c>
      <c r="AO5070" s="300">
        <v>4.6040000000000001</v>
      </c>
    </row>
    <row r="5071" spans="38:41">
      <c r="AL5071" s="300">
        <v>4</v>
      </c>
      <c r="AM5071" s="300">
        <v>2005</v>
      </c>
      <c r="AN5071" s="302">
        <v>38467</v>
      </c>
      <c r="AO5071" s="300">
        <v>4.6059999999999999</v>
      </c>
    </row>
    <row r="5072" spans="38:41">
      <c r="AL5072" s="300">
        <v>4</v>
      </c>
      <c r="AM5072" s="300">
        <v>2005</v>
      </c>
      <c r="AN5072" s="302">
        <v>38464</v>
      </c>
      <c r="AO5072" s="300">
        <v>4.6100000000000003</v>
      </c>
    </row>
    <row r="5073" spans="38:41">
      <c r="AL5073" s="300">
        <v>4</v>
      </c>
      <c r="AM5073" s="300">
        <v>2005</v>
      </c>
      <c r="AN5073" s="302">
        <v>38463</v>
      </c>
      <c r="AO5073" s="300">
        <v>4.6280000000000001</v>
      </c>
    </row>
    <row r="5074" spans="38:41">
      <c r="AL5074" s="300">
        <v>4</v>
      </c>
      <c r="AM5074" s="300">
        <v>2005</v>
      </c>
      <c r="AN5074" s="302">
        <v>38462</v>
      </c>
      <c r="AO5074" s="300">
        <v>4.593</v>
      </c>
    </row>
    <row r="5075" spans="38:41">
      <c r="AL5075" s="300">
        <v>4</v>
      </c>
      <c r="AM5075" s="300">
        <v>2005</v>
      </c>
      <c r="AN5075" s="302">
        <v>38461</v>
      </c>
      <c r="AO5075" s="300">
        <v>4.593</v>
      </c>
    </row>
    <row r="5076" spans="38:41">
      <c r="AL5076" s="300">
        <v>4</v>
      </c>
      <c r="AM5076" s="300">
        <v>2005</v>
      </c>
      <c r="AN5076" s="302">
        <v>38460</v>
      </c>
      <c r="AO5076" s="300">
        <v>4.6280000000000001</v>
      </c>
    </row>
    <row r="5077" spans="38:41">
      <c r="AL5077" s="300">
        <v>4</v>
      </c>
      <c r="AM5077" s="300">
        <v>2005</v>
      </c>
      <c r="AN5077" s="302">
        <v>38457</v>
      </c>
      <c r="AO5077" s="300">
        <v>4.6159999999999997</v>
      </c>
    </row>
    <row r="5078" spans="38:41">
      <c r="AL5078" s="300">
        <v>4</v>
      </c>
      <c r="AM5078" s="300">
        <v>2005</v>
      </c>
      <c r="AN5078" s="302">
        <v>38456</v>
      </c>
      <c r="AO5078" s="300">
        <v>4.6529999999999996</v>
      </c>
    </row>
    <row r="5079" spans="38:41">
      <c r="AL5079" s="300">
        <v>4</v>
      </c>
      <c r="AM5079" s="300">
        <v>2005</v>
      </c>
      <c r="AN5079" s="302">
        <v>38455</v>
      </c>
      <c r="AO5079" s="300">
        <v>4.6449999999999996</v>
      </c>
    </row>
    <row r="5080" spans="38:41">
      <c r="AL5080" s="300">
        <v>4</v>
      </c>
      <c r="AM5080" s="300">
        <v>2005</v>
      </c>
      <c r="AN5080" s="302">
        <v>38454</v>
      </c>
      <c r="AO5080" s="300">
        <v>4.6210000000000004</v>
      </c>
    </row>
    <row r="5081" spans="38:41">
      <c r="AL5081" s="300">
        <v>4</v>
      </c>
      <c r="AM5081" s="300">
        <v>2005</v>
      </c>
      <c r="AN5081" s="302">
        <v>38453</v>
      </c>
      <c r="AO5081" s="300">
        <v>4.6609999999999996</v>
      </c>
    </row>
    <row r="5082" spans="38:41">
      <c r="AL5082" s="300">
        <v>4</v>
      </c>
      <c r="AM5082" s="300">
        <v>2005</v>
      </c>
      <c r="AN5082" s="302">
        <v>38450</v>
      </c>
      <c r="AO5082" s="300">
        <v>4.7140000000000004</v>
      </c>
    </row>
    <row r="5083" spans="38:41">
      <c r="AL5083" s="300">
        <v>4</v>
      </c>
      <c r="AM5083" s="300">
        <v>2005</v>
      </c>
      <c r="AN5083" s="302">
        <v>38449</v>
      </c>
      <c r="AO5083" s="300">
        <v>4.7350000000000003</v>
      </c>
    </row>
    <row r="5084" spans="38:41">
      <c r="AL5084" s="300">
        <v>4</v>
      </c>
      <c r="AM5084" s="300">
        <v>2005</v>
      </c>
      <c r="AN5084" s="302">
        <v>38448</v>
      </c>
      <c r="AO5084" s="300">
        <v>4.7069999999999999</v>
      </c>
    </row>
    <row r="5085" spans="38:41">
      <c r="AL5085" s="300">
        <v>4</v>
      </c>
      <c r="AM5085" s="300">
        <v>2005</v>
      </c>
      <c r="AN5085" s="302">
        <v>38447</v>
      </c>
      <c r="AO5085" s="300">
        <v>4.7220000000000004</v>
      </c>
    </row>
    <row r="5086" spans="38:41">
      <c r="AL5086" s="300">
        <v>4</v>
      </c>
      <c r="AM5086" s="300">
        <v>2005</v>
      </c>
      <c r="AN5086" s="302">
        <v>38446</v>
      </c>
      <c r="AO5086" s="300">
        <v>4.6970000000000001</v>
      </c>
    </row>
    <row r="5087" spans="38:41">
      <c r="AL5087" s="300">
        <v>4</v>
      </c>
      <c r="AM5087" s="300">
        <v>2005</v>
      </c>
      <c r="AN5087" s="302">
        <v>38443</v>
      </c>
      <c r="AO5087" s="300">
        <v>4.6879999999999997</v>
      </c>
    </row>
    <row r="5088" spans="38:41">
      <c r="AL5088" s="300">
        <v>3</v>
      </c>
      <c r="AM5088" s="300">
        <v>2005</v>
      </c>
      <c r="AN5088" s="302">
        <v>38442</v>
      </c>
      <c r="AO5088" s="300">
        <v>4.7140000000000004</v>
      </c>
    </row>
    <row r="5089" spans="38:41">
      <c r="AL5089" s="300">
        <v>3</v>
      </c>
      <c r="AM5089" s="300">
        <v>2005</v>
      </c>
      <c r="AN5089" s="302">
        <v>38441</v>
      </c>
      <c r="AO5089" s="300">
        <v>4.78</v>
      </c>
    </row>
    <row r="5090" spans="38:41">
      <c r="AL5090" s="300">
        <v>3</v>
      </c>
      <c r="AM5090" s="300">
        <v>2005</v>
      </c>
      <c r="AN5090" s="302">
        <v>38440</v>
      </c>
      <c r="AO5090" s="300">
        <v>4.8090000000000002</v>
      </c>
    </row>
    <row r="5091" spans="38:41">
      <c r="AL5091" s="300">
        <v>3</v>
      </c>
      <c r="AM5091" s="300">
        <v>2005</v>
      </c>
      <c r="AN5091" s="302">
        <v>38439</v>
      </c>
      <c r="AO5091" s="300">
        <v>4.8410000000000002</v>
      </c>
    </row>
    <row r="5092" spans="38:41">
      <c r="AL5092" s="300">
        <v>3</v>
      </c>
      <c r="AM5092" s="300">
        <v>2005</v>
      </c>
      <c r="AN5092" s="302">
        <v>38436</v>
      </c>
      <c r="AO5092" s="300">
        <v>4.8230000000000004</v>
      </c>
    </row>
    <row r="5093" spans="38:41">
      <c r="AL5093" s="300">
        <v>3</v>
      </c>
      <c r="AM5093" s="300">
        <v>2005</v>
      </c>
      <c r="AN5093" s="302">
        <v>38435</v>
      </c>
      <c r="AO5093" s="300">
        <v>4.8230000000000004</v>
      </c>
    </row>
    <row r="5094" spans="38:41">
      <c r="AL5094" s="300">
        <v>3</v>
      </c>
      <c r="AM5094" s="300">
        <v>2005</v>
      </c>
      <c r="AN5094" s="302">
        <v>38434</v>
      </c>
      <c r="AO5094" s="300">
        <v>4.8250000000000002</v>
      </c>
    </row>
    <row r="5095" spans="38:41">
      <c r="AL5095" s="300">
        <v>3</v>
      </c>
      <c r="AM5095" s="300">
        <v>2005</v>
      </c>
      <c r="AN5095" s="302">
        <v>38433</v>
      </c>
      <c r="AO5095" s="300">
        <v>4.835</v>
      </c>
    </row>
    <row r="5096" spans="38:41">
      <c r="AL5096" s="300">
        <v>3</v>
      </c>
      <c r="AM5096" s="300">
        <v>2005</v>
      </c>
      <c r="AN5096" s="302">
        <v>38432</v>
      </c>
      <c r="AO5096" s="300">
        <v>4.79</v>
      </c>
    </row>
    <row r="5097" spans="38:41">
      <c r="AL5097" s="300">
        <v>3</v>
      </c>
      <c r="AM5097" s="300">
        <v>2005</v>
      </c>
      <c r="AN5097" s="302">
        <v>38429</v>
      </c>
      <c r="AO5097" s="300">
        <v>4.7729999999999997</v>
      </c>
    </row>
    <row r="5098" spans="38:41">
      <c r="AL5098" s="300">
        <v>3</v>
      </c>
      <c r="AM5098" s="300">
        <v>2005</v>
      </c>
      <c r="AN5098" s="302">
        <v>38428</v>
      </c>
      <c r="AO5098" s="300">
        <v>4.78</v>
      </c>
    </row>
    <row r="5099" spans="38:41">
      <c r="AL5099" s="300">
        <v>3</v>
      </c>
      <c r="AM5099" s="300">
        <v>2005</v>
      </c>
      <c r="AN5099" s="302">
        <v>38427</v>
      </c>
      <c r="AO5099" s="300">
        <v>4.8090000000000002</v>
      </c>
    </row>
    <row r="5100" spans="38:41">
      <c r="AL5100" s="300">
        <v>3</v>
      </c>
      <c r="AM5100" s="300">
        <v>2005</v>
      </c>
      <c r="AN5100" s="302">
        <v>38426</v>
      </c>
      <c r="AO5100" s="300">
        <v>4.8479999999999999</v>
      </c>
    </row>
    <row r="5101" spans="38:41">
      <c r="AL5101" s="300">
        <v>3</v>
      </c>
      <c r="AM5101" s="300">
        <v>2005</v>
      </c>
      <c r="AN5101" s="302">
        <v>38425</v>
      </c>
      <c r="AO5101" s="300">
        <v>4.8159999999999998</v>
      </c>
    </row>
    <row r="5102" spans="38:41">
      <c r="AL5102" s="300">
        <v>3</v>
      </c>
      <c r="AM5102" s="300">
        <v>2005</v>
      </c>
      <c r="AN5102" s="302">
        <v>38422</v>
      </c>
      <c r="AO5102" s="300">
        <v>4.827</v>
      </c>
    </row>
    <row r="5103" spans="38:41">
      <c r="AL5103" s="300">
        <v>3</v>
      </c>
      <c r="AM5103" s="300">
        <v>2005</v>
      </c>
      <c r="AN5103" s="302">
        <v>38421</v>
      </c>
      <c r="AO5103" s="300">
        <v>4.79</v>
      </c>
    </row>
    <row r="5104" spans="38:41">
      <c r="AL5104" s="300">
        <v>3</v>
      </c>
      <c r="AM5104" s="300">
        <v>2005</v>
      </c>
      <c r="AN5104" s="302">
        <v>38420</v>
      </c>
      <c r="AO5104" s="300">
        <v>4.7930000000000001</v>
      </c>
    </row>
    <row r="5105" spans="38:41">
      <c r="AL5105" s="300">
        <v>3</v>
      </c>
      <c r="AM5105" s="300">
        <v>2005</v>
      </c>
      <c r="AN5105" s="302">
        <v>38419</v>
      </c>
      <c r="AO5105" s="300">
        <v>4.7060000000000004</v>
      </c>
    </row>
    <row r="5106" spans="38:41">
      <c r="AL5106" s="300">
        <v>3</v>
      </c>
      <c r="AM5106" s="300">
        <v>2005</v>
      </c>
      <c r="AN5106" s="302">
        <v>38418</v>
      </c>
      <c r="AO5106" s="300">
        <v>4.6840000000000002</v>
      </c>
    </row>
    <row r="5107" spans="38:41">
      <c r="AL5107" s="300">
        <v>3</v>
      </c>
      <c r="AM5107" s="300">
        <v>2005</v>
      </c>
      <c r="AN5107" s="302">
        <v>38415</v>
      </c>
      <c r="AO5107" s="300">
        <v>4.7030000000000003</v>
      </c>
    </row>
    <row r="5108" spans="38:41">
      <c r="AL5108" s="300">
        <v>3</v>
      </c>
      <c r="AM5108" s="300">
        <v>2005</v>
      </c>
      <c r="AN5108" s="302">
        <v>38414</v>
      </c>
      <c r="AO5108" s="300">
        <v>4.7460000000000004</v>
      </c>
    </row>
    <row r="5109" spans="38:41">
      <c r="AL5109" s="300">
        <v>3</v>
      </c>
      <c r="AM5109" s="300">
        <v>2005</v>
      </c>
      <c r="AN5109" s="302">
        <v>38413</v>
      </c>
      <c r="AO5109" s="300">
        <v>4.7610000000000001</v>
      </c>
    </row>
    <row r="5110" spans="38:41">
      <c r="AL5110" s="300">
        <v>3</v>
      </c>
      <c r="AM5110" s="300">
        <v>2005</v>
      </c>
      <c r="AN5110" s="302">
        <v>38412</v>
      </c>
      <c r="AO5110" s="300">
        <v>4.7510000000000003</v>
      </c>
    </row>
    <row r="5111" spans="38:41">
      <c r="AL5111" s="300">
        <v>2</v>
      </c>
      <c r="AM5111" s="300">
        <v>2005</v>
      </c>
      <c r="AN5111" s="302">
        <v>38411</v>
      </c>
      <c r="AO5111" s="300">
        <v>4.7510000000000003</v>
      </c>
    </row>
    <row r="5112" spans="38:41">
      <c r="AL5112" s="300">
        <v>2</v>
      </c>
      <c r="AM5112" s="300">
        <v>2005</v>
      </c>
      <c r="AN5112" s="302">
        <v>38408</v>
      </c>
      <c r="AO5112" s="300">
        <v>4.7210000000000001</v>
      </c>
    </row>
    <row r="5113" spans="38:41">
      <c r="AL5113" s="300">
        <v>2</v>
      </c>
      <c r="AM5113" s="300">
        <v>2005</v>
      </c>
      <c r="AN5113" s="302">
        <v>38407</v>
      </c>
      <c r="AO5113" s="300">
        <v>4.7709999999999999</v>
      </c>
    </row>
    <row r="5114" spans="38:41">
      <c r="AL5114" s="300">
        <v>2</v>
      </c>
      <c r="AM5114" s="300">
        <v>2005</v>
      </c>
      <c r="AN5114" s="302">
        <v>38406</v>
      </c>
      <c r="AO5114" s="300">
        <v>4.7530000000000001</v>
      </c>
    </row>
    <row r="5115" spans="38:41">
      <c r="AL5115" s="300">
        <v>2</v>
      </c>
      <c r="AM5115" s="300">
        <v>2005</v>
      </c>
      <c r="AN5115" s="302">
        <v>38405</v>
      </c>
      <c r="AO5115" s="300">
        <v>4.7320000000000002</v>
      </c>
    </row>
    <row r="5116" spans="38:41">
      <c r="AL5116" s="300">
        <v>2</v>
      </c>
      <c r="AM5116" s="300">
        <v>2005</v>
      </c>
      <c r="AN5116" s="302">
        <v>38404</v>
      </c>
      <c r="AO5116" s="300">
        <v>4.7220000000000004</v>
      </c>
    </row>
    <row r="5117" spans="38:41">
      <c r="AL5117" s="300">
        <v>2</v>
      </c>
      <c r="AM5117" s="300">
        <v>2005</v>
      </c>
      <c r="AN5117" s="302">
        <v>38401</v>
      </c>
      <c r="AO5117" s="300">
        <v>4.7149999999999999</v>
      </c>
    </row>
    <row r="5118" spans="38:41">
      <c r="AL5118" s="300">
        <v>2</v>
      </c>
      <c r="AM5118" s="300">
        <v>2005</v>
      </c>
      <c r="AN5118" s="302">
        <v>38400</v>
      </c>
      <c r="AO5118" s="300">
        <v>4.66</v>
      </c>
    </row>
    <row r="5119" spans="38:41">
      <c r="AL5119" s="300">
        <v>2</v>
      </c>
      <c r="AM5119" s="300">
        <v>2005</v>
      </c>
      <c r="AN5119" s="302">
        <v>38399</v>
      </c>
      <c r="AO5119" s="300">
        <v>4.6459999999999999</v>
      </c>
    </row>
    <row r="5120" spans="38:41">
      <c r="AL5120" s="300">
        <v>2</v>
      </c>
      <c r="AM5120" s="300">
        <v>2005</v>
      </c>
      <c r="AN5120" s="302">
        <v>38398</v>
      </c>
      <c r="AO5120" s="300">
        <v>4.6239999999999997</v>
      </c>
    </row>
    <row r="5121" spans="38:41">
      <c r="AL5121" s="300">
        <v>2</v>
      </c>
      <c r="AM5121" s="300">
        <v>2005</v>
      </c>
      <c r="AN5121" s="302">
        <v>38397</v>
      </c>
      <c r="AO5121" s="300">
        <v>4.6120000000000001</v>
      </c>
    </row>
    <row r="5122" spans="38:41">
      <c r="AL5122" s="300">
        <v>2</v>
      </c>
      <c r="AM5122" s="300">
        <v>2005</v>
      </c>
      <c r="AN5122" s="302">
        <v>38394</v>
      </c>
      <c r="AO5122" s="300">
        <v>4.6369999999999996</v>
      </c>
    </row>
    <row r="5123" spans="38:41">
      <c r="AL5123" s="300">
        <v>2</v>
      </c>
      <c r="AM5123" s="300">
        <v>2005</v>
      </c>
      <c r="AN5123" s="302">
        <v>38393</v>
      </c>
      <c r="AO5123" s="300">
        <v>4.6289999999999996</v>
      </c>
    </row>
    <row r="5124" spans="38:41">
      <c r="AL5124" s="300">
        <v>2</v>
      </c>
      <c r="AM5124" s="300">
        <v>2005</v>
      </c>
      <c r="AN5124" s="302">
        <v>38392</v>
      </c>
      <c r="AO5124" s="300">
        <v>4.5830000000000002</v>
      </c>
    </row>
    <row r="5125" spans="38:41">
      <c r="AL5125" s="300">
        <v>2</v>
      </c>
      <c r="AM5125" s="300">
        <v>2005</v>
      </c>
      <c r="AN5125" s="302">
        <v>38391</v>
      </c>
      <c r="AO5125" s="300">
        <v>4.6130000000000004</v>
      </c>
    </row>
    <row r="5126" spans="38:41">
      <c r="AL5126" s="300">
        <v>2</v>
      </c>
      <c r="AM5126" s="300">
        <v>2005</v>
      </c>
      <c r="AN5126" s="302">
        <v>38390</v>
      </c>
      <c r="AO5126" s="300">
        <v>4.63</v>
      </c>
    </row>
    <row r="5127" spans="38:41">
      <c r="AL5127" s="300">
        <v>2</v>
      </c>
      <c r="AM5127" s="300">
        <v>2005</v>
      </c>
      <c r="AN5127" s="302">
        <v>38387</v>
      </c>
      <c r="AO5127" s="300">
        <v>4.6710000000000003</v>
      </c>
    </row>
    <row r="5128" spans="38:41">
      <c r="AL5128" s="300">
        <v>2</v>
      </c>
      <c r="AM5128" s="300">
        <v>2005</v>
      </c>
      <c r="AN5128" s="302">
        <v>38386</v>
      </c>
      <c r="AO5128" s="300">
        <v>4.7519999999999998</v>
      </c>
    </row>
    <row r="5129" spans="38:41">
      <c r="AL5129" s="300">
        <v>2</v>
      </c>
      <c r="AM5129" s="300">
        <v>2005</v>
      </c>
      <c r="AN5129" s="302">
        <v>38385</v>
      </c>
      <c r="AO5129" s="300">
        <v>4.7320000000000002</v>
      </c>
    </row>
    <row r="5130" spans="38:41">
      <c r="AL5130" s="300">
        <v>2</v>
      </c>
      <c r="AM5130" s="300">
        <v>2005</v>
      </c>
      <c r="AN5130" s="302">
        <v>38384</v>
      </c>
      <c r="AO5130" s="300">
        <v>4.7210000000000001</v>
      </c>
    </row>
    <row r="5131" spans="38:41">
      <c r="AL5131" s="300">
        <v>1</v>
      </c>
      <c r="AM5131" s="300">
        <v>2005</v>
      </c>
      <c r="AN5131" s="302">
        <v>38383</v>
      </c>
      <c r="AO5131" s="300">
        <v>4.7140000000000004</v>
      </c>
    </row>
    <row r="5132" spans="38:41">
      <c r="AL5132" s="300">
        <v>1</v>
      </c>
      <c r="AM5132" s="300">
        <v>2005</v>
      </c>
      <c r="AN5132" s="302">
        <v>38380</v>
      </c>
      <c r="AO5132" s="300">
        <v>4.7080000000000002</v>
      </c>
    </row>
    <row r="5133" spans="38:41">
      <c r="AL5133" s="300">
        <v>1</v>
      </c>
      <c r="AM5133" s="300">
        <v>2005</v>
      </c>
      <c r="AN5133" s="302">
        <v>38379</v>
      </c>
      <c r="AO5133" s="300">
        <v>4.7389999999999999</v>
      </c>
    </row>
    <row r="5134" spans="38:41">
      <c r="AL5134" s="300">
        <v>1</v>
      </c>
      <c r="AM5134" s="300">
        <v>2005</v>
      </c>
      <c r="AN5134" s="302">
        <v>38378</v>
      </c>
      <c r="AO5134" s="300">
        <v>4.7370000000000001</v>
      </c>
    </row>
    <row r="5135" spans="38:41">
      <c r="AL5135" s="300">
        <v>1</v>
      </c>
      <c r="AM5135" s="300">
        <v>2005</v>
      </c>
      <c r="AN5135" s="302">
        <v>38377</v>
      </c>
      <c r="AO5135" s="300">
        <v>4.7439999999999998</v>
      </c>
    </row>
    <row r="5136" spans="38:41">
      <c r="AL5136" s="300">
        <v>1</v>
      </c>
      <c r="AM5136" s="300">
        <v>2005</v>
      </c>
      <c r="AN5136" s="302">
        <v>38376</v>
      </c>
      <c r="AO5136" s="300">
        <v>4.7279999999999998</v>
      </c>
    </row>
    <row r="5137" spans="38:41">
      <c r="AL5137" s="300">
        <v>1</v>
      </c>
      <c r="AM5137" s="300">
        <v>2005</v>
      </c>
      <c r="AN5137" s="302">
        <v>38373</v>
      </c>
      <c r="AO5137" s="300">
        <v>4.7380000000000004</v>
      </c>
    </row>
    <row r="5138" spans="38:41">
      <c r="AL5138" s="300">
        <v>1</v>
      </c>
      <c r="AM5138" s="300">
        <v>2005</v>
      </c>
      <c r="AN5138" s="302">
        <v>38372</v>
      </c>
      <c r="AO5138" s="300">
        <v>4.7489999999999997</v>
      </c>
    </row>
    <row r="5139" spans="38:41">
      <c r="AL5139" s="300">
        <v>1</v>
      </c>
      <c r="AM5139" s="300">
        <v>2005</v>
      </c>
      <c r="AN5139" s="302">
        <v>38371</v>
      </c>
      <c r="AO5139" s="300">
        <v>4.7380000000000004</v>
      </c>
    </row>
    <row r="5140" spans="38:41">
      <c r="AL5140" s="300">
        <v>1</v>
      </c>
      <c r="AM5140" s="300">
        <v>2005</v>
      </c>
      <c r="AN5140" s="302">
        <v>38370</v>
      </c>
      <c r="AO5140" s="300">
        <v>4.758</v>
      </c>
    </row>
    <row r="5141" spans="38:41">
      <c r="AL5141" s="300">
        <v>1</v>
      </c>
      <c r="AM5141" s="300">
        <v>2005</v>
      </c>
      <c r="AN5141" s="302">
        <v>38369</v>
      </c>
      <c r="AO5141" s="300">
        <v>4.7629999999999999</v>
      </c>
    </row>
    <row r="5142" spans="38:41">
      <c r="AL5142" s="300">
        <v>1</v>
      </c>
      <c r="AM5142" s="300">
        <v>2005</v>
      </c>
      <c r="AN5142" s="302">
        <v>38366</v>
      </c>
      <c r="AO5142" s="300">
        <v>4.7839999999999998</v>
      </c>
    </row>
    <row r="5143" spans="38:41">
      <c r="AL5143" s="300">
        <v>1</v>
      </c>
      <c r="AM5143" s="300">
        <v>2005</v>
      </c>
      <c r="AN5143" s="302">
        <v>38365</v>
      </c>
      <c r="AO5143" s="300">
        <v>4.7779999999999996</v>
      </c>
    </row>
    <row r="5144" spans="38:41">
      <c r="AL5144" s="300">
        <v>1</v>
      </c>
      <c r="AM5144" s="300">
        <v>2005</v>
      </c>
      <c r="AN5144" s="302">
        <v>38364</v>
      </c>
      <c r="AO5144" s="300">
        <v>4.8310000000000004</v>
      </c>
    </row>
    <row r="5145" spans="38:41">
      <c r="AL5145" s="300">
        <v>1</v>
      </c>
      <c r="AM5145" s="300">
        <v>2005</v>
      </c>
      <c r="AN5145" s="302">
        <v>38363</v>
      </c>
      <c r="AO5145" s="300">
        <v>4.8460000000000001</v>
      </c>
    </row>
    <row r="5146" spans="38:41">
      <c r="AL5146" s="300">
        <v>1</v>
      </c>
      <c r="AM5146" s="300">
        <v>2005</v>
      </c>
      <c r="AN5146" s="302">
        <v>38362</v>
      </c>
      <c r="AO5146" s="300">
        <v>4.8769999999999998</v>
      </c>
    </row>
    <row r="5147" spans="38:41">
      <c r="AL5147" s="300">
        <v>1</v>
      </c>
      <c r="AM5147" s="300">
        <v>2005</v>
      </c>
      <c r="AN5147" s="302">
        <v>38359</v>
      </c>
      <c r="AO5147" s="300">
        <v>4.8620000000000001</v>
      </c>
    </row>
    <row r="5148" spans="38:41">
      <c r="AL5148" s="300">
        <v>1</v>
      </c>
      <c r="AM5148" s="300">
        <v>2005</v>
      </c>
      <c r="AN5148" s="302">
        <v>38358</v>
      </c>
      <c r="AO5148" s="300">
        <v>4.8390000000000004</v>
      </c>
    </row>
    <row r="5149" spans="38:41">
      <c r="AL5149" s="300">
        <v>1</v>
      </c>
      <c r="AM5149" s="300">
        <v>2005</v>
      </c>
      <c r="AN5149" s="302">
        <v>38357</v>
      </c>
      <c r="AO5149" s="300">
        <v>4.8470000000000004</v>
      </c>
    </row>
    <row r="5150" spans="38:41">
      <c r="AL5150" s="300">
        <v>1</v>
      </c>
      <c r="AM5150" s="300">
        <v>2005</v>
      </c>
      <c r="AN5150" s="302">
        <v>38356</v>
      </c>
      <c r="AO5150" s="300">
        <v>4.8639999999999999</v>
      </c>
    </row>
    <row r="5151" spans="38:41">
      <c r="AL5151" s="300">
        <v>1</v>
      </c>
      <c r="AM5151" s="300">
        <v>2005</v>
      </c>
      <c r="AN5151" s="302">
        <v>38355</v>
      </c>
      <c r="AO5151" s="300">
        <v>4.8410000000000002</v>
      </c>
    </row>
    <row r="5152" spans="38:41">
      <c r="AL5152" s="300">
        <v>12</v>
      </c>
      <c r="AM5152" s="300">
        <v>2004</v>
      </c>
      <c r="AN5152" s="302">
        <v>38352</v>
      </c>
      <c r="AO5152" s="300">
        <v>4.8410000000000002</v>
      </c>
    </row>
    <row r="5153" spans="38:41">
      <c r="AL5153" s="300">
        <v>12</v>
      </c>
      <c r="AM5153" s="300">
        <v>2004</v>
      </c>
      <c r="AN5153" s="302">
        <v>38351</v>
      </c>
      <c r="AO5153" s="300">
        <v>4.88</v>
      </c>
    </row>
    <row r="5154" spans="38:41">
      <c r="AL5154" s="300">
        <v>12</v>
      </c>
      <c r="AM5154" s="300">
        <v>2004</v>
      </c>
      <c r="AN5154" s="302">
        <v>38350</v>
      </c>
      <c r="AO5154" s="300">
        <v>4.9260000000000002</v>
      </c>
    </row>
    <row r="5155" spans="38:41">
      <c r="AL5155" s="300">
        <v>12</v>
      </c>
      <c r="AM5155" s="300">
        <v>2004</v>
      </c>
      <c r="AN5155" s="302">
        <v>38349</v>
      </c>
      <c r="AO5155" s="300">
        <v>4.8789999999999996</v>
      </c>
    </row>
    <row r="5156" spans="38:41">
      <c r="AL5156" s="300">
        <v>12</v>
      </c>
      <c r="AM5156" s="300">
        <v>2004</v>
      </c>
      <c r="AN5156" s="302">
        <v>38348</v>
      </c>
      <c r="AO5156" s="300">
        <v>4.875</v>
      </c>
    </row>
    <row r="5157" spans="38:41">
      <c r="AL5157" s="300">
        <v>12</v>
      </c>
      <c r="AM5157" s="300">
        <v>2004</v>
      </c>
      <c r="AN5157" s="302">
        <v>38345</v>
      </c>
      <c r="AO5157" s="300">
        <v>4.8719999999999999</v>
      </c>
    </row>
    <row r="5158" spans="38:41">
      <c r="AL5158" s="300">
        <v>12</v>
      </c>
      <c r="AM5158" s="300">
        <v>2004</v>
      </c>
      <c r="AN5158" s="302">
        <v>38344</v>
      </c>
      <c r="AO5158" s="300">
        <v>4.8719999999999999</v>
      </c>
    </row>
    <row r="5159" spans="38:41">
      <c r="AL5159" s="300">
        <v>12</v>
      </c>
      <c r="AM5159" s="300">
        <v>2004</v>
      </c>
      <c r="AN5159" s="302">
        <v>38343</v>
      </c>
      <c r="AO5159" s="300">
        <v>4.8920000000000003</v>
      </c>
    </row>
    <row r="5160" spans="38:41">
      <c r="AL5160" s="300">
        <v>12</v>
      </c>
      <c r="AM5160" s="300">
        <v>2004</v>
      </c>
      <c r="AN5160" s="302">
        <v>38342</v>
      </c>
      <c r="AO5160" s="300">
        <v>4.8550000000000004</v>
      </c>
    </row>
    <row r="5161" spans="38:41">
      <c r="AL5161" s="300">
        <v>12</v>
      </c>
      <c r="AM5161" s="300">
        <v>2004</v>
      </c>
      <c r="AN5161" s="302">
        <v>38341</v>
      </c>
      <c r="AO5161" s="300">
        <v>4.8630000000000004</v>
      </c>
    </row>
    <row r="5162" spans="38:41">
      <c r="AL5162" s="300">
        <v>12</v>
      </c>
      <c r="AM5162" s="300">
        <v>2004</v>
      </c>
      <c r="AN5162" s="302">
        <v>38338</v>
      </c>
      <c r="AO5162" s="300">
        <v>4.8730000000000002</v>
      </c>
    </row>
    <row r="5163" spans="38:41">
      <c r="AL5163" s="300">
        <v>12</v>
      </c>
      <c r="AM5163" s="300">
        <v>2004</v>
      </c>
      <c r="AN5163" s="302">
        <v>38337</v>
      </c>
      <c r="AO5163" s="300">
        <v>4.8440000000000003</v>
      </c>
    </row>
    <row r="5164" spans="38:41">
      <c r="AL5164" s="300">
        <v>12</v>
      </c>
      <c r="AM5164" s="300">
        <v>2004</v>
      </c>
      <c r="AN5164" s="302">
        <v>38336</v>
      </c>
      <c r="AO5164" s="300">
        <v>4.7949999999999999</v>
      </c>
    </row>
    <row r="5165" spans="38:41">
      <c r="AL5165" s="300">
        <v>12</v>
      </c>
      <c r="AM5165" s="300">
        <v>2004</v>
      </c>
      <c r="AN5165" s="302">
        <v>38335</v>
      </c>
      <c r="AO5165" s="300">
        <v>4.82</v>
      </c>
    </row>
    <row r="5166" spans="38:41">
      <c r="AL5166" s="300">
        <v>12</v>
      </c>
      <c r="AM5166" s="300">
        <v>2004</v>
      </c>
      <c r="AN5166" s="302">
        <v>38334</v>
      </c>
      <c r="AO5166" s="300">
        <v>4.8540000000000001</v>
      </c>
    </row>
    <row r="5167" spans="38:41">
      <c r="AL5167" s="300">
        <v>12</v>
      </c>
      <c r="AM5167" s="300">
        <v>2004</v>
      </c>
      <c r="AN5167" s="302">
        <v>38331</v>
      </c>
      <c r="AO5167" s="300">
        <v>4.8719999999999999</v>
      </c>
    </row>
    <row r="5168" spans="38:41">
      <c r="AL5168" s="300">
        <v>12</v>
      </c>
      <c r="AM5168" s="300">
        <v>2004</v>
      </c>
      <c r="AN5168" s="302">
        <v>38330</v>
      </c>
      <c r="AO5168" s="300">
        <v>4.8860000000000001</v>
      </c>
    </row>
    <row r="5169" spans="38:41">
      <c r="AL5169" s="300">
        <v>12</v>
      </c>
      <c r="AM5169" s="300">
        <v>2004</v>
      </c>
      <c r="AN5169" s="302">
        <v>38329</v>
      </c>
      <c r="AO5169" s="300">
        <v>4.8339999999999996</v>
      </c>
    </row>
    <row r="5170" spans="38:41">
      <c r="AL5170" s="300">
        <v>12</v>
      </c>
      <c r="AM5170" s="300">
        <v>2004</v>
      </c>
      <c r="AN5170" s="302">
        <v>38328</v>
      </c>
      <c r="AO5170" s="300">
        <v>4.8739999999999997</v>
      </c>
    </row>
    <row r="5171" spans="38:41">
      <c r="AL5171" s="300">
        <v>12</v>
      </c>
      <c r="AM5171" s="300">
        <v>2004</v>
      </c>
      <c r="AN5171" s="302">
        <v>38327</v>
      </c>
      <c r="AO5171" s="300">
        <v>4.8760000000000003</v>
      </c>
    </row>
    <row r="5172" spans="38:41">
      <c r="AL5172" s="300">
        <v>12</v>
      </c>
      <c r="AM5172" s="300">
        <v>2004</v>
      </c>
      <c r="AN5172" s="302">
        <v>38324</v>
      </c>
      <c r="AO5172" s="300">
        <v>4.8970000000000002</v>
      </c>
    </row>
    <row r="5173" spans="38:41">
      <c r="AL5173" s="300">
        <v>12</v>
      </c>
      <c r="AM5173" s="300">
        <v>2004</v>
      </c>
      <c r="AN5173" s="302">
        <v>38323</v>
      </c>
      <c r="AO5173" s="300">
        <v>4.9800000000000004</v>
      </c>
    </row>
    <row r="5174" spans="38:41">
      <c r="AL5174" s="300">
        <v>12</v>
      </c>
      <c r="AM5174" s="300">
        <v>2004</v>
      </c>
      <c r="AN5174" s="302">
        <v>38322</v>
      </c>
      <c r="AO5174" s="300">
        <v>4.9649999999999999</v>
      </c>
    </row>
    <row r="5175" spans="38:41">
      <c r="AL5175" s="300">
        <v>11</v>
      </c>
      <c r="AM5175" s="300">
        <v>2004</v>
      </c>
      <c r="AN5175" s="302">
        <v>38321</v>
      </c>
      <c r="AO5175" s="300">
        <v>4.9930000000000003</v>
      </c>
    </row>
    <row r="5176" spans="38:41">
      <c r="AL5176" s="300">
        <v>11</v>
      </c>
      <c r="AM5176" s="300">
        <v>2004</v>
      </c>
      <c r="AN5176" s="302">
        <v>38320</v>
      </c>
      <c r="AO5176" s="300">
        <v>4.9809999999999999</v>
      </c>
    </row>
    <row r="5177" spans="38:41">
      <c r="AL5177" s="300">
        <v>11</v>
      </c>
      <c r="AM5177" s="300">
        <v>2004</v>
      </c>
      <c r="AN5177" s="302">
        <v>38317</v>
      </c>
      <c r="AO5177" s="300">
        <v>4.9180000000000001</v>
      </c>
    </row>
    <row r="5178" spans="38:41">
      <c r="AL5178" s="300">
        <v>11</v>
      </c>
      <c r="AM5178" s="300">
        <v>2004</v>
      </c>
      <c r="AN5178" s="302">
        <v>38316</v>
      </c>
      <c r="AO5178" s="300">
        <v>4.8959999999999999</v>
      </c>
    </row>
    <row r="5179" spans="38:41">
      <c r="AL5179" s="300">
        <v>11</v>
      </c>
      <c r="AM5179" s="300">
        <v>2004</v>
      </c>
      <c r="AN5179" s="302">
        <v>38315</v>
      </c>
      <c r="AO5179" s="300">
        <v>4.9180000000000001</v>
      </c>
    </row>
    <row r="5180" spans="38:41">
      <c r="AL5180" s="300">
        <v>11</v>
      </c>
      <c r="AM5180" s="300">
        <v>2004</v>
      </c>
      <c r="AN5180" s="302">
        <v>38314</v>
      </c>
      <c r="AO5180" s="300">
        <v>4.9480000000000004</v>
      </c>
    </row>
    <row r="5181" spans="38:41">
      <c r="AL5181" s="300">
        <v>11</v>
      </c>
      <c r="AM5181" s="300">
        <v>2004</v>
      </c>
      <c r="AN5181" s="302">
        <v>38313</v>
      </c>
      <c r="AO5181" s="300">
        <v>4.9790000000000001</v>
      </c>
    </row>
    <row r="5182" spans="38:41">
      <c r="AL5182" s="300">
        <v>11</v>
      </c>
      <c r="AM5182" s="300">
        <v>2004</v>
      </c>
      <c r="AN5182" s="302">
        <v>38310</v>
      </c>
      <c r="AO5182" s="300">
        <v>4.9909999999999997</v>
      </c>
    </row>
    <row r="5183" spans="38:41">
      <c r="AL5183" s="300">
        <v>11</v>
      </c>
      <c r="AM5183" s="300">
        <v>2004</v>
      </c>
      <c r="AN5183" s="302">
        <v>38309</v>
      </c>
      <c r="AO5183" s="300">
        <v>4.9450000000000003</v>
      </c>
    </row>
    <row r="5184" spans="38:41">
      <c r="AL5184" s="300">
        <v>11</v>
      </c>
      <c r="AM5184" s="300">
        <v>2004</v>
      </c>
      <c r="AN5184" s="302">
        <v>38308</v>
      </c>
      <c r="AO5184" s="300">
        <v>4.9409999999999998</v>
      </c>
    </row>
    <row r="5185" spans="38:41">
      <c r="AL5185" s="300">
        <v>11</v>
      </c>
      <c r="AM5185" s="300">
        <v>2004</v>
      </c>
      <c r="AN5185" s="302">
        <v>38307</v>
      </c>
      <c r="AO5185" s="300">
        <v>4.992</v>
      </c>
    </row>
    <row r="5186" spans="38:41">
      <c r="AL5186" s="300">
        <v>11</v>
      </c>
      <c r="AM5186" s="300">
        <v>2004</v>
      </c>
      <c r="AN5186" s="302">
        <v>38306</v>
      </c>
      <c r="AO5186" s="300">
        <v>4.976</v>
      </c>
    </row>
    <row r="5187" spans="38:41">
      <c r="AL5187" s="300">
        <v>11</v>
      </c>
      <c r="AM5187" s="300">
        <v>2004</v>
      </c>
      <c r="AN5187" s="302">
        <v>38303</v>
      </c>
      <c r="AO5187" s="300">
        <v>4.9569999999999999</v>
      </c>
    </row>
    <row r="5188" spans="38:41">
      <c r="AL5188" s="300">
        <v>11</v>
      </c>
      <c r="AM5188" s="300">
        <v>2004</v>
      </c>
      <c r="AN5188" s="302">
        <v>38302</v>
      </c>
      <c r="AO5188" s="300">
        <v>5.024</v>
      </c>
    </row>
    <row r="5189" spans="38:41">
      <c r="AL5189" s="300">
        <v>11</v>
      </c>
      <c r="AM5189" s="300">
        <v>2004</v>
      </c>
      <c r="AN5189" s="302">
        <v>38301</v>
      </c>
      <c r="AO5189" s="300">
        <v>5.0250000000000004</v>
      </c>
    </row>
    <row r="5190" spans="38:41">
      <c r="AL5190" s="300">
        <v>11</v>
      </c>
      <c r="AM5190" s="300">
        <v>2004</v>
      </c>
      <c r="AN5190" s="302">
        <v>38300</v>
      </c>
      <c r="AO5190" s="300">
        <v>5.0350000000000001</v>
      </c>
    </row>
    <row r="5191" spans="38:41">
      <c r="AL5191" s="300">
        <v>11</v>
      </c>
      <c r="AM5191" s="300">
        <v>2004</v>
      </c>
      <c r="AN5191" s="302">
        <v>38299</v>
      </c>
      <c r="AO5191" s="300">
        <v>5.0199999999999996</v>
      </c>
    </row>
    <row r="5192" spans="38:41">
      <c r="AL5192" s="300">
        <v>11</v>
      </c>
      <c r="AM5192" s="300">
        <v>2004</v>
      </c>
      <c r="AN5192" s="302">
        <v>38296</v>
      </c>
      <c r="AO5192" s="300">
        <v>5.0179999999999998</v>
      </c>
    </row>
    <row r="5193" spans="38:41">
      <c r="AL5193" s="300">
        <v>11</v>
      </c>
      <c r="AM5193" s="300">
        <v>2004</v>
      </c>
      <c r="AN5193" s="302">
        <v>38295</v>
      </c>
      <c r="AO5193" s="300">
        <v>4.9649999999999999</v>
      </c>
    </row>
    <row r="5194" spans="38:41">
      <c r="AL5194" s="300">
        <v>11</v>
      </c>
      <c r="AM5194" s="300">
        <v>2004</v>
      </c>
      <c r="AN5194" s="302">
        <v>38294</v>
      </c>
      <c r="AO5194" s="300">
        <v>4.9619999999999997</v>
      </c>
    </row>
    <row r="5195" spans="38:41">
      <c r="AL5195" s="300">
        <v>11</v>
      </c>
      <c r="AM5195" s="300">
        <v>2004</v>
      </c>
      <c r="AN5195" s="302">
        <v>38293</v>
      </c>
      <c r="AO5195" s="300">
        <v>4.9749999999999996</v>
      </c>
    </row>
    <row r="5196" spans="38:41">
      <c r="AL5196" s="300">
        <v>11</v>
      </c>
      <c r="AM5196" s="300">
        <v>2004</v>
      </c>
      <c r="AN5196" s="302">
        <v>38292</v>
      </c>
      <c r="AO5196" s="300">
        <v>4.9859999999999998</v>
      </c>
    </row>
    <row r="5197" spans="38:41">
      <c r="AL5197" s="300">
        <v>10</v>
      </c>
      <c r="AM5197" s="300">
        <v>2004</v>
      </c>
      <c r="AN5197" s="302">
        <v>38289</v>
      </c>
      <c r="AO5197" s="300">
        <v>4.9649999999999999</v>
      </c>
    </row>
    <row r="5198" spans="38:41">
      <c r="AL5198" s="300">
        <v>10</v>
      </c>
      <c r="AM5198" s="300">
        <v>2004</v>
      </c>
      <c r="AN5198" s="302">
        <v>38288</v>
      </c>
      <c r="AO5198" s="300">
        <v>4.9909999999999997</v>
      </c>
    </row>
    <row r="5199" spans="38:41">
      <c r="AL5199" s="300">
        <v>10</v>
      </c>
      <c r="AM5199" s="300">
        <v>2004</v>
      </c>
      <c r="AN5199" s="302">
        <v>38287</v>
      </c>
      <c r="AO5199" s="300">
        <v>5.0170000000000003</v>
      </c>
    </row>
    <row r="5200" spans="38:41">
      <c r="AL5200" s="300">
        <v>10</v>
      </c>
      <c r="AM5200" s="300">
        <v>2004</v>
      </c>
      <c r="AN5200" s="302">
        <v>38286</v>
      </c>
      <c r="AO5200" s="300">
        <v>4.9669999999999996</v>
      </c>
    </row>
    <row r="5201" spans="38:41">
      <c r="AL5201" s="300">
        <v>10</v>
      </c>
      <c r="AM5201" s="300">
        <v>2004</v>
      </c>
      <c r="AN5201" s="302">
        <v>38285</v>
      </c>
      <c r="AO5201" s="300">
        <v>4.9560000000000004</v>
      </c>
    </row>
    <row r="5202" spans="38:41">
      <c r="AL5202" s="300">
        <v>10</v>
      </c>
      <c r="AM5202" s="300">
        <v>2004</v>
      </c>
      <c r="AN5202" s="302">
        <v>38282</v>
      </c>
      <c r="AO5202" s="300">
        <v>4.9649999999999999</v>
      </c>
    </row>
    <row r="5203" spans="38:41">
      <c r="AL5203" s="300">
        <v>10</v>
      </c>
      <c r="AM5203" s="300">
        <v>2004</v>
      </c>
      <c r="AN5203" s="302">
        <v>38281</v>
      </c>
      <c r="AO5203" s="300">
        <v>4.9829999999999997</v>
      </c>
    </row>
    <row r="5204" spans="38:41">
      <c r="AL5204" s="300">
        <v>10</v>
      </c>
      <c r="AM5204" s="300">
        <v>2004</v>
      </c>
      <c r="AN5204" s="302">
        <v>38280</v>
      </c>
      <c r="AO5204" s="300">
        <v>4.9889999999999999</v>
      </c>
    </row>
    <row r="5205" spans="38:41">
      <c r="AL5205" s="300">
        <v>10</v>
      </c>
      <c r="AM5205" s="300">
        <v>2004</v>
      </c>
      <c r="AN5205" s="302">
        <v>38279</v>
      </c>
      <c r="AO5205" s="300">
        <v>5.0229999999999997</v>
      </c>
    </row>
    <row r="5206" spans="38:41">
      <c r="AL5206" s="300">
        <v>10</v>
      </c>
      <c r="AM5206" s="300">
        <v>2004</v>
      </c>
      <c r="AN5206" s="302">
        <v>38278</v>
      </c>
      <c r="AO5206" s="300">
        <v>5.0419999999999998</v>
      </c>
    </row>
    <row r="5207" spans="38:41">
      <c r="AL5207" s="300">
        <v>10</v>
      </c>
      <c r="AM5207" s="300">
        <v>2004</v>
      </c>
      <c r="AN5207" s="302">
        <v>38275</v>
      </c>
      <c r="AO5207" s="300">
        <v>5.0620000000000003</v>
      </c>
    </row>
    <row r="5208" spans="38:41">
      <c r="AL5208" s="300">
        <v>10</v>
      </c>
      <c r="AM5208" s="300">
        <v>2004</v>
      </c>
      <c r="AN5208" s="302">
        <v>38274</v>
      </c>
      <c r="AO5208" s="300">
        <v>5.0419999999999998</v>
      </c>
    </row>
    <row r="5209" spans="38:41">
      <c r="AL5209" s="300">
        <v>10</v>
      </c>
      <c r="AM5209" s="300">
        <v>2004</v>
      </c>
      <c r="AN5209" s="302">
        <v>38273</v>
      </c>
      <c r="AO5209" s="300">
        <v>5.077</v>
      </c>
    </row>
    <row r="5210" spans="38:41">
      <c r="AL5210" s="300">
        <v>10</v>
      </c>
      <c r="AM5210" s="300">
        <v>2004</v>
      </c>
      <c r="AN5210" s="302">
        <v>38272</v>
      </c>
      <c r="AO5210" s="300">
        <v>5.0810000000000004</v>
      </c>
    </row>
    <row r="5211" spans="38:41">
      <c r="AL5211" s="300">
        <v>10</v>
      </c>
      <c r="AM5211" s="300">
        <v>2004</v>
      </c>
      <c r="AN5211" s="302">
        <v>38271</v>
      </c>
      <c r="AO5211" s="300">
        <v>5.1120000000000001</v>
      </c>
    </row>
    <row r="5212" spans="38:41">
      <c r="AL5212" s="300">
        <v>10</v>
      </c>
      <c r="AM5212" s="300">
        <v>2004</v>
      </c>
      <c r="AN5212" s="302">
        <v>38268</v>
      </c>
      <c r="AO5212" s="300">
        <v>5.1120000000000001</v>
      </c>
    </row>
    <row r="5213" spans="38:41">
      <c r="AL5213" s="300">
        <v>10</v>
      </c>
      <c r="AM5213" s="300">
        <v>2004</v>
      </c>
      <c r="AN5213" s="302">
        <v>38267</v>
      </c>
      <c r="AO5213" s="300">
        <v>5.1740000000000004</v>
      </c>
    </row>
    <row r="5214" spans="38:41">
      <c r="AL5214" s="300">
        <v>10</v>
      </c>
      <c r="AM5214" s="300">
        <v>2004</v>
      </c>
      <c r="AN5214" s="302">
        <v>38266</v>
      </c>
      <c r="AO5214" s="300">
        <v>5.1459999999999999</v>
      </c>
    </row>
    <row r="5215" spans="38:41">
      <c r="AL5215" s="300">
        <v>10</v>
      </c>
      <c r="AM5215" s="300">
        <v>2004</v>
      </c>
      <c r="AN5215" s="302">
        <v>38265</v>
      </c>
      <c r="AO5215" s="300">
        <v>5.1189999999999998</v>
      </c>
    </row>
    <row r="5216" spans="38:41">
      <c r="AL5216" s="300">
        <v>10</v>
      </c>
      <c r="AM5216" s="300">
        <v>2004</v>
      </c>
      <c r="AN5216" s="302">
        <v>38264</v>
      </c>
      <c r="AO5216" s="300">
        <v>5.133</v>
      </c>
    </row>
    <row r="5217" spans="38:41">
      <c r="AL5217" s="300">
        <v>10</v>
      </c>
      <c r="AM5217" s="300">
        <v>2004</v>
      </c>
      <c r="AN5217" s="302">
        <v>38261</v>
      </c>
      <c r="AO5217" s="300">
        <v>5.1369999999999996</v>
      </c>
    </row>
    <row r="5218" spans="38:41">
      <c r="AL5218" s="300">
        <v>9</v>
      </c>
      <c r="AM5218" s="300">
        <v>2004</v>
      </c>
      <c r="AN5218" s="302">
        <v>38260</v>
      </c>
      <c r="AO5218" s="300">
        <v>5.1020000000000003</v>
      </c>
    </row>
    <row r="5219" spans="38:41">
      <c r="AL5219" s="300">
        <v>9</v>
      </c>
      <c r="AM5219" s="300">
        <v>2004</v>
      </c>
      <c r="AN5219" s="302">
        <v>38259</v>
      </c>
      <c r="AO5219" s="300">
        <v>5.0670000000000002</v>
      </c>
    </row>
    <row r="5220" spans="38:41">
      <c r="AL5220" s="300">
        <v>9</v>
      </c>
      <c r="AM5220" s="300">
        <v>2004</v>
      </c>
      <c r="AN5220" s="302">
        <v>38258</v>
      </c>
      <c r="AO5220" s="300">
        <v>5.0259999999999998</v>
      </c>
    </row>
    <row r="5221" spans="38:41">
      <c r="AL5221" s="300">
        <v>9</v>
      </c>
      <c r="AM5221" s="300">
        <v>2004</v>
      </c>
      <c r="AN5221" s="302">
        <v>38257</v>
      </c>
      <c r="AO5221" s="300">
        <v>5.0369999999999999</v>
      </c>
    </row>
    <row r="5222" spans="38:41">
      <c r="AL5222" s="300">
        <v>9</v>
      </c>
      <c r="AM5222" s="300">
        <v>2004</v>
      </c>
      <c r="AN5222" s="302">
        <v>38254</v>
      </c>
      <c r="AO5222" s="300">
        <v>5.0540000000000003</v>
      </c>
    </row>
    <row r="5223" spans="38:41">
      <c r="AL5223" s="300">
        <v>9</v>
      </c>
      <c r="AM5223" s="300">
        <v>2004</v>
      </c>
      <c r="AN5223" s="302">
        <v>38253</v>
      </c>
      <c r="AO5223" s="300">
        <v>5.0579999999999998</v>
      </c>
    </row>
    <row r="5224" spans="38:41">
      <c r="AL5224" s="300">
        <v>9</v>
      </c>
      <c r="AM5224" s="300">
        <v>2004</v>
      </c>
      <c r="AN5224" s="302">
        <v>38252</v>
      </c>
      <c r="AO5224" s="300">
        <v>5.05</v>
      </c>
    </row>
    <row r="5225" spans="38:41">
      <c r="AL5225" s="300">
        <v>9</v>
      </c>
      <c r="AM5225" s="300">
        <v>2004</v>
      </c>
      <c r="AN5225" s="302">
        <v>38251</v>
      </c>
      <c r="AO5225" s="300">
        <v>5.0609999999999999</v>
      </c>
    </row>
    <row r="5226" spans="38:41">
      <c r="AL5226" s="300">
        <v>9</v>
      </c>
      <c r="AM5226" s="300">
        <v>2004</v>
      </c>
      <c r="AN5226" s="302">
        <v>38250</v>
      </c>
      <c r="AO5226" s="300">
        <v>5.0529999999999999</v>
      </c>
    </row>
    <row r="5227" spans="38:41">
      <c r="AL5227" s="300">
        <v>9</v>
      </c>
      <c r="AM5227" s="300">
        <v>2004</v>
      </c>
      <c r="AN5227" s="302">
        <v>38247</v>
      </c>
      <c r="AO5227" s="300">
        <v>5.0910000000000002</v>
      </c>
    </row>
    <row r="5228" spans="38:41">
      <c r="AL5228" s="300">
        <v>9</v>
      </c>
      <c r="AM5228" s="300">
        <v>2004</v>
      </c>
      <c r="AN5228" s="302">
        <v>38246</v>
      </c>
      <c r="AO5228" s="300">
        <v>5.077</v>
      </c>
    </row>
    <row r="5229" spans="38:41">
      <c r="AL5229" s="300">
        <v>9</v>
      </c>
      <c r="AM5229" s="300">
        <v>2004</v>
      </c>
      <c r="AN5229" s="302">
        <v>38245</v>
      </c>
      <c r="AO5229" s="300">
        <v>5.13</v>
      </c>
    </row>
    <row r="5230" spans="38:41">
      <c r="AL5230" s="300">
        <v>9</v>
      </c>
      <c r="AM5230" s="300">
        <v>2004</v>
      </c>
      <c r="AN5230" s="302">
        <v>38244</v>
      </c>
      <c r="AO5230" s="300">
        <v>5.1260000000000003</v>
      </c>
    </row>
    <row r="5231" spans="38:41">
      <c r="AL5231" s="300">
        <v>9</v>
      </c>
      <c r="AM5231" s="300">
        <v>2004</v>
      </c>
      <c r="AN5231" s="302">
        <v>38243</v>
      </c>
      <c r="AO5231" s="300">
        <v>5.13</v>
      </c>
    </row>
    <row r="5232" spans="38:41">
      <c r="AL5232" s="300">
        <v>9</v>
      </c>
      <c r="AM5232" s="300">
        <v>2004</v>
      </c>
      <c r="AN5232" s="302">
        <v>38240</v>
      </c>
      <c r="AO5232" s="300">
        <v>5.133</v>
      </c>
    </row>
    <row r="5233" spans="38:41">
      <c r="AL5233" s="300">
        <v>9</v>
      </c>
      <c r="AM5233" s="300">
        <v>2004</v>
      </c>
      <c r="AN5233" s="302">
        <v>38239</v>
      </c>
      <c r="AO5233" s="300">
        <v>5.157</v>
      </c>
    </row>
    <row r="5234" spans="38:41">
      <c r="AL5234" s="300">
        <v>9</v>
      </c>
      <c r="AM5234" s="300">
        <v>2004</v>
      </c>
      <c r="AN5234" s="302">
        <v>38238</v>
      </c>
      <c r="AO5234" s="300">
        <v>5.141</v>
      </c>
    </row>
    <row r="5235" spans="38:41">
      <c r="AL5235" s="300">
        <v>9</v>
      </c>
      <c r="AM5235" s="300">
        <v>2004</v>
      </c>
      <c r="AN5235" s="302">
        <v>38237</v>
      </c>
      <c r="AO5235" s="300">
        <v>5.1820000000000004</v>
      </c>
    </row>
    <row r="5236" spans="38:41">
      <c r="AL5236" s="300">
        <v>9</v>
      </c>
      <c r="AM5236" s="300">
        <v>2004</v>
      </c>
      <c r="AN5236" s="302">
        <v>38236</v>
      </c>
      <c r="AO5236" s="300">
        <v>5.1890000000000001</v>
      </c>
    </row>
    <row r="5237" spans="38:41">
      <c r="AL5237" s="300">
        <v>9</v>
      </c>
      <c r="AM5237" s="300">
        <v>2004</v>
      </c>
      <c r="AN5237" s="302">
        <v>38233</v>
      </c>
      <c r="AO5237" s="300">
        <v>5.19</v>
      </c>
    </row>
    <row r="5238" spans="38:41">
      <c r="AL5238" s="300">
        <v>9</v>
      </c>
      <c r="AM5238" s="300">
        <v>2004</v>
      </c>
      <c r="AN5238" s="302">
        <v>38232</v>
      </c>
      <c r="AO5238" s="300">
        <v>5.1379999999999999</v>
      </c>
    </row>
    <row r="5239" spans="38:41">
      <c r="AL5239" s="300">
        <v>9</v>
      </c>
      <c r="AM5239" s="300">
        <v>2004</v>
      </c>
      <c r="AN5239" s="302">
        <v>38231</v>
      </c>
      <c r="AO5239" s="300">
        <v>5.1100000000000003</v>
      </c>
    </row>
    <row r="5240" spans="38:41">
      <c r="AL5240" s="300">
        <v>8</v>
      </c>
      <c r="AM5240" s="300">
        <v>2004</v>
      </c>
      <c r="AN5240" s="302">
        <v>38230</v>
      </c>
      <c r="AO5240" s="300">
        <v>5.117</v>
      </c>
    </row>
    <row r="5241" spans="38:41">
      <c r="AL5241" s="300">
        <v>8</v>
      </c>
      <c r="AM5241" s="300">
        <v>2004</v>
      </c>
      <c r="AN5241" s="302">
        <v>38229</v>
      </c>
      <c r="AO5241" s="300">
        <v>5.141</v>
      </c>
    </row>
    <row r="5242" spans="38:41">
      <c r="AL5242" s="300">
        <v>8</v>
      </c>
      <c r="AM5242" s="300">
        <v>2004</v>
      </c>
      <c r="AN5242" s="302">
        <v>38226</v>
      </c>
      <c r="AO5242" s="300">
        <v>5.16</v>
      </c>
    </row>
    <row r="5243" spans="38:41">
      <c r="AL5243" s="300">
        <v>8</v>
      </c>
      <c r="AM5243" s="300">
        <v>2004</v>
      </c>
      <c r="AN5243" s="302">
        <v>38225</v>
      </c>
      <c r="AO5243" s="300">
        <v>5.1669999999999998</v>
      </c>
    </row>
    <row r="5244" spans="38:41">
      <c r="AL5244" s="300">
        <v>8</v>
      </c>
      <c r="AM5244" s="300">
        <v>2004</v>
      </c>
      <c r="AN5244" s="302">
        <v>38224</v>
      </c>
      <c r="AO5244" s="300">
        <v>5.1820000000000004</v>
      </c>
    </row>
    <row r="5245" spans="38:41">
      <c r="AL5245" s="300">
        <v>8</v>
      </c>
      <c r="AM5245" s="300">
        <v>2004</v>
      </c>
      <c r="AN5245" s="302">
        <v>38223</v>
      </c>
      <c r="AO5245" s="300">
        <v>5.2110000000000003</v>
      </c>
    </row>
    <row r="5246" spans="38:41">
      <c r="AL5246" s="300">
        <v>8</v>
      </c>
      <c r="AM5246" s="300">
        <v>2004</v>
      </c>
      <c r="AN5246" s="302">
        <v>38222</v>
      </c>
      <c r="AO5246" s="300">
        <v>5.2009999999999996</v>
      </c>
    </row>
    <row r="5247" spans="38:41">
      <c r="AL5247" s="300">
        <v>8</v>
      </c>
      <c r="AM5247" s="300">
        <v>2004</v>
      </c>
      <c r="AN5247" s="302">
        <v>38219</v>
      </c>
      <c r="AO5247" s="300">
        <v>5.1520000000000001</v>
      </c>
    </row>
    <row r="5248" spans="38:41">
      <c r="AL5248" s="300">
        <v>8</v>
      </c>
      <c r="AM5248" s="300">
        <v>2004</v>
      </c>
      <c r="AN5248" s="302">
        <v>38218</v>
      </c>
      <c r="AO5248" s="300">
        <v>5.1539999999999999</v>
      </c>
    </row>
    <row r="5249" spans="38:41">
      <c r="AL5249" s="300">
        <v>8</v>
      </c>
      <c r="AM5249" s="300">
        <v>2004</v>
      </c>
      <c r="AN5249" s="302">
        <v>38217</v>
      </c>
      <c r="AO5249" s="300">
        <v>5.18</v>
      </c>
    </row>
    <row r="5250" spans="38:41">
      <c r="AL5250" s="300">
        <v>8</v>
      </c>
      <c r="AM5250" s="300">
        <v>2004</v>
      </c>
      <c r="AN5250" s="302">
        <v>38216</v>
      </c>
      <c r="AO5250" s="300">
        <v>5.1420000000000003</v>
      </c>
    </row>
    <row r="5251" spans="38:41">
      <c r="AL5251" s="300">
        <v>8</v>
      </c>
      <c r="AM5251" s="300">
        <v>2004</v>
      </c>
      <c r="AN5251" s="302">
        <v>38215</v>
      </c>
      <c r="AO5251" s="300">
        <v>5.17</v>
      </c>
    </row>
    <row r="5252" spans="38:41">
      <c r="AL5252" s="300">
        <v>8</v>
      </c>
      <c r="AM5252" s="300">
        <v>2004</v>
      </c>
      <c r="AN5252" s="302">
        <v>38212</v>
      </c>
      <c r="AO5252" s="300">
        <v>5.1379999999999999</v>
      </c>
    </row>
    <row r="5253" spans="38:41">
      <c r="AL5253" s="300">
        <v>8</v>
      </c>
      <c r="AM5253" s="300">
        <v>2004</v>
      </c>
      <c r="AN5253" s="302">
        <v>38211</v>
      </c>
      <c r="AO5253" s="300">
        <v>5.1539999999999999</v>
      </c>
    </row>
    <row r="5254" spans="38:41">
      <c r="AL5254" s="300">
        <v>8</v>
      </c>
      <c r="AM5254" s="300">
        <v>2004</v>
      </c>
      <c r="AN5254" s="302">
        <v>38210</v>
      </c>
      <c r="AO5254" s="300">
        <v>5.1719999999999997</v>
      </c>
    </row>
    <row r="5255" spans="38:41">
      <c r="AL5255" s="300">
        <v>8</v>
      </c>
      <c r="AM5255" s="300">
        <v>2004</v>
      </c>
      <c r="AN5255" s="302">
        <v>38209</v>
      </c>
      <c r="AO5255" s="300">
        <v>5.2060000000000004</v>
      </c>
    </row>
    <row r="5256" spans="38:41">
      <c r="AL5256" s="300">
        <v>8</v>
      </c>
      <c r="AM5256" s="300">
        <v>2004</v>
      </c>
      <c r="AN5256" s="302">
        <v>38208</v>
      </c>
      <c r="AO5256" s="300">
        <v>5.1680000000000001</v>
      </c>
    </row>
    <row r="5257" spans="38:41">
      <c r="AL5257" s="300">
        <v>8</v>
      </c>
      <c r="AM5257" s="300">
        <v>2004</v>
      </c>
      <c r="AN5257" s="302">
        <v>38205</v>
      </c>
      <c r="AO5257" s="300">
        <v>5.12</v>
      </c>
    </row>
    <row r="5258" spans="38:41">
      <c r="AL5258" s="300">
        <v>8</v>
      </c>
      <c r="AM5258" s="300">
        <v>2004</v>
      </c>
      <c r="AN5258" s="302">
        <v>38204</v>
      </c>
      <c r="AO5258" s="300">
        <v>5.2190000000000003</v>
      </c>
    </row>
    <row r="5259" spans="38:41">
      <c r="AL5259" s="300">
        <v>8</v>
      </c>
      <c r="AM5259" s="300">
        <v>2004</v>
      </c>
      <c r="AN5259" s="302">
        <v>38203</v>
      </c>
      <c r="AO5259" s="300">
        <v>5.2190000000000003</v>
      </c>
    </row>
    <row r="5260" spans="38:41">
      <c r="AL5260" s="300">
        <v>8</v>
      </c>
      <c r="AM5260" s="300">
        <v>2004</v>
      </c>
      <c r="AN5260" s="302">
        <v>38202</v>
      </c>
      <c r="AO5260" s="300">
        <v>5.218</v>
      </c>
    </row>
    <row r="5261" spans="38:41">
      <c r="AL5261" s="300">
        <v>8</v>
      </c>
      <c r="AM5261" s="300">
        <v>2004</v>
      </c>
      <c r="AN5261" s="302">
        <v>38201</v>
      </c>
      <c r="AO5261" s="300">
        <v>5.28</v>
      </c>
    </row>
    <row r="5262" spans="38:41">
      <c r="AL5262" s="300">
        <v>7</v>
      </c>
      <c r="AM5262" s="300">
        <v>2004</v>
      </c>
      <c r="AN5262" s="302">
        <v>38198</v>
      </c>
      <c r="AO5262" s="300">
        <v>5.28</v>
      </c>
    </row>
    <row r="5263" spans="38:41">
      <c r="AL5263" s="300">
        <v>7</v>
      </c>
      <c r="AM5263" s="300">
        <v>2004</v>
      </c>
      <c r="AN5263" s="302">
        <v>38197</v>
      </c>
      <c r="AO5263" s="300">
        <v>5.327</v>
      </c>
    </row>
    <row r="5264" spans="38:41">
      <c r="AL5264" s="300">
        <v>7</v>
      </c>
      <c r="AM5264" s="300">
        <v>2004</v>
      </c>
      <c r="AN5264" s="302">
        <v>38196</v>
      </c>
      <c r="AO5264" s="300">
        <v>5.33</v>
      </c>
    </row>
    <row r="5265" spans="38:41">
      <c r="AL5265" s="300">
        <v>7</v>
      </c>
      <c r="AM5265" s="300">
        <v>2004</v>
      </c>
      <c r="AN5265" s="302">
        <v>38195</v>
      </c>
      <c r="AO5265" s="300">
        <v>5.3369999999999997</v>
      </c>
    </row>
    <row r="5266" spans="38:41">
      <c r="AL5266" s="300">
        <v>7</v>
      </c>
      <c r="AM5266" s="300">
        <v>2004</v>
      </c>
      <c r="AN5266" s="302">
        <v>38194</v>
      </c>
      <c r="AO5266" s="300">
        <v>5.2619999999999996</v>
      </c>
    </row>
    <row r="5267" spans="38:41">
      <c r="AL5267" s="300">
        <v>7</v>
      </c>
      <c r="AM5267" s="300">
        <v>2004</v>
      </c>
      <c r="AN5267" s="302">
        <v>38191</v>
      </c>
      <c r="AO5267" s="300">
        <v>5.2610000000000001</v>
      </c>
    </row>
    <row r="5268" spans="38:41">
      <c r="AL5268" s="300">
        <v>7</v>
      </c>
      <c r="AM5268" s="300">
        <v>2004</v>
      </c>
      <c r="AN5268" s="302">
        <v>38190</v>
      </c>
      <c r="AO5268" s="300">
        <v>5.2759999999999998</v>
      </c>
    </row>
    <row r="5269" spans="38:41">
      <c r="AL5269" s="300">
        <v>7</v>
      </c>
      <c r="AM5269" s="300">
        <v>2004</v>
      </c>
      <c r="AN5269" s="302">
        <v>38189</v>
      </c>
      <c r="AO5269" s="300">
        <v>5.2939999999999996</v>
      </c>
    </row>
    <row r="5270" spans="38:41">
      <c r="AL5270" s="300">
        <v>7</v>
      </c>
      <c r="AM5270" s="300">
        <v>2004</v>
      </c>
      <c r="AN5270" s="302">
        <v>38188</v>
      </c>
      <c r="AO5270" s="300">
        <v>5.2670000000000003</v>
      </c>
    </row>
    <row r="5271" spans="38:41">
      <c r="AL5271" s="300">
        <v>7</v>
      </c>
      <c r="AM5271" s="300">
        <v>2004</v>
      </c>
      <c r="AN5271" s="302">
        <v>38187</v>
      </c>
      <c r="AO5271" s="300">
        <v>5.2249999999999996</v>
      </c>
    </row>
    <row r="5272" spans="38:41">
      <c r="AL5272" s="300">
        <v>7</v>
      </c>
      <c r="AM5272" s="300">
        <v>2004</v>
      </c>
      <c r="AN5272" s="302">
        <v>38184</v>
      </c>
      <c r="AO5272" s="300">
        <v>5.2229999999999999</v>
      </c>
    </row>
    <row r="5273" spans="38:41">
      <c r="AL5273" s="300">
        <v>7</v>
      </c>
      <c r="AM5273" s="300">
        <v>2004</v>
      </c>
      <c r="AN5273" s="302">
        <v>38183</v>
      </c>
      <c r="AO5273" s="300">
        <v>5.2889999999999997</v>
      </c>
    </row>
    <row r="5274" spans="38:41">
      <c r="AL5274" s="300">
        <v>7</v>
      </c>
      <c r="AM5274" s="300">
        <v>2004</v>
      </c>
      <c r="AN5274" s="302">
        <v>38182</v>
      </c>
      <c r="AO5274" s="300">
        <v>5.2919999999999998</v>
      </c>
    </row>
    <row r="5275" spans="38:41">
      <c r="AL5275" s="300">
        <v>7</v>
      </c>
      <c r="AM5275" s="300">
        <v>2004</v>
      </c>
      <c r="AN5275" s="302">
        <v>38181</v>
      </c>
      <c r="AO5275" s="300">
        <v>5.29</v>
      </c>
    </row>
    <row r="5276" spans="38:41">
      <c r="AL5276" s="300">
        <v>7</v>
      </c>
      <c r="AM5276" s="300">
        <v>2004</v>
      </c>
      <c r="AN5276" s="302">
        <v>38180</v>
      </c>
      <c r="AO5276" s="300">
        <v>5.2729999999999997</v>
      </c>
    </row>
    <row r="5277" spans="38:41">
      <c r="AL5277" s="300">
        <v>7</v>
      </c>
      <c r="AM5277" s="300">
        <v>2004</v>
      </c>
      <c r="AN5277" s="302">
        <v>38177</v>
      </c>
      <c r="AO5277" s="300">
        <v>5.2770000000000001</v>
      </c>
    </row>
    <row r="5278" spans="38:41">
      <c r="AL5278" s="300">
        <v>7</v>
      </c>
      <c r="AM5278" s="300">
        <v>2004</v>
      </c>
      <c r="AN5278" s="302">
        <v>38176</v>
      </c>
      <c r="AO5278" s="300">
        <v>5.29</v>
      </c>
    </row>
    <row r="5279" spans="38:41">
      <c r="AL5279" s="300">
        <v>7</v>
      </c>
      <c r="AM5279" s="300">
        <v>2004</v>
      </c>
      <c r="AN5279" s="302">
        <v>38175</v>
      </c>
      <c r="AO5279" s="300">
        <v>5.3029999999999999</v>
      </c>
    </row>
    <row r="5280" spans="38:41">
      <c r="AL5280" s="300">
        <v>7</v>
      </c>
      <c r="AM5280" s="300">
        <v>2004</v>
      </c>
      <c r="AN5280" s="302">
        <v>38174</v>
      </c>
      <c r="AO5280" s="300">
        <v>5.2939999999999996</v>
      </c>
    </row>
    <row r="5281" spans="38:41">
      <c r="AL5281" s="300">
        <v>7</v>
      </c>
      <c r="AM5281" s="300">
        <v>2004</v>
      </c>
      <c r="AN5281" s="302">
        <v>38173</v>
      </c>
      <c r="AO5281" s="300">
        <v>5.2709999999999999</v>
      </c>
    </row>
    <row r="5282" spans="38:41">
      <c r="AL5282" s="300">
        <v>7</v>
      </c>
      <c r="AM5282" s="300">
        <v>2004</v>
      </c>
      <c r="AN5282" s="302">
        <v>38170</v>
      </c>
      <c r="AO5282" s="300">
        <v>5.2610000000000001</v>
      </c>
    </row>
    <row r="5283" spans="38:41">
      <c r="AL5283" s="300">
        <v>7</v>
      </c>
      <c r="AM5283" s="300">
        <v>2004</v>
      </c>
      <c r="AN5283" s="302">
        <v>38169</v>
      </c>
      <c r="AO5283" s="300">
        <v>5.3440000000000003</v>
      </c>
    </row>
    <row r="5284" spans="38:41">
      <c r="AL5284" s="300">
        <v>6</v>
      </c>
      <c r="AM5284" s="300">
        <v>2004</v>
      </c>
      <c r="AN5284" s="302">
        <v>38168</v>
      </c>
      <c r="AO5284" s="300">
        <v>5.335</v>
      </c>
    </row>
    <row r="5285" spans="38:41">
      <c r="AL5285" s="300">
        <v>6</v>
      </c>
      <c r="AM5285" s="300">
        <v>2004</v>
      </c>
      <c r="AN5285" s="302">
        <v>38167</v>
      </c>
      <c r="AO5285" s="300">
        <v>5.3970000000000002</v>
      </c>
    </row>
    <row r="5286" spans="38:41">
      <c r="AL5286" s="300">
        <v>6</v>
      </c>
      <c r="AM5286" s="300">
        <v>2004</v>
      </c>
      <c r="AN5286" s="302">
        <v>38166</v>
      </c>
      <c r="AO5286" s="300">
        <v>5.4160000000000004</v>
      </c>
    </row>
    <row r="5287" spans="38:41">
      <c r="AL5287" s="300">
        <v>6</v>
      </c>
      <c r="AM5287" s="300">
        <v>2004</v>
      </c>
      <c r="AN5287" s="302">
        <v>38163</v>
      </c>
      <c r="AO5287" s="300">
        <v>5.3609999999999998</v>
      </c>
    </row>
    <row r="5288" spans="38:41">
      <c r="AL5288" s="300">
        <v>6</v>
      </c>
      <c r="AM5288" s="300">
        <v>2004</v>
      </c>
      <c r="AN5288" s="302">
        <v>38162</v>
      </c>
      <c r="AO5288" s="300">
        <v>5.35</v>
      </c>
    </row>
    <row r="5289" spans="38:41">
      <c r="AL5289" s="300">
        <v>6</v>
      </c>
      <c r="AM5289" s="300">
        <v>2004</v>
      </c>
      <c r="AN5289" s="302">
        <v>38161</v>
      </c>
      <c r="AO5289" s="300">
        <v>5.3810000000000002</v>
      </c>
    </row>
    <row r="5290" spans="38:41">
      <c r="AL5290" s="300">
        <v>6</v>
      </c>
      <c r="AM5290" s="300">
        <v>2004</v>
      </c>
      <c r="AN5290" s="302">
        <v>38160</v>
      </c>
      <c r="AO5290" s="300">
        <v>5.431</v>
      </c>
    </row>
    <row r="5291" spans="38:41">
      <c r="AL5291" s="300">
        <v>6</v>
      </c>
      <c r="AM5291" s="300">
        <v>2004</v>
      </c>
      <c r="AN5291" s="302">
        <v>38159</v>
      </c>
      <c r="AO5291" s="300">
        <v>5.4240000000000004</v>
      </c>
    </row>
    <row r="5292" spans="38:41">
      <c r="AL5292" s="300">
        <v>6</v>
      </c>
      <c r="AM5292" s="300">
        <v>2004</v>
      </c>
      <c r="AN5292" s="302">
        <v>38156</v>
      </c>
      <c r="AO5292" s="300">
        <v>5.4189999999999996</v>
      </c>
    </row>
    <row r="5293" spans="38:41">
      <c r="AL5293" s="300">
        <v>6</v>
      </c>
      <c r="AM5293" s="300">
        <v>2004</v>
      </c>
      <c r="AN5293" s="302">
        <v>38155</v>
      </c>
      <c r="AO5293" s="300">
        <v>5.4189999999999996</v>
      </c>
    </row>
    <row r="5294" spans="38:41">
      <c r="AL5294" s="300">
        <v>6</v>
      </c>
      <c r="AM5294" s="300">
        <v>2004</v>
      </c>
      <c r="AN5294" s="302">
        <v>38154</v>
      </c>
      <c r="AO5294" s="300">
        <v>5.4279999999999999</v>
      </c>
    </row>
    <row r="5295" spans="38:41">
      <c r="AL5295" s="300">
        <v>6</v>
      </c>
      <c r="AM5295" s="300">
        <v>2004</v>
      </c>
      <c r="AN5295" s="302">
        <v>38153</v>
      </c>
      <c r="AO5295" s="300">
        <v>5.4</v>
      </c>
    </row>
    <row r="5296" spans="38:41">
      <c r="AL5296" s="300">
        <v>6</v>
      </c>
      <c r="AM5296" s="300">
        <v>2004</v>
      </c>
      <c r="AN5296" s="302">
        <v>38152</v>
      </c>
      <c r="AO5296" s="300">
        <v>5.4930000000000003</v>
      </c>
    </row>
    <row r="5297" spans="38:41">
      <c r="AL5297" s="300">
        <v>6</v>
      </c>
      <c r="AM5297" s="300">
        <v>2004</v>
      </c>
      <c r="AN5297" s="302">
        <v>38149</v>
      </c>
      <c r="AO5297" s="300">
        <v>5.4729999999999999</v>
      </c>
    </row>
    <row r="5298" spans="38:41">
      <c r="AL5298" s="300">
        <v>6</v>
      </c>
      <c r="AM5298" s="300">
        <v>2004</v>
      </c>
      <c r="AN5298" s="302">
        <v>38148</v>
      </c>
      <c r="AO5298" s="300">
        <v>5.4429999999999996</v>
      </c>
    </row>
    <row r="5299" spans="38:41">
      <c r="AL5299" s="300">
        <v>6</v>
      </c>
      <c r="AM5299" s="300">
        <v>2004</v>
      </c>
      <c r="AN5299" s="302">
        <v>38147</v>
      </c>
      <c r="AO5299" s="300">
        <v>5.4409999999999998</v>
      </c>
    </row>
    <row r="5300" spans="38:41">
      <c r="AL5300" s="300">
        <v>6</v>
      </c>
      <c r="AM5300" s="300">
        <v>2004</v>
      </c>
      <c r="AN5300" s="302">
        <v>38146</v>
      </c>
      <c r="AO5300" s="300">
        <v>5.4340000000000002</v>
      </c>
    </row>
    <row r="5301" spans="38:41">
      <c r="AL5301" s="300">
        <v>6</v>
      </c>
      <c r="AM5301" s="300">
        <v>2004</v>
      </c>
      <c r="AN5301" s="302">
        <v>38145</v>
      </c>
      <c r="AO5301" s="300">
        <v>5.46</v>
      </c>
    </row>
    <row r="5302" spans="38:41">
      <c r="AL5302" s="300">
        <v>6</v>
      </c>
      <c r="AM5302" s="300">
        <v>2004</v>
      </c>
      <c r="AN5302" s="302">
        <v>38142</v>
      </c>
      <c r="AO5302" s="300">
        <v>5.4610000000000003</v>
      </c>
    </row>
    <row r="5303" spans="38:41">
      <c r="AL5303" s="300">
        <v>6</v>
      </c>
      <c r="AM5303" s="300">
        <v>2004</v>
      </c>
      <c r="AN5303" s="302">
        <v>38141</v>
      </c>
      <c r="AO5303" s="300">
        <v>5.3879999999999999</v>
      </c>
    </row>
    <row r="5304" spans="38:41">
      <c r="AL5304" s="300">
        <v>6</v>
      </c>
      <c r="AM5304" s="300">
        <v>2004</v>
      </c>
      <c r="AN5304" s="302">
        <v>38140</v>
      </c>
      <c r="AO5304" s="300">
        <v>5.3920000000000003</v>
      </c>
    </row>
    <row r="5305" spans="38:41">
      <c r="AL5305" s="300">
        <v>6</v>
      </c>
      <c r="AM5305" s="300">
        <v>2004</v>
      </c>
      <c r="AN5305" s="302">
        <v>38139</v>
      </c>
      <c r="AO5305" s="300">
        <v>5.33</v>
      </c>
    </row>
    <row r="5306" spans="38:41">
      <c r="AL5306" s="300">
        <v>5</v>
      </c>
      <c r="AM5306" s="300">
        <v>2004</v>
      </c>
      <c r="AN5306" s="302">
        <v>38138</v>
      </c>
      <c r="AO5306" s="300">
        <v>5.306</v>
      </c>
    </row>
    <row r="5307" spans="38:41">
      <c r="AL5307" s="300">
        <v>5</v>
      </c>
      <c r="AM5307" s="300">
        <v>2004</v>
      </c>
      <c r="AN5307" s="302">
        <v>38135</v>
      </c>
      <c r="AO5307" s="300">
        <v>5.3</v>
      </c>
    </row>
    <row r="5308" spans="38:41">
      <c r="AL5308" s="300">
        <v>5</v>
      </c>
      <c r="AM5308" s="300">
        <v>2004</v>
      </c>
      <c r="AN5308" s="302">
        <v>38134</v>
      </c>
      <c r="AO5308" s="300">
        <v>5.2610000000000001</v>
      </c>
    </row>
    <row r="5309" spans="38:41">
      <c r="AL5309" s="300">
        <v>5</v>
      </c>
      <c r="AM5309" s="300">
        <v>2004</v>
      </c>
      <c r="AN5309" s="302">
        <v>38133</v>
      </c>
      <c r="AO5309" s="300">
        <v>5.3230000000000004</v>
      </c>
    </row>
    <row r="5310" spans="38:41">
      <c r="AL5310" s="300">
        <v>5</v>
      </c>
      <c r="AM5310" s="300">
        <v>2004</v>
      </c>
      <c r="AN5310" s="302">
        <v>38132</v>
      </c>
      <c r="AO5310" s="300">
        <v>5.3920000000000003</v>
      </c>
    </row>
    <row r="5311" spans="38:41">
      <c r="AL5311" s="300">
        <v>5</v>
      </c>
      <c r="AM5311" s="300">
        <v>2004</v>
      </c>
      <c r="AN5311" s="302">
        <v>38131</v>
      </c>
      <c r="AO5311" s="300">
        <v>5.383</v>
      </c>
    </row>
    <row r="5312" spans="38:41">
      <c r="AL5312" s="300">
        <v>5</v>
      </c>
      <c r="AM5312" s="300">
        <v>2004</v>
      </c>
      <c r="AN5312" s="302">
        <v>38128</v>
      </c>
      <c r="AO5312" s="300">
        <v>5.38</v>
      </c>
    </row>
    <row r="5313" spans="38:41">
      <c r="AL5313" s="300">
        <v>5</v>
      </c>
      <c r="AM5313" s="300">
        <v>2004</v>
      </c>
      <c r="AN5313" s="302">
        <v>38127</v>
      </c>
      <c r="AO5313" s="300">
        <v>5.36</v>
      </c>
    </row>
    <row r="5314" spans="38:41">
      <c r="AL5314" s="300">
        <v>5</v>
      </c>
      <c r="AM5314" s="300">
        <v>2004</v>
      </c>
      <c r="AN5314" s="302">
        <v>38126</v>
      </c>
      <c r="AO5314" s="300">
        <v>5.3920000000000003</v>
      </c>
    </row>
    <row r="5315" spans="38:41">
      <c r="AL5315" s="300">
        <v>5</v>
      </c>
      <c r="AM5315" s="300">
        <v>2004</v>
      </c>
      <c r="AN5315" s="302">
        <v>38125</v>
      </c>
      <c r="AO5315" s="300">
        <v>5.3529999999999998</v>
      </c>
    </row>
    <row r="5316" spans="38:41">
      <c r="AL5316" s="300">
        <v>5</v>
      </c>
      <c r="AM5316" s="300">
        <v>2004</v>
      </c>
      <c r="AN5316" s="302">
        <v>38124</v>
      </c>
      <c r="AO5316" s="300">
        <v>5.3250000000000002</v>
      </c>
    </row>
    <row r="5317" spans="38:41">
      <c r="AL5317" s="300">
        <v>5</v>
      </c>
      <c r="AM5317" s="300">
        <v>2004</v>
      </c>
      <c r="AN5317" s="302">
        <v>38121</v>
      </c>
      <c r="AO5317" s="300">
        <v>5.3949999999999996</v>
      </c>
    </row>
    <row r="5318" spans="38:41">
      <c r="AL5318" s="300">
        <v>5</v>
      </c>
      <c r="AM5318" s="300">
        <v>2004</v>
      </c>
      <c r="AN5318" s="302">
        <v>38120</v>
      </c>
      <c r="AO5318" s="300">
        <v>5.4459999999999997</v>
      </c>
    </row>
    <row r="5319" spans="38:41">
      <c r="AL5319" s="300">
        <v>5</v>
      </c>
      <c r="AM5319" s="300">
        <v>2004</v>
      </c>
      <c r="AN5319" s="302">
        <v>38119</v>
      </c>
      <c r="AO5319" s="300">
        <v>5.4219999999999997</v>
      </c>
    </row>
    <row r="5320" spans="38:41">
      <c r="AL5320" s="300">
        <v>5</v>
      </c>
      <c r="AM5320" s="300">
        <v>2004</v>
      </c>
      <c r="AN5320" s="302">
        <v>38118</v>
      </c>
      <c r="AO5320" s="300">
        <v>5.3419999999999996</v>
      </c>
    </row>
    <row r="5321" spans="38:41">
      <c r="AL5321" s="300">
        <v>5</v>
      </c>
      <c r="AM5321" s="300">
        <v>2004</v>
      </c>
      <c r="AN5321" s="302">
        <v>38117</v>
      </c>
      <c r="AO5321" s="300">
        <v>5.3529999999999998</v>
      </c>
    </row>
    <row r="5322" spans="38:41">
      <c r="AL5322" s="300">
        <v>5</v>
      </c>
      <c r="AM5322" s="300">
        <v>2004</v>
      </c>
      <c r="AN5322" s="302">
        <v>38114</v>
      </c>
      <c r="AO5322" s="300">
        <v>5.367</v>
      </c>
    </row>
    <row r="5323" spans="38:41">
      <c r="AL5323" s="300">
        <v>5</v>
      </c>
      <c r="AM5323" s="300">
        <v>2004</v>
      </c>
      <c r="AN5323" s="302">
        <v>38113</v>
      </c>
      <c r="AO5323" s="300">
        <v>5.2670000000000003</v>
      </c>
    </row>
    <row r="5324" spans="38:41">
      <c r="AL5324" s="300">
        <v>5</v>
      </c>
      <c r="AM5324" s="300">
        <v>2004</v>
      </c>
      <c r="AN5324" s="302">
        <v>38112</v>
      </c>
      <c r="AO5324" s="300">
        <v>5.2729999999999997</v>
      </c>
    </row>
    <row r="5325" spans="38:41">
      <c r="AL5325" s="300">
        <v>5</v>
      </c>
      <c r="AM5325" s="300">
        <v>2004</v>
      </c>
      <c r="AN5325" s="302">
        <v>38111</v>
      </c>
      <c r="AO5325" s="300">
        <v>5.2569999999999997</v>
      </c>
    </row>
    <row r="5326" spans="38:41">
      <c r="AL5326" s="300">
        <v>5</v>
      </c>
      <c r="AM5326" s="300">
        <v>2004</v>
      </c>
      <c r="AN5326" s="302">
        <v>38110</v>
      </c>
      <c r="AO5326" s="300">
        <v>5.22</v>
      </c>
    </row>
    <row r="5327" spans="38:41">
      <c r="AL5327" s="300">
        <v>4</v>
      </c>
      <c r="AM5327" s="300">
        <v>2004</v>
      </c>
      <c r="AN5327" s="302">
        <v>38107</v>
      </c>
      <c r="AO5327" s="300">
        <v>5.25</v>
      </c>
    </row>
    <row r="5328" spans="38:41">
      <c r="AL5328" s="300">
        <v>4</v>
      </c>
      <c r="AM5328" s="300">
        <v>2004</v>
      </c>
      <c r="AN5328" s="302">
        <v>38106</v>
      </c>
      <c r="AO5328" s="300">
        <v>5.3289999999999997</v>
      </c>
    </row>
    <row r="5329" spans="38:41">
      <c r="AL5329" s="300">
        <v>4</v>
      </c>
      <c r="AM5329" s="300">
        <v>2004</v>
      </c>
      <c r="AN5329" s="302">
        <v>38105</v>
      </c>
      <c r="AO5329" s="300">
        <v>5.3010000000000002</v>
      </c>
    </row>
    <row r="5330" spans="38:41">
      <c r="AL5330" s="300">
        <v>4</v>
      </c>
      <c r="AM5330" s="300">
        <v>2004</v>
      </c>
      <c r="AN5330" s="302">
        <v>38104</v>
      </c>
      <c r="AO5330" s="300">
        <v>5.2640000000000002</v>
      </c>
    </row>
    <row r="5331" spans="38:41">
      <c r="AL5331" s="300">
        <v>4</v>
      </c>
      <c r="AM5331" s="300">
        <v>2004</v>
      </c>
      <c r="AN5331" s="302">
        <v>38103</v>
      </c>
      <c r="AO5331" s="300">
        <v>5.2759999999999998</v>
      </c>
    </row>
    <row r="5332" spans="38:41">
      <c r="AL5332" s="300">
        <v>4</v>
      </c>
      <c r="AM5332" s="300">
        <v>2004</v>
      </c>
      <c r="AN5332" s="302">
        <v>38100</v>
      </c>
      <c r="AO5332" s="300">
        <v>5.274</v>
      </c>
    </row>
    <row r="5333" spans="38:41">
      <c r="AL5333" s="300">
        <v>4</v>
      </c>
      <c r="AM5333" s="300">
        <v>2004</v>
      </c>
      <c r="AN5333" s="302">
        <v>38099</v>
      </c>
      <c r="AO5333" s="300">
        <v>5.2359999999999998</v>
      </c>
    </row>
    <row r="5334" spans="38:41">
      <c r="AL5334" s="300">
        <v>4</v>
      </c>
      <c r="AM5334" s="300">
        <v>2004</v>
      </c>
      <c r="AN5334" s="302">
        <v>38098</v>
      </c>
      <c r="AO5334" s="300">
        <v>5.2759999999999998</v>
      </c>
    </row>
    <row r="5335" spans="38:41">
      <c r="AL5335" s="300">
        <v>4</v>
      </c>
      <c r="AM5335" s="300">
        <v>2004</v>
      </c>
      <c r="AN5335" s="302">
        <v>38097</v>
      </c>
      <c r="AO5335" s="300">
        <v>5.3040000000000003</v>
      </c>
    </row>
    <row r="5336" spans="38:41">
      <c r="AL5336" s="300">
        <v>4</v>
      </c>
      <c r="AM5336" s="300">
        <v>2004</v>
      </c>
      <c r="AN5336" s="302">
        <v>38096</v>
      </c>
      <c r="AO5336" s="300">
        <v>5.2640000000000002</v>
      </c>
    </row>
    <row r="5337" spans="38:41">
      <c r="AL5337" s="300">
        <v>4</v>
      </c>
      <c r="AM5337" s="300">
        <v>2004</v>
      </c>
      <c r="AN5337" s="302">
        <v>38093</v>
      </c>
      <c r="AO5337" s="300">
        <v>5.2320000000000002</v>
      </c>
    </row>
    <row r="5338" spans="38:41">
      <c r="AL5338" s="300">
        <v>4</v>
      </c>
      <c r="AM5338" s="300">
        <v>2004</v>
      </c>
      <c r="AN5338" s="302">
        <v>38092</v>
      </c>
      <c r="AO5338" s="300">
        <v>5.2759999999999998</v>
      </c>
    </row>
    <row r="5339" spans="38:41">
      <c r="AL5339" s="300">
        <v>4</v>
      </c>
      <c r="AM5339" s="300">
        <v>2004</v>
      </c>
      <c r="AN5339" s="302">
        <v>38091</v>
      </c>
      <c r="AO5339" s="300">
        <v>5.2789999999999999</v>
      </c>
    </row>
    <row r="5340" spans="38:41">
      <c r="AL5340" s="300">
        <v>4</v>
      </c>
      <c r="AM5340" s="300">
        <v>2004</v>
      </c>
      <c r="AN5340" s="302">
        <v>38090</v>
      </c>
      <c r="AO5340" s="300">
        <v>5.2549999999999999</v>
      </c>
    </row>
    <row r="5341" spans="38:41">
      <c r="AL5341" s="300">
        <v>4</v>
      </c>
      <c r="AM5341" s="300">
        <v>2004</v>
      </c>
      <c r="AN5341" s="302">
        <v>38089</v>
      </c>
      <c r="AO5341" s="300">
        <v>5.1909999999999998</v>
      </c>
    </row>
    <row r="5342" spans="38:41">
      <c r="AL5342" s="300">
        <v>4</v>
      </c>
      <c r="AM5342" s="300">
        <v>2004</v>
      </c>
      <c r="AN5342" s="302">
        <v>38086</v>
      </c>
      <c r="AO5342" s="300">
        <v>5.1619999999999999</v>
      </c>
    </row>
    <row r="5343" spans="38:41">
      <c r="AL5343" s="300">
        <v>4</v>
      </c>
      <c r="AM5343" s="300">
        <v>2004</v>
      </c>
      <c r="AN5343" s="302">
        <v>38085</v>
      </c>
      <c r="AO5343" s="300">
        <v>5.1630000000000003</v>
      </c>
    </row>
    <row r="5344" spans="38:41">
      <c r="AL5344" s="300">
        <v>4</v>
      </c>
      <c r="AM5344" s="300">
        <v>2004</v>
      </c>
      <c r="AN5344" s="302">
        <v>38084</v>
      </c>
      <c r="AO5344" s="300">
        <v>5.1609999999999996</v>
      </c>
    </row>
    <row r="5345" spans="38:41">
      <c r="AL5345" s="300">
        <v>4</v>
      </c>
      <c r="AM5345" s="300">
        <v>2004</v>
      </c>
      <c r="AN5345" s="302">
        <v>38083</v>
      </c>
      <c r="AO5345" s="300">
        <v>5.1980000000000004</v>
      </c>
    </row>
    <row r="5346" spans="38:41">
      <c r="AL5346" s="300">
        <v>4</v>
      </c>
      <c r="AM5346" s="300">
        <v>2004</v>
      </c>
      <c r="AN5346" s="302">
        <v>38082</v>
      </c>
      <c r="AO5346" s="300">
        <v>5.2069999999999999</v>
      </c>
    </row>
    <row r="5347" spans="38:41">
      <c r="AL5347" s="300">
        <v>4</v>
      </c>
      <c r="AM5347" s="300">
        <v>2004</v>
      </c>
      <c r="AN5347" s="302">
        <v>38079</v>
      </c>
      <c r="AO5347" s="300">
        <v>5.1740000000000004</v>
      </c>
    </row>
    <row r="5348" spans="38:41">
      <c r="AL5348" s="300">
        <v>4</v>
      </c>
      <c r="AM5348" s="300">
        <v>2004</v>
      </c>
      <c r="AN5348" s="302">
        <v>38078</v>
      </c>
      <c r="AO5348" s="300">
        <v>5.05</v>
      </c>
    </row>
    <row r="5349" spans="38:41">
      <c r="AL5349" s="300">
        <v>3</v>
      </c>
      <c r="AM5349" s="300">
        <v>2004</v>
      </c>
      <c r="AN5349" s="302">
        <v>38077</v>
      </c>
      <c r="AO5349" s="300">
        <v>5.0350000000000001</v>
      </c>
    </row>
    <row r="5350" spans="38:41">
      <c r="AL5350" s="300">
        <v>3</v>
      </c>
      <c r="AM5350" s="300">
        <v>2004</v>
      </c>
      <c r="AN5350" s="302">
        <v>38076</v>
      </c>
      <c r="AO5350" s="300">
        <v>5.04</v>
      </c>
    </row>
    <row r="5351" spans="38:41">
      <c r="AL5351" s="300">
        <v>3</v>
      </c>
      <c r="AM5351" s="300">
        <v>2004</v>
      </c>
      <c r="AN5351" s="302">
        <v>38075</v>
      </c>
      <c r="AO5351" s="300">
        <v>5.0350000000000001</v>
      </c>
    </row>
    <row r="5352" spans="38:41">
      <c r="AL5352" s="300">
        <v>3</v>
      </c>
      <c r="AM5352" s="300">
        <v>2004</v>
      </c>
      <c r="AN5352" s="302">
        <v>38072</v>
      </c>
      <c r="AO5352" s="300">
        <v>4.9779999999999998</v>
      </c>
    </row>
    <row r="5353" spans="38:41">
      <c r="AL5353" s="300">
        <v>3</v>
      </c>
      <c r="AM5353" s="300">
        <v>2004</v>
      </c>
      <c r="AN5353" s="302">
        <v>38071</v>
      </c>
      <c r="AO5353" s="300">
        <v>4.8979999999999997</v>
      </c>
    </row>
    <row r="5354" spans="38:41">
      <c r="AL5354" s="300">
        <v>3</v>
      </c>
      <c r="AM5354" s="300">
        <v>2004</v>
      </c>
      <c r="AN5354" s="302">
        <v>38070</v>
      </c>
      <c r="AO5354" s="300">
        <v>4.8949999999999996</v>
      </c>
    </row>
    <row r="5355" spans="38:41">
      <c r="AL5355" s="300">
        <v>3</v>
      </c>
      <c r="AM5355" s="300">
        <v>2004</v>
      </c>
      <c r="AN5355" s="302">
        <v>38069</v>
      </c>
      <c r="AO5355" s="300">
        <v>4.8979999999999997</v>
      </c>
    </row>
    <row r="5356" spans="38:41">
      <c r="AL5356" s="300">
        <v>3</v>
      </c>
      <c r="AM5356" s="300">
        <v>2004</v>
      </c>
      <c r="AN5356" s="302">
        <v>38068</v>
      </c>
      <c r="AO5356" s="300">
        <v>4.8970000000000002</v>
      </c>
    </row>
    <row r="5357" spans="38:41">
      <c r="AL5357" s="300">
        <v>3</v>
      </c>
      <c r="AM5357" s="300">
        <v>2004</v>
      </c>
      <c r="AN5357" s="302">
        <v>38065</v>
      </c>
      <c r="AO5357" s="300">
        <v>4.9260000000000002</v>
      </c>
    </row>
    <row r="5358" spans="38:41">
      <c r="AL5358" s="300">
        <v>3</v>
      </c>
      <c r="AM5358" s="300">
        <v>2004</v>
      </c>
      <c r="AN5358" s="302">
        <v>38064</v>
      </c>
      <c r="AO5358" s="300">
        <v>4.9180000000000001</v>
      </c>
    </row>
    <row r="5359" spans="38:41">
      <c r="AL5359" s="300">
        <v>3</v>
      </c>
      <c r="AM5359" s="300">
        <v>2004</v>
      </c>
      <c r="AN5359" s="302">
        <v>38063</v>
      </c>
      <c r="AO5359" s="300">
        <v>4.9119999999999999</v>
      </c>
    </row>
    <row r="5360" spans="38:41">
      <c r="AL5360" s="300">
        <v>3</v>
      </c>
      <c r="AM5360" s="300">
        <v>2004</v>
      </c>
      <c r="AN5360" s="302">
        <v>38062</v>
      </c>
      <c r="AO5360" s="300">
        <v>4.9409999999999998</v>
      </c>
    </row>
    <row r="5361" spans="38:41">
      <c r="AL5361" s="300">
        <v>3</v>
      </c>
      <c r="AM5361" s="300">
        <v>2004</v>
      </c>
      <c r="AN5361" s="302">
        <v>38061</v>
      </c>
      <c r="AO5361" s="300">
        <v>4.9660000000000002</v>
      </c>
    </row>
    <row r="5362" spans="38:41">
      <c r="AL5362" s="300">
        <v>3</v>
      </c>
      <c r="AM5362" s="300">
        <v>2004</v>
      </c>
      <c r="AN5362" s="302">
        <v>38058</v>
      </c>
      <c r="AO5362" s="300">
        <v>4.99</v>
      </c>
    </row>
    <row r="5363" spans="38:41">
      <c r="AL5363" s="300">
        <v>3</v>
      </c>
      <c r="AM5363" s="300">
        <v>2004</v>
      </c>
      <c r="AN5363" s="302">
        <v>38057</v>
      </c>
      <c r="AO5363" s="300">
        <v>4.9770000000000003</v>
      </c>
    </row>
    <row r="5364" spans="38:41">
      <c r="AL5364" s="300">
        <v>3</v>
      </c>
      <c r="AM5364" s="300">
        <v>2004</v>
      </c>
      <c r="AN5364" s="302">
        <v>38056</v>
      </c>
      <c r="AO5364" s="300">
        <v>4.9660000000000002</v>
      </c>
    </row>
    <row r="5365" spans="38:41">
      <c r="AL5365" s="300">
        <v>3</v>
      </c>
      <c r="AM5365" s="300">
        <v>2004</v>
      </c>
      <c r="AN5365" s="302">
        <v>38055</v>
      </c>
      <c r="AO5365" s="300">
        <v>4.9560000000000004</v>
      </c>
    </row>
    <row r="5366" spans="38:41">
      <c r="AL5366" s="300">
        <v>3</v>
      </c>
      <c r="AM5366" s="300">
        <v>2004</v>
      </c>
      <c r="AN5366" s="302">
        <v>38054</v>
      </c>
      <c r="AO5366" s="300">
        <v>4.96</v>
      </c>
    </row>
    <row r="5367" spans="38:41">
      <c r="AL5367" s="300">
        <v>3</v>
      </c>
      <c r="AM5367" s="300">
        <v>2004</v>
      </c>
      <c r="AN5367" s="302">
        <v>38051</v>
      </c>
      <c r="AO5367" s="300">
        <v>4.984</v>
      </c>
    </row>
    <row r="5368" spans="38:41">
      <c r="AL5368" s="300">
        <v>3</v>
      </c>
      <c r="AM5368" s="300">
        <v>2004</v>
      </c>
      <c r="AN5368" s="302">
        <v>38050</v>
      </c>
      <c r="AO5368" s="300">
        <v>5.0460000000000003</v>
      </c>
    </row>
    <row r="5369" spans="38:41">
      <c r="AL5369" s="300">
        <v>3</v>
      </c>
      <c r="AM5369" s="300">
        <v>2004</v>
      </c>
      <c r="AN5369" s="302">
        <v>38049</v>
      </c>
      <c r="AO5369" s="300">
        <v>5.0469999999999997</v>
      </c>
    </row>
    <row r="5370" spans="38:41">
      <c r="AL5370" s="300">
        <v>3</v>
      </c>
      <c r="AM5370" s="300">
        <v>2004</v>
      </c>
      <c r="AN5370" s="302">
        <v>38048</v>
      </c>
      <c r="AO5370" s="300">
        <v>5.0250000000000004</v>
      </c>
    </row>
    <row r="5371" spans="38:41">
      <c r="AL5371" s="300">
        <v>3</v>
      </c>
      <c r="AM5371" s="300">
        <v>2004</v>
      </c>
      <c r="AN5371" s="302">
        <v>38047</v>
      </c>
      <c r="AO5371" s="300">
        <v>5.0229999999999997</v>
      </c>
    </row>
    <row r="5372" spans="38:41">
      <c r="AL5372" s="300">
        <v>2</v>
      </c>
      <c r="AM5372" s="300">
        <v>2004</v>
      </c>
      <c r="AN5372" s="302">
        <v>38044</v>
      </c>
      <c r="AO5372" s="300">
        <v>5.0599999999999996</v>
      </c>
    </row>
    <row r="5373" spans="38:41">
      <c r="AL5373" s="300">
        <v>2</v>
      </c>
      <c r="AM5373" s="300">
        <v>2004</v>
      </c>
      <c r="AN5373" s="302">
        <v>38043</v>
      </c>
      <c r="AO5373" s="300">
        <v>5.1020000000000003</v>
      </c>
    </row>
    <row r="5374" spans="38:41">
      <c r="AL5374" s="300">
        <v>2</v>
      </c>
      <c r="AM5374" s="300">
        <v>2004</v>
      </c>
      <c r="AN5374" s="302">
        <v>38042</v>
      </c>
      <c r="AO5374" s="300">
        <v>5.0919999999999996</v>
      </c>
    </row>
    <row r="5375" spans="38:41">
      <c r="AL5375" s="300">
        <v>2</v>
      </c>
      <c r="AM5375" s="300">
        <v>2004</v>
      </c>
      <c r="AN5375" s="302">
        <v>38041</v>
      </c>
      <c r="AO5375" s="300">
        <v>5.1059999999999999</v>
      </c>
    </row>
    <row r="5376" spans="38:41">
      <c r="AL5376" s="300">
        <v>2</v>
      </c>
      <c r="AM5376" s="300">
        <v>2004</v>
      </c>
      <c r="AN5376" s="302">
        <v>38040</v>
      </c>
      <c r="AO5376" s="300">
        <v>5.1319999999999997</v>
      </c>
    </row>
    <row r="5377" spans="38:41">
      <c r="AL5377" s="300">
        <v>2</v>
      </c>
      <c r="AM5377" s="300">
        <v>2004</v>
      </c>
      <c r="AN5377" s="302">
        <v>38037</v>
      </c>
      <c r="AO5377" s="300">
        <v>5.1559999999999997</v>
      </c>
    </row>
    <row r="5378" spans="38:41">
      <c r="AL5378" s="300">
        <v>2</v>
      </c>
      <c r="AM5378" s="300">
        <v>2004</v>
      </c>
      <c r="AN5378" s="302">
        <v>38036</v>
      </c>
      <c r="AO5378" s="300">
        <v>5.1210000000000004</v>
      </c>
    </row>
    <row r="5379" spans="38:41">
      <c r="AL5379" s="300">
        <v>2</v>
      </c>
      <c r="AM5379" s="300">
        <v>2004</v>
      </c>
      <c r="AN5379" s="302">
        <v>38035</v>
      </c>
      <c r="AO5379" s="300">
        <v>5.1100000000000003</v>
      </c>
    </row>
    <row r="5380" spans="38:41">
      <c r="AL5380" s="300">
        <v>2</v>
      </c>
      <c r="AM5380" s="300">
        <v>2004</v>
      </c>
      <c r="AN5380" s="302">
        <v>38034</v>
      </c>
      <c r="AO5380" s="300">
        <v>5.0880000000000001</v>
      </c>
    </row>
    <row r="5381" spans="38:41">
      <c r="AL5381" s="300">
        <v>2</v>
      </c>
      <c r="AM5381" s="300">
        <v>2004</v>
      </c>
      <c r="AN5381" s="302">
        <v>38033</v>
      </c>
      <c r="AO5381" s="300">
        <v>5.0880000000000001</v>
      </c>
    </row>
    <row r="5382" spans="38:41">
      <c r="AL5382" s="300">
        <v>2</v>
      </c>
      <c r="AM5382" s="300">
        <v>2004</v>
      </c>
      <c r="AN5382" s="302">
        <v>38030</v>
      </c>
      <c r="AO5382" s="300">
        <v>5.0880000000000001</v>
      </c>
    </row>
    <row r="5383" spans="38:41">
      <c r="AL5383" s="300">
        <v>2</v>
      </c>
      <c r="AM5383" s="300">
        <v>2004</v>
      </c>
      <c r="AN5383" s="302">
        <v>38029</v>
      </c>
      <c r="AO5383" s="300">
        <v>5.1029999999999998</v>
      </c>
    </row>
    <row r="5384" spans="38:41">
      <c r="AL5384" s="300">
        <v>2</v>
      </c>
      <c r="AM5384" s="300">
        <v>2004</v>
      </c>
      <c r="AN5384" s="302">
        <v>38028</v>
      </c>
      <c r="AO5384" s="300">
        <v>5.0819999999999999</v>
      </c>
    </row>
    <row r="5385" spans="38:41">
      <c r="AL5385" s="300">
        <v>2</v>
      </c>
      <c r="AM5385" s="300">
        <v>2004</v>
      </c>
      <c r="AN5385" s="302">
        <v>38027</v>
      </c>
      <c r="AO5385" s="300">
        <v>5.125</v>
      </c>
    </row>
    <row r="5386" spans="38:41">
      <c r="AL5386" s="300">
        <v>2</v>
      </c>
      <c r="AM5386" s="300">
        <v>2004</v>
      </c>
      <c r="AN5386" s="302">
        <v>38026</v>
      </c>
      <c r="AO5386" s="300">
        <v>5.0940000000000003</v>
      </c>
    </row>
    <row r="5387" spans="38:41">
      <c r="AL5387" s="300">
        <v>2</v>
      </c>
      <c r="AM5387" s="300">
        <v>2004</v>
      </c>
      <c r="AN5387" s="302">
        <v>38023</v>
      </c>
      <c r="AO5387" s="300">
        <v>5.1050000000000004</v>
      </c>
    </row>
    <row r="5388" spans="38:41">
      <c r="AL5388" s="300">
        <v>2</v>
      </c>
      <c r="AM5388" s="300">
        <v>2004</v>
      </c>
      <c r="AN5388" s="302">
        <v>38022</v>
      </c>
      <c r="AO5388" s="300">
        <v>5.1790000000000003</v>
      </c>
    </row>
    <row r="5389" spans="38:41">
      <c r="AL5389" s="300">
        <v>2</v>
      </c>
      <c r="AM5389" s="300">
        <v>2004</v>
      </c>
      <c r="AN5389" s="302">
        <v>38021</v>
      </c>
      <c r="AO5389" s="300">
        <v>5.173</v>
      </c>
    </row>
    <row r="5390" spans="38:41">
      <c r="AL5390" s="300">
        <v>2</v>
      </c>
      <c r="AM5390" s="300">
        <v>2004</v>
      </c>
      <c r="AN5390" s="302">
        <v>38020</v>
      </c>
      <c r="AO5390" s="300">
        <v>5.1749999999999998</v>
      </c>
    </row>
    <row r="5391" spans="38:41">
      <c r="AL5391" s="300">
        <v>2</v>
      </c>
      <c r="AM5391" s="300">
        <v>2004</v>
      </c>
      <c r="AN5391" s="302">
        <v>38019</v>
      </c>
      <c r="AO5391" s="300">
        <v>5.1890000000000001</v>
      </c>
    </row>
    <row r="5392" spans="38:41">
      <c r="AL5392" s="300">
        <v>1</v>
      </c>
      <c r="AM5392" s="300">
        <v>2004</v>
      </c>
      <c r="AN5392" s="302">
        <v>38016</v>
      </c>
      <c r="AO5392" s="300">
        <v>5.1719999999999997</v>
      </c>
    </row>
    <row r="5393" spans="38:41">
      <c r="AL5393" s="300">
        <v>1</v>
      </c>
      <c r="AM5393" s="300">
        <v>2004</v>
      </c>
      <c r="AN5393" s="302">
        <v>38015</v>
      </c>
      <c r="AO5393" s="300">
        <v>5.2290000000000001</v>
      </c>
    </row>
    <row r="5394" spans="38:41">
      <c r="AL5394" s="300">
        <v>1</v>
      </c>
      <c r="AM5394" s="300">
        <v>2004</v>
      </c>
      <c r="AN5394" s="302">
        <v>38014</v>
      </c>
      <c r="AO5394" s="300">
        <v>5.234</v>
      </c>
    </row>
    <row r="5395" spans="38:41">
      <c r="AL5395" s="300">
        <v>1</v>
      </c>
      <c r="AM5395" s="300">
        <v>2004</v>
      </c>
      <c r="AN5395" s="302">
        <v>38013</v>
      </c>
      <c r="AO5395" s="300">
        <v>5.16</v>
      </c>
    </row>
    <row r="5396" spans="38:41">
      <c r="AL5396" s="300">
        <v>1</v>
      </c>
      <c r="AM5396" s="300">
        <v>2004</v>
      </c>
      <c r="AN5396" s="302">
        <v>38012</v>
      </c>
      <c r="AO5396" s="300">
        <v>5.1859999999999999</v>
      </c>
    </row>
    <row r="5397" spans="38:41">
      <c r="AL5397" s="300">
        <v>1</v>
      </c>
      <c r="AM5397" s="300">
        <v>2004</v>
      </c>
      <c r="AN5397" s="302">
        <v>38009</v>
      </c>
      <c r="AO5397" s="300">
        <v>5.149</v>
      </c>
    </row>
    <row r="5398" spans="38:41">
      <c r="AL5398" s="300">
        <v>1</v>
      </c>
      <c r="AM5398" s="300">
        <v>2004</v>
      </c>
      <c r="AN5398" s="302">
        <v>38008</v>
      </c>
      <c r="AO5398" s="300">
        <v>5.056</v>
      </c>
    </row>
    <row r="5399" spans="38:41">
      <c r="AL5399" s="300">
        <v>1</v>
      </c>
      <c r="AM5399" s="300">
        <v>2004</v>
      </c>
      <c r="AN5399" s="302">
        <v>38007</v>
      </c>
      <c r="AO5399" s="300">
        <v>5.117</v>
      </c>
    </row>
    <row r="5400" spans="38:41">
      <c r="AL5400" s="300">
        <v>1</v>
      </c>
      <c r="AM5400" s="300">
        <v>2004</v>
      </c>
      <c r="AN5400" s="302">
        <v>38006</v>
      </c>
      <c r="AO5400" s="300">
        <v>5.1550000000000002</v>
      </c>
    </row>
    <row r="5401" spans="38:41">
      <c r="AL5401" s="300">
        <v>1</v>
      </c>
      <c r="AM5401" s="300">
        <v>2004</v>
      </c>
      <c r="AN5401" s="302">
        <v>38005</v>
      </c>
      <c r="AO5401" s="300">
        <v>5.1529999999999996</v>
      </c>
    </row>
    <row r="5402" spans="38:41">
      <c r="AL5402" s="300">
        <v>1</v>
      </c>
      <c r="AM5402" s="300">
        <v>2004</v>
      </c>
      <c r="AN5402" s="302">
        <v>38002</v>
      </c>
      <c r="AO5402" s="300">
        <v>5.1479999999999997</v>
      </c>
    </row>
    <row r="5403" spans="38:41">
      <c r="AL5403" s="300">
        <v>1</v>
      </c>
      <c r="AM5403" s="300">
        <v>2004</v>
      </c>
      <c r="AN5403" s="302">
        <v>38001</v>
      </c>
      <c r="AO5403" s="300">
        <v>5.1210000000000004</v>
      </c>
    </row>
    <row r="5404" spans="38:41">
      <c r="AL5404" s="300">
        <v>1</v>
      </c>
      <c r="AM5404" s="300">
        <v>2004</v>
      </c>
      <c r="AN5404" s="302">
        <v>38000</v>
      </c>
      <c r="AO5404" s="300">
        <v>5.14</v>
      </c>
    </row>
    <row r="5405" spans="38:41">
      <c r="AL5405" s="300">
        <v>1</v>
      </c>
      <c r="AM5405" s="300">
        <v>2004</v>
      </c>
      <c r="AN5405" s="302">
        <v>37999</v>
      </c>
      <c r="AO5405" s="300">
        <v>5.1660000000000004</v>
      </c>
    </row>
    <row r="5406" spans="38:41">
      <c r="AL5406" s="300">
        <v>1</v>
      </c>
      <c r="AM5406" s="300">
        <v>2004</v>
      </c>
      <c r="AN5406" s="302">
        <v>37998</v>
      </c>
      <c r="AO5406" s="300">
        <v>5.194</v>
      </c>
    </row>
    <row r="5407" spans="38:41">
      <c r="AL5407" s="300">
        <v>1</v>
      </c>
      <c r="AM5407" s="300">
        <v>2004</v>
      </c>
      <c r="AN5407" s="302">
        <v>37995</v>
      </c>
      <c r="AO5407" s="300">
        <v>5.2</v>
      </c>
    </row>
    <row r="5408" spans="38:41">
      <c r="AL5408" s="300">
        <v>1</v>
      </c>
      <c r="AM5408" s="300">
        <v>2004</v>
      </c>
      <c r="AN5408" s="302">
        <v>37994</v>
      </c>
      <c r="AO5408" s="300">
        <v>5.2869999999999999</v>
      </c>
    </row>
    <row r="5409" spans="38:41">
      <c r="AL5409" s="300">
        <v>1</v>
      </c>
      <c r="AM5409" s="300">
        <v>2004</v>
      </c>
      <c r="AN5409" s="302">
        <v>37993</v>
      </c>
      <c r="AO5409" s="300">
        <v>5.258</v>
      </c>
    </row>
    <row r="5410" spans="38:41">
      <c r="AL5410" s="300">
        <v>1</v>
      </c>
      <c r="AM5410" s="300">
        <v>2004</v>
      </c>
      <c r="AN5410" s="302">
        <v>37992</v>
      </c>
      <c r="AO5410" s="300">
        <v>5.27</v>
      </c>
    </row>
    <row r="5411" spans="38:41">
      <c r="AL5411" s="300">
        <v>1</v>
      </c>
      <c r="AM5411" s="300">
        <v>2004</v>
      </c>
      <c r="AN5411" s="302">
        <v>37991</v>
      </c>
      <c r="AO5411" s="300">
        <v>5.33</v>
      </c>
    </row>
    <row r="5412" spans="38:41">
      <c r="AL5412" s="300">
        <v>1</v>
      </c>
      <c r="AM5412" s="300">
        <v>2004</v>
      </c>
      <c r="AN5412" s="302">
        <v>37988</v>
      </c>
      <c r="AO5412" s="300">
        <v>5.3090000000000002</v>
      </c>
    </row>
    <row r="5413" spans="38:41">
      <c r="AL5413" s="300">
        <v>1</v>
      </c>
      <c r="AM5413" s="300">
        <v>2004</v>
      </c>
      <c r="AN5413" s="302">
        <v>37987</v>
      </c>
      <c r="AO5413" s="300">
        <v>5.2039999999999997</v>
      </c>
    </row>
    <row r="5414" spans="38:41">
      <c r="AL5414" s="300">
        <v>12</v>
      </c>
      <c r="AM5414" s="300">
        <v>2003</v>
      </c>
      <c r="AN5414" s="302">
        <v>37986</v>
      </c>
      <c r="AO5414" s="300">
        <v>5.2030000000000003</v>
      </c>
    </row>
    <row r="5415" spans="38:41">
      <c r="AL5415" s="300">
        <v>12</v>
      </c>
      <c r="AM5415" s="300">
        <v>2003</v>
      </c>
      <c r="AN5415" s="302">
        <v>37985</v>
      </c>
      <c r="AO5415" s="300">
        <v>5.2039999999999997</v>
      </c>
    </row>
    <row r="5416" spans="38:41">
      <c r="AL5416" s="300">
        <v>12</v>
      </c>
      <c r="AM5416" s="300">
        <v>2003</v>
      </c>
      <c r="AN5416" s="302">
        <v>37984</v>
      </c>
      <c r="AO5416" s="300">
        <v>5.1840000000000002</v>
      </c>
    </row>
    <row r="5417" spans="38:41">
      <c r="AL5417" s="300">
        <v>12</v>
      </c>
      <c r="AM5417" s="300">
        <v>2003</v>
      </c>
      <c r="AN5417" s="302">
        <v>37981</v>
      </c>
      <c r="AO5417" s="300">
        <v>5.181</v>
      </c>
    </row>
    <row r="5418" spans="38:41">
      <c r="AL5418" s="300">
        <v>12</v>
      </c>
      <c r="AM5418" s="300">
        <v>2003</v>
      </c>
      <c r="AN5418" s="302">
        <v>37980</v>
      </c>
      <c r="AO5418" s="300">
        <v>5.18</v>
      </c>
    </row>
    <row r="5419" spans="38:41">
      <c r="AL5419" s="300">
        <v>12</v>
      </c>
      <c r="AM5419" s="300">
        <v>2003</v>
      </c>
      <c r="AN5419" s="302">
        <v>37979</v>
      </c>
      <c r="AO5419" s="300">
        <v>5.1790000000000003</v>
      </c>
    </row>
    <row r="5420" spans="38:41">
      <c r="AL5420" s="300">
        <v>12</v>
      </c>
      <c r="AM5420" s="300">
        <v>2003</v>
      </c>
      <c r="AN5420" s="302">
        <v>37978</v>
      </c>
      <c r="AO5420" s="300">
        <v>5.2210000000000001</v>
      </c>
    </row>
    <row r="5421" spans="38:41">
      <c r="AL5421" s="300">
        <v>12</v>
      </c>
      <c r="AM5421" s="300">
        <v>2003</v>
      </c>
      <c r="AN5421" s="302">
        <v>37977</v>
      </c>
      <c r="AO5421" s="300">
        <v>5.19</v>
      </c>
    </row>
    <row r="5422" spans="38:41">
      <c r="AL5422" s="300">
        <v>12</v>
      </c>
      <c r="AM5422" s="300">
        <v>2003</v>
      </c>
      <c r="AN5422" s="302">
        <v>37974</v>
      </c>
      <c r="AO5422" s="300">
        <v>5.194</v>
      </c>
    </row>
    <row r="5423" spans="38:41">
      <c r="AL5423" s="300">
        <v>12</v>
      </c>
      <c r="AM5423" s="300">
        <v>2003</v>
      </c>
      <c r="AN5423" s="302">
        <v>37973</v>
      </c>
      <c r="AO5423" s="300">
        <v>5.1779999999999999</v>
      </c>
    </row>
    <row r="5424" spans="38:41">
      <c r="AL5424" s="300">
        <v>12</v>
      </c>
      <c r="AM5424" s="300">
        <v>2003</v>
      </c>
      <c r="AN5424" s="302">
        <v>37972</v>
      </c>
      <c r="AO5424" s="300">
        <v>5.2110000000000003</v>
      </c>
    </row>
    <row r="5425" spans="38:41">
      <c r="AL5425" s="300">
        <v>12</v>
      </c>
      <c r="AM5425" s="300">
        <v>2003</v>
      </c>
      <c r="AN5425" s="302">
        <v>37971</v>
      </c>
      <c r="AO5425" s="300">
        <v>5.2380000000000004</v>
      </c>
    </row>
    <row r="5426" spans="38:41">
      <c r="AL5426" s="300">
        <v>12</v>
      </c>
      <c r="AM5426" s="300">
        <v>2003</v>
      </c>
      <c r="AN5426" s="302">
        <v>37970</v>
      </c>
      <c r="AO5426" s="300">
        <v>5.266</v>
      </c>
    </row>
    <row r="5427" spans="38:41">
      <c r="AL5427" s="300">
        <v>12</v>
      </c>
      <c r="AM5427" s="300">
        <v>2003</v>
      </c>
      <c r="AN5427" s="302">
        <v>37967</v>
      </c>
      <c r="AO5427" s="300">
        <v>5.2729999999999997</v>
      </c>
    </row>
    <row r="5428" spans="38:41">
      <c r="AL5428" s="300">
        <v>12</v>
      </c>
      <c r="AM5428" s="300">
        <v>2003</v>
      </c>
      <c r="AN5428" s="302">
        <v>37966</v>
      </c>
      <c r="AO5428" s="300">
        <v>5.2779999999999996</v>
      </c>
    </row>
    <row r="5429" spans="38:41">
      <c r="AL5429" s="300">
        <v>12</v>
      </c>
      <c r="AM5429" s="300">
        <v>2003</v>
      </c>
      <c r="AN5429" s="302">
        <v>37965</v>
      </c>
      <c r="AO5429" s="300">
        <v>5.32</v>
      </c>
    </row>
    <row r="5430" spans="38:41">
      <c r="AL5430" s="300">
        <v>12</v>
      </c>
      <c r="AM5430" s="300">
        <v>2003</v>
      </c>
      <c r="AN5430" s="302">
        <v>37964</v>
      </c>
      <c r="AO5430" s="300">
        <v>5.3460000000000001</v>
      </c>
    </row>
    <row r="5431" spans="38:41">
      <c r="AL5431" s="300">
        <v>12</v>
      </c>
      <c r="AM5431" s="300">
        <v>2003</v>
      </c>
      <c r="AN5431" s="302">
        <v>37963</v>
      </c>
      <c r="AO5431" s="300">
        <v>5.3049999999999997</v>
      </c>
    </row>
    <row r="5432" spans="38:41">
      <c r="AL5432" s="300">
        <v>12</v>
      </c>
      <c r="AM5432" s="300">
        <v>2003</v>
      </c>
      <c r="AN5432" s="302">
        <v>37960</v>
      </c>
      <c r="AO5432" s="300">
        <v>5.28</v>
      </c>
    </row>
    <row r="5433" spans="38:41">
      <c r="AL5433" s="300">
        <v>12</v>
      </c>
      <c r="AM5433" s="300">
        <v>2003</v>
      </c>
      <c r="AN5433" s="302">
        <v>37959</v>
      </c>
      <c r="AO5433" s="300">
        <v>5.3540000000000001</v>
      </c>
    </row>
    <row r="5434" spans="38:41">
      <c r="AL5434" s="300">
        <v>12</v>
      </c>
      <c r="AM5434" s="300">
        <v>2003</v>
      </c>
      <c r="AN5434" s="302">
        <v>37958</v>
      </c>
      <c r="AO5434" s="300">
        <v>5.335</v>
      </c>
    </row>
    <row r="5435" spans="38:41">
      <c r="AL5435" s="300">
        <v>12</v>
      </c>
      <c r="AM5435" s="300">
        <v>2003</v>
      </c>
      <c r="AN5435" s="302">
        <v>37957</v>
      </c>
      <c r="AO5435" s="300">
        <v>5.3230000000000004</v>
      </c>
    </row>
    <row r="5436" spans="38:41">
      <c r="AL5436" s="300">
        <v>12</v>
      </c>
      <c r="AM5436" s="300">
        <v>2003</v>
      </c>
      <c r="AN5436" s="302">
        <v>37956</v>
      </c>
      <c r="AO5436" s="300">
        <v>5.3570000000000002</v>
      </c>
    </row>
    <row r="5437" spans="38:41">
      <c r="AL5437" s="300">
        <v>11</v>
      </c>
      <c r="AM5437" s="300">
        <v>2003</v>
      </c>
      <c r="AN5437" s="302">
        <v>37953</v>
      </c>
      <c r="AO5437" s="300">
        <v>5.3369999999999997</v>
      </c>
    </row>
    <row r="5438" spans="38:41">
      <c r="AL5438" s="300">
        <v>11</v>
      </c>
      <c r="AM5438" s="300">
        <v>2003</v>
      </c>
      <c r="AN5438" s="302">
        <v>37952</v>
      </c>
      <c r="AO5438" s="300">
        <v>5.3090000000000002</v>
      </c>
    </row>
    <row r="5439" spans="38:41">
      <c r="AL5439" s="300">
        <v>11</v>
      </c>
      <c r="AM5439" s="300">
        <v>2003</v>
      </c>
      <c r="AN5439" s="302">
        <v>37951</v>
      </c>
      <c r="AO5439" s="300">
        <v>5.2930000000000001</v>
      </c>
    </row>
    <row r="5440" spans="38:41">
      <c r="AL5440" s="300">
        <v>11</v>
      </c>
      <c r="AM5440" s="300">
        <v>2003</v>
      </c>
      <c r="AN5440" s="302">
        <v>37950</v>
      </c>
      <c r="AO5440" s="300">
        <v>5.2690000000000001</v>
      </c>
    </row>
    <row r="5441" spans="38:41">
      <c r="AL5441" s="300">
        <v>11</v>
      </c>
      <c r="AM5441" s="300">
        <v>2003</v>
      </c>
      <c r="AN5441" s="302">
        <v>37949</v>
      </c>
      <c r="AO5441" s="300">
        <v>5.2939999999999996</v>
      </c>
    </row>
    <row r="5442" spans="38:41">
      <c r="AL5442" s="300">
        <v>11</v>
      </c>
      <c r="AM5442" s="300">
        <v>2003</v>
      </c>
      <c r="AN5442" s="302">
        <v>37946</v>
      </c>
      <c r="AO5442" s="300">
        <v>5.26</v>
      </c>
    </row>
    <row r="5443" spans="38:41">
      <c r="AL5443" s="300">
        <v>11</v>
      </c>
      <c r="AM5443" s="300">
        <v>2003</v>
      </c>
      <c r="AN5443" s="302">
        <v>37945</v>
      </c>
      <c r="AO5443" s="300">
        <v>5.2930000000000001</v>
      </c>
    </row>
    <row r="5444" spans="38:41">
      <c r="AL5444" s="300">
        <v>11</v>
      </c>
      <c r="AM5444" s="300">
        <v>2003</v>
      </c>
      <c r="AN5444" s="302">
        <v>37944</v>
      </c>
      <c r="AO5444" s="300">
        <v>5.335</v>
      </c>
    </row>
    <row r="5445" spans="38:41">
      <c r="AL5445" s="300">
        <v>11</v>
      </c>
      <c r="AM5445" s="300">
        <v>2003</v>
      </c>
      <c r="AN5445" s="302">
        <v>37943</v>
      </c>
      <c r="AO5445" s="300">
        <v>5.3070000000000004</v>
      </c>
    </row>
    <row r="5446" spans="38:41">
      <c r="AL5446" s="300">
        <v>11</v>
      </c>
      <c r="AM5446" s="300">
        <v>2003</v>
      </c>
      <c r="AN5446" s="302">
        <v>37942</v>
      </c>
      <c r="AO5446" s="300">
        <v>5.3440000000000003</v>
      </c>
    </row>
    <row r="5447" spans="38:41">
      <c r="AL5447" s="300">
        <v>11</v>
      </c>
      <c r="AM5447" s="300">
        <v>2003</v>
      </c>
      <c r="AN5447" s="302">
        <v>37939</v>
      </c>
      <c r="AO5447" s="300">
        <v>5.3490000000000002</v>
      </c>
    </row>
    <row r="5448" spans="38:41">
      <c r="AL5448" s="300">
        <v>11</v>
      </c>
      <c r="AM5448" s="300">
        <v>2003</v>
      </c>
      <c r="AN5448" s="302">
        <v>37938</v>
      </c>
      <c r="AO5448" s="300">
        <v>5.3940000000000001</v>
      </c>
    </row>
    <row r="5449" spans="38:41">
      <c r="AL5449" s="300">
        <v>11</v>
      </c>
      <c r="AM5449" s="300">
        <v>2003</v>
      </c>
      <c r="AN5449" s="302">
        <v>37937</v>
      </c>
      <c r="AO5449" s="300">
        <v>5.4749999999999996</v>
      </c>
    </row>
    <row r="5450" spans="38:41">
      <c r="AL5450" s="300">
        <v>11</v>
      </c>
      <c r="AM5450" s="300">
        <v>2003</v>
      </c>
      <c r="AN5450" s="302">
        <v>37936</v>
      </c>
      <c r="AO5450" s="300">
        <v>5.4669999999999996</v>
      </c>
    </row>
    <row r="5451" spans="38:41">
      <c r="AL5451" s="300">
        <v>11</v>
      </c>
      <c r="AM5451" s="300">
        <v>2003</v>
      </c>
      <c r="AN5451" s="302">
        <v>37935</v>
      </c>
      <c r="AO5451" s="300">
        <v>5.4720000000000004</v>
      </c>
    </row>
    <row r="5452" spans="38:41">
      <c r="AL5452" s="300">
        <v>11</v>
      </c>
      <c r="AM5452" s="300">
        <v>2003</v>
      </c>
      <c r="AN5452" s="302">
        <v>37932</v>
      </c>
      <c r="AO5452" s="300">
        <v>5.4729999999999999</v>
      </c>
    </row>
    <row r="5453" spans="38:41">
      <c r="AL5453" s="300">
        <v>11</v>
      </c>
      <c r="AM5453" s="300">
        <v>2003</v>
      </c>
      <c r="AN5453" s="302">
        <v>37931</v>
      </c>
      <c r="AO5453" s="300">
        <v>5.4509999999999996</v>
      </c>
    </row>
    <row r="5454" spans="38:41">
      <c r="AL5454" s="300">
        <v>11</v>
      </c>
      <c r="AM5454" s="300">
        <v>2003</v>
      </c>
      <c r="AN5454" s="302">
        <v>37930</v>
      </c>
      <c r="AO5454" s="300">
        <v>5.41</v>
      </c>
    </row>
    <row r="5455" spans="38:41">
      <c r="AL5455" s="300">
        <v>11</v>
      </c>
      <c r="AM5455" s="300">
        <v>2003</v>
      </c>
      <c r="AN5455" s="302">
        <v>37929</v>
      </c>
      <c r="AO5455" s="300">
        <v>5.3819999999999997</v>
      </c>
    </row>
    <row r="5456" spans="38:41">
      <c r="AL5456" s="300">
        <v>11</v>
      </c>
      <c r="AM5456" s="300">
        <v>2003</v>
      </c>
      <c r="AN5456" s="302">
        <v>37928</v>
      </c>
      <c r="AO5456" s="300">
        <v>5.4130000000000003</v>
      </c>
    </row>
    <row r="5457" spans="38:41">
      <c r="AL5457" s="300">
        <v>10</v>
      </c>
      <c r="AM5457" s="300">
        <v>2003</v>
      </c>
      <c r="AN5457" s="302">
        <v>37925</v>
      </c>
      <c r="AO5457" s="300">
        <v>5.3579999999999997</v>
      </c>
    </row>
    <row r="5458" spans="38:41">
      <c r="AL5458" s="300">
        <v>10</v>
      </c>
      <c r="AM5458" s="300">
        <v>2003</v>
      </c>
      <c r="AN5458" s="302">
        <v>37924</v>
      </c>
      <c r="AO5458" s="300">
        <v>5.4089999999999998</v>
      </c>
    </row>
    <row r="5459" spans="38:41">
      <c r="AL5459" s="300">
        <v>10</v>
      </c>
      <c r="AM5459" s="300">
        <v>2003</v>
      </c>
      <c r="AN5459" s="302">
        <v>37923</v>
      </c>
      <c r="AO5459" s="300">
        <v>5.38</v>
      </c>
    </row>
    <row r="5460" spans="38:41">
      <c r="AL5460" s="300">
        <v>10</v>
      </c>
      <c r="AM5460" s="300">
        <v>2003</v>
      </c>
      <c r="AN5460" s="302">
        <v>37922</v>
      </c>
      <c r="AO5460" s="300">
        <v>5.3410000000000002</v>
      </c>
    </row>
    <row r="5461" spans="38:41">
      <c r="AL5461" s="300">
        <v>10</v>
      </c>
      <c r="AM5461" s="300">
        <v>2003</v>
      </c>
      <c r="AN5461" s="302">
        <v>37921</v>
      </c>
      <c r="AO5461" s="300">
        <v>5.351</v>
      </c>
    </row>
    <row r="5462" spans="38:41">
      <c r="AL5462" s="300">
        <v>10</v>
      </c>
      <c r="AM5462" s="300">
        <v>2003</v>
      </c>
      <c r="AN5462" s="302">
        <v>37918</v>
      </c>
      <c r="AO5462" s="300">
        <v>5.3220000000000001</v>
      </c>
    </row>
    <row r="5463" spans="38:41">
      <c r="AL5463" s="300">
        <v>10</v>
      </c>
      <c r="AM5463" s="300">
        <v>2003</v>
      </c>
      <c r="AN5463" s="302">
        <v>37917</v>
      </c>
      <c r="AO5463" s="300">
        <v>5.3789999999999996</v>
      </c>
    </row>
    <row r="5464" spans="38:41">
      <c r="AL5464" s="300">
        <v>10</v>
      </c>
      <c r="AM5464" s="300">
        <v>2003</v>
      </c>
      <c r="AN5464" s="302">
        <v>37916</v>
      </c>
      <c r="AO5464" s="300">
        <v>5.33</v>
      </c>
    </row>
    <row r="5465" spans="38:41">
      <c r="AL5465" s="300">
        <v>10</v>
      </c>
      <c r="AM5465" s="300">
        <v>2003</v>
      </c>
      <c r="AN5465" s="302">
        <v>37915</v>
      </c>
      <c r="AO5465" s="300">
        <v>5.3689999999999998</v>
      </c>
    </row>
    <row r="5466" spans="38:41">
      <c r="AL5466" s="300">
        <v>10</v>
      </c>
      <c r="AM5466" s="300">
        <v>2003</v>
      </c>
      <c r="AN5466" s="302">
        <v>37914</v>
      </c>
      <c r="AO5466" s="300">
        <v>5.3959999999999999</v>
      </c>
    </row>
    <row r="5467" spans="38:41">
      <c r="AL5467" s="300">
        <v>10</v>
      </c>
      <c r="AM5467" s="300">
        <v>2003</v>
      </c>
      <c r="AN5467" s="302">
        <v>37911</v>
      </c>
      <c r="AO5467" s="300">
        <v>5.44</v>
      </c>
    </row>
    <row r="5468" spans="38:41">
      <c r="AL5468" s="300">
        <v>10</v>
      </c>
      <c r="AM5468" s="300">
        <v>2003</v>
      </c>
      <c r="AN5468" s="302">
        <v>37910</v>
      </c>
      <c r="AO5468" s="300">
        <v>5.5010000000000003</v>
      </c>
    </row>
    <row r="5469" spans="38:41">
      <c r="AL5469" s="300">
        <v>10</v>
      </c>
      <c r="AM5469" s="300">
        <v>2003</v>
      </c>
      <c r="AN5469" s="302">
        <v>37909</v>
      </c>
      <c r="AO5469" s="300">
        <v>5.47</v>
      </c>
    </row>
    <row r="5470" spans="38:41">
      <c r="AL5470" s="300">
        <v>10</v>
      </c>
      <c r="AM5470" s="300">
        <v>2003</v>
      </c>
      <c r="AN5470" s="302">
        <v>37908</v>
      </c>
      <c r="AO5470" s="300">
        <v>5.4089999999999998</v>
      </c>
    </row>
    <row r="5471" spans="38:41">
      <c r="AL5471" s="300">
        <v>10</v>
      </c>
      <c r="AM5471" s="300">
        <v>2003</v>
      </c>
      <c r="AN5471" s="302">
        <v>37907</v>
      </c>
      <c r="AO5471" s="300">
        <v>5.3390000000000004</v>
      </c>
    </row>
    <row r="5472" spans="38:41">
      <c r="AL5472" s="300">
        <v>10</v>
      </c>
      <c r="AM5472" s="300">
        <v>2003</v>
      </c>
      <c r="AN5472" s="302">
        <v>37904</v>
      </c>
      <c r="AO5472" s="300">
        <v>5.3319999999999999</v>
      </c>
    </row>
    <row r="5473" spans="38:41">
      <c r="AL5473" s="300">
        <v>10</v>
      </c>
      <c r="AM5473" s="300">
        <v>2003</v>
      </c>
      <c r="AN5473" s="302">
        <v>37903</v>
      </c>
      <c r="AO5473" s="300">
        <v>5.3540000000000001</v>
      </c>
    </row>
    <row r="5474" spans="38:41">
      <c r="AL5474" s="300">
        <v>10</v>
      </c>
      <c r="AM5474" s="300">
        <v>2003</v>
      </c>
      <c r="AN5474" s="302">
        <v>37902</v>
      </c>
      <c r="AO5474" s="300">
        <v>5.3090000000000002</v>
      </c>
    </row>
    <row r="5475" spans="38:41">
      <c r="AL5475" s="300">
        <v>10</v>
      </c>
      <c r="AM5475" s="300">
        <v>2003</v>
      </c>
      <c r="AN5475" s="302">
        <v>37901</v>
      </c>
      <c r="AO5475" s="300">
        <v>5.3220000000000001</v>
      </c>
    </row>
    <row r="5476" spans="38:41">
      <c r="AL5476" s="300">
        <v>10</v>
      </c>
      <c r="AM5476" s="300">
        <v>2003</v>
      </c>
      <c r="AN5476" s="302">
        <v>37900</v>
      </c>
      <c r="AO5476" s="300">
        <v>5.274</v>
      </c>
    </row>
    <row r="5477" spans="38:41">
      <c r="AL5477" s="300">
        <v>10</v>
      </c>
      <c r="AM5477" s="300">
        <v>2003</v>
      </c>
      <c r="AN5477" s="302">
        <v>37897</v>
      </c>
      <c r="AO5477" s="300">
        <v>5.2919999999999998</v>
      </c>
    </row>
    <row r="5478" spans="38:41">
      <c r="AL5478" s="300">
        <v>10</v>
      </c>
      <c r="AM5478" s="300">
        <v>2003</v>
      </c>
      <c r="AN5478" s="302">
        <v>37896</v>
      </c>
      <c r="AO5478" s="300">
        <v>5.1790000000000003</v>
      </c>
    </row>
    <row r="5479" spans="38:41">
      <c r="AL5479" s="300">
        <v>10</v>
      </c>
      <c r="AM5479" s="300">
        <v>2003</v>
      </c>
      <c r="AN5479" s="302">
        <v>37895</v>
      </c>
      <c r="AO5479" s="300">
        <v>5.1429999999999998</v>
      </c>
    </row>
    <row r="5480" spans="38:41">
      <c r="AL5480" s="300">
        <v>9</v>
      </c>
      <c r="AM5480" s="300">
        <v>2003</v>
      </c>
      <c r="AN5480" s="302">
        <v>37894</v>
      </c>
      <c r="AO5480" s="300">
        <v>5.1470000000000002</v>
      </c>
    </row>
    <row r="5481" spans="38:41">
      <c r="AL5481" s="300">
        <v>9</v>
      </c>
      <c r="AM5481" s="300">
        <v>2003</v>
      </c>
      <c r="AN5481" s="302">
        <v>37893</v>
      </c>
      <c r="AO5481" s="300">
        <v>5.218</v>
      </c>
    </row>
    <row r="5482" spans="38:41">
      <c r="AL5482" s="300">
        <v>9</v>
      </c>
      <c r="AM5482" s="300">
        <v>2003</v>
      </c>
      <c r="AN5482" s="302">
        <v>37890</v>
      </c>
      <c r="AO5482" s="300">
        <v>5.17</v>
      </c>
    </row>
    <row r="5483" spans="38:41">
      <c r="AL5483" s="300">
        <v>9</v>
      </c>
      <c r="AM5483" s="300">
        <v>2003</v>
      </c>
      <c r="AN5483" s="302">
        <v>37889</v>
      </c>
      <c r="AO5483" s="300">
        <v>5.2030000000000003</v>
      </c>
    </row>
    <row r="5484" spans="38:41">
      <c r="AL5484" s="300">
        <v>9</v>
      </c>
      <c r="AM5484" s="300">
        <v>2003</v>
      </c>
      <c r="AN5484" s="302">
        <v>37888</v>
      </c>
      <c r="AO5484" s="300">
        <v>5.2309999999999999</v>
      </c>
    </row>
    <row r="5485" spans="38:41">
      <c r="AL5485" s="300">
        <v>9</v>
      </c>
      <c r="AM5485" s="300">
        <v>2003</v>
      </c>
      <c r="AN5485" s="302">
        <v>37887</v>
      </c>
      <c r="AO5485" s="300">
        <v>5.2619999999999996</v>
      </c>
    </row>
    <row r="5486" spans="38:41">
      <c r="AL5486" s="300">
        <v>9</v>
      </c>
      <c r="AM5486" s="300">
        <v>2003</v>
      </c>
      <c r="AN5486" s="302">
        <v>37886</v>
      </c>
      <c r="AO5486" s="300">
        <v>5.2809999999999997</v>
      </c>
    </row>
    <row r="5487" spans="38:41">
      <c r="AL5487" s="300">
        <v>9</v>
      </c>
      <c r="AM5487" s="300">
        <v>2003</v>
      </c>
      <c r="AN5487" s="302">
        <v>37883</v>
      </c>
      <c r="AO5487" s="300">
        <v>5.2969999999999997</v>
      </c>
    </row>
    <row r="5488" spans="38:41">
      <c r="AL5488" s="300">
        <v>9</v>
      </c>
      <c r="AM5488" s="300">
        <v>2003</v>
      </c>
      <c r="AN5488" s="302">
        <v>37882</v>
      </c>
      <c r="AO5488" s="300">
        <v>5.3090000000000002</v>
      </c>
    </row>
    <row r="5489" spans="38:41">
      <c r="AL5489" s="300">
        <v>9</v>
      </c>
      <c r="AM5489" s="300">
        <v>2003</v>
      </c>
      <c r="AN5489" s="302">
        <v>37881</v>
      </c>
      <c r="AO5489" s="300">
        <v>5.3220000000000001</v>
      </c>
    </row>
    <row r="5490" spans="38:41">
      <c r="AL5490" s="300">
        <v>9</v>
      </c>
      <c r="AM5490" s="300">
        <v>2003</v>
      </c>
      <c r="AN5490" s="302">
        <v>37880</v>
      </c>
      <c r="AO5490" s="300">
        <v>5.3639999999999999</v>
      </c>
    </row>
    <row r="5491" spans="38:41">
      <c r="AL5491" s="300">
        <v>9</v>
      </c>
      <c r="AM5491" s="300">
        <v>2003</v>
      </c>
      <c r="AN5491" s="302">
        <v>37879</v>
      </c>
      <c r="AO5491" s="300">
        <v>5.3419999999999996</v>
      </c>
    </row>
    <row r="5492" spans="38:41">
      <c r="AL5492" s="300">
        <v>9</v>
      </c>
      <c r="AM5492" s="300">
        <v>2003</v>
      </c>
      <c r="AN5492" s="302">
        <v>37876</v>
      </c>
      <c r="AO5492" s="300">
        <v>5.3310000000000004</v>
      </c>
    </row>
    <row r="5493" spans="38:41">
      <c r="AL5493" s="300">
        <v>9</v>
      </c>
      <c r="AM5493" s="300">
        <v>2003</v>
      </c>
      <c r="AN5493" s="302">
        <v>37875</v>
      </c>
      <c r="AO5493" s="300">
        <v>5.3550000000000004</v>
      </c>
    </row>
    <row r="5494" spans="38:41">
      <c r="AL5494" s="300">
        <v>9</v>
      </c>
      <c r="AM5494" s="300">
        <v>2003</v>
      </c>
      <c r="AN5494" s="302">
        <v>37874</v>
      </c>
      <c r="AO5494" s="300">
        <v>5.319</v>
      </c>
    </row>
    <row r="5495" spans="38:41">
      <c r="AL5495" s="300">
        <v>9</v>
      </c>
      <c r="AM5495" s="300">
        <v>2003</v>
      </c>
      <c r="AN5495" s="302">
        <v>37873</v>
      </c>
      <c r="AO5495" s="300">
        <v>5.3470000000000004</v>
      </c>
    </row>
    <row r="5496" spans="38:41">
      <c r="AL5496" s="300">
        <v>9</v>
      </c>
      <c r="AM5496" s="300">
        <v>2003</v>
      </c>
      <c r="AN5496" s="302">
        <v>37872</v>
      </c>
      <c r="AO5496" s="300">
        <v>5.3620000000000001</v>
      </c>
    </row>
    <row r="5497" spans="38:41">
      <c r="AL5497" s="300">
        <v>9</v>
      </c>
      <c r="AM5497" s="300">
        <v>2003</v>
      </c>
      <c r="AN5497" s="302">
        <v>37869</v>
      </c>
      <c r="AO5497" s="300">
        <v>5.3479999999999999</v>
      </c>
    </row>
    <row r="5498" spans="38:41">
      <c r="AL5498" s="300">
        <v>9</v>
      </c>
      <c r="AM5498" s="300">
        <v>2003</v>
      </c>
      <c r="AN5498" s="302">
        <v>37868</v>
      </c>
      <c r="AO5498" s="300">
        <v>5.3979999999999997</v>
      </c>
    </row>
    <row r="5499" spans="38:41">
      <c r="AL5499" s="300">
        <v>9</v>
      </c>
      <c r="AM5499" s="300">
        <v>2003</v>
      </c>
      <c r="AN5499" s="302">
        <v>37867</v>
      </c>
      <c r="AO5499" s="300">
        <v>5.4390000000000001</v>
      </c>
    </row>
    <row r="5500" spans="38:41">
      <c r="AL5500" s="300">
        <v>9</v>
      </c>
      <c r="AM5500" s="300">
        <v>2003</v>
      </c>
      <c r="AN5500" s="302">
        <v>37866</v>
      </c>
      <c r="AO5500" s="300">
        <v>5.4050000000000002</v>
      </c>
    </row>
    <row r="5501" spans="38:41">
      <c r="AL5501" s="300">
        <v>9</v>
      </c>
      <c r="AM5501" s="300">
        <v>2003</v>
      </c>
      <c r="AN5501" s="302">
        <v>37865</v>
      </c>
      <c r="AO5501" s="300">
        <v>5.3639999999999999</v>
      </c>
    </row>
    <row r="5502" spans="38:41">
      <c r="AL5502" s="300">
        <v>8</v>
      </c>
      <c r="AM5502" s="300">
        <v>2003</v>
      </c>
      <c r="AN5502" s="302">
        <v>37862</v>
      </c>
      <c r="AO5502" s="300">
        <v>5.3579999999999997</v>
      </c>
    </row>
    <row r="5503" spans="38:41">
      <c r="AL5503" s="300">
        <v>8</v>
      </c>
      <c r="AM5503" s="300">
        <v>2003</v>
      </c>
      <c r="AN5503" s="302">
        <v>37861</v>
      </c>
      <c r="AO5503" s="300">
        <v>5.3819999999999997</v>
      </c>
    </row>
    <row r="5504" spans="38:41">
      <c r="AL5504" s="300">
        <v>8</v>
      </c>
      <c r="AM5504" s="300">
        <v>2003</v>
      </c>
      <c r="AN5504" s="302">
        <v>37860</v>
      </c>
      <c r="AO5504" s="300">
        <v>5.4429999999999996</v>
      </c>
    </row>
    <row r="5505" spans="38:41">
      <c r="AL5505" s="300">
        <v>8</v>
      </c>
      <c r="AM5505" s="300">
        <v>2003</v>
      </c>
      <c r="AN5505" s="302">
        <v>37859</v>
      </c>
      <c r="AO5505" s="300">
        <v>5.3979999999999997</v>
      </c>
    </row>
    <row r="5506" spans="38:41">
      <c r="AL5506" s="300">
        <v>8</v>
      </c>
      <c r="AM5506" s="300">
        <v>2003</v>
      </c>
      <c r="AN5506" s="302">
        <v>37858</v>
      </c>
      <c r="AO5506" s="300">
        <v>5.4139999999999997</v>
      </c>
    </row>
    <row r="5507" spans="38:41">
      <c r="AL5507" s="300">
        <v>8</v>
      </c>
      <c r="AM5507" s="300">
        <v>2003</v>
      </c>
      <c r="AN5507" s="302">
        <v>37855</v>
      </c>
      <c r="AO5507" s="300">
        <v>5.3840000000000003</v>
      </c>
    </row>
    <row r="5508" spans="38:41">
      <c r="AL5508" s="300">
        <v>8</v>
      </c>
      <c r="AM5508" s="300">
        <v>2003</v>
      </c>
      <c r="AN5508" s="302">
        <v>37854</v>
      </c>
      <c r="AO5508" s="300">
        <v>5.39</v>
      </c>
    </row>
    <row r="5509" spans="38:41">
      <c r="AL5509" s="300">
        <v>8</v>
      </c>
      <c r="AM5509" s="300">
        <v>2003</v>
      </c>
      <c r="AN5509" s="302">
        <v>37853</v>
      </c>
      <c r="AO5509" s="300">
        <v>5.3479999999999999</v>
      </c>
    </row>
    <row r="5510" spans="38:41">
      <c r="AL5510" s="300">
        <v>8</v>
      </c>
      <c r="AM5510" s="300">
        <v>2003</v>
      </c>
      <c r="AN5510" s="302">
        <v>37852</v>
      </c>
      <c r="AO5510" s="300">
        <v>5.32</v>
      </c>
    </row>
    <row r="5511" spans="38:41">
      <c r="AL5511" s="300">
        <v>8</v>
      </c>
      <c r="AM5511" s="300">
        <v>2003</v>
      </c>
      <c r="AN5511" s="302">
        <v>37851</v>
      </c>
      <c r="AO5511" s="300">
        <v>5.4130000000000003</v>
      </c>
    </row>
    <row r="5512" spans="38:41">
      <c r="AL5512" s="300">
        <v>8</v>
      </c>
      <c r="AM5512" s="300">
        <v>2003</v>
      </c>
      <c r="AN5512" s="302">
        <v>37848</v>
      </c>
      <c r="AO5512" s="300">
        <v>5.476</v>
      </c>
    </row>
    <row r="5513" spans="38:41">
      <c r="AL5513" s="300">
        <v>8</v>
      </c>
      <c r="AM5513" s="300">
        <v>2003</v>
      </c>
      <c r="AN5513" s="302">
        <v>37847</v>
      </c>
      <c r="AO5513" s="300">
        <v>5.4909999999999997</v>
      </c>
    </row>
    <row r="5514" spans="38:41">
      <c r="AL5514" s="300">
        <v>8</v>
      </c>
      <c r="AM5514" s="300">
        <v>2003</v>
      </c>
      <c r="AN5514" s="302">
        <v>37846</v>
      </c>
      <c r="AO5514" s="300">
        <v>5.53</v>
      </c>
    </row>
    <row r="5515" spans="38:41">
      <c r="AL5515" s="300">
        <v>8</v>
      </c>
      <c r="AM5515" s="300">
        <v>2003</v>
      </c>
      <c r="AN5515" s="302">
        <v>37845</v>
      </c>
      <c r="AO5515" s="300">
        <v>5.4560000000000004</v>
      </c>
    </row>
    <row r="5516" spans="38:41">
      <c r="AL5516" s="300">
        <v>8</v>
      </c>
      <c r="AM5516" s="300">
        <v>2003</v>
      </c>
      <c r="AN5516" s="302">
        <v>37844</v>
      </c>
      <c r="AO5516" s="300">
        <v>5.4370000000000003</v>
      </c>
    </row>
    <row r="5517" spans="38:41">
      <c r="AL5517" s="300">
        <v>8</v>
      </c>
      <c r="AM5517" s="300">
        <v>2003</v>
      </c>
      <c r="AN5517" s="302">
        <v>37841</v>
      </c>
      <c r="AO5517" s="300">
        <v>5.3810000000000002</v>
      </c>
    </row>
    <row r="5518" spans="38:41">
      <c r="AL5518" s="300">
        <v>8</v>
      </c>
      <c r="AM5518" s="300">
        <v>2003</v>
      </c>
      <c r="AN5518" s="302">
        <v>37840</v>
      </c>
      <c r="AO5518" s="300">
        <v>5.4039999999999999</v>
      </c>
    </row>
    <row r="5519" spans="38:41">
      <c r="AL5519" s="300">
        <v>8</v>
      </c>
      <c r="AM5519" s="300">
        <v>2003</v>
      </c>
      <c r="AN5519" s="302">
        <v>37839</v>
      </c>
      <c r="AO5519" s="300">
        <v>5.4279999999999999</v>
      </c>
    </row>
    <row r="5520" spans="38:41">
      <c r="AL5520" s="300">
        <v>8</v>
      </c>
      <c r="AM5520" s="300">
        <v>2003</v>
      </c>
      <c r="AN5520" s="302">
        <v>37838</v>
      </c>
      <c r="AO5520" s="300">
        <v>5.4509999999999996</v>
      </c>
    </row>
    <row r="5521" spans="38:41">
      <c r="AL5521" s="300">
        <v>8</v>
      </c>
      <c r="AM5521" s="300">
        <v>2003</v>
      </c>
      <c r="AN5521" s="302">
        <v>37837</v>
      </c>
      <c r="AO5521" s="300">
        <v>5.3860000000000001</v>
      </c>
    </row>
    <row r="5522" spans="38:41">
      <c r="AL5522" s="300">
        <v>8</v>
      </c>
      <c r="AM5522" s="300">
        <v>2003</v>
      </c>
      <c r="AN5522" s="302">
        <v>37834</v>
      </c>
      <c r="AO5522" s="300">
        <v>5.3970000000000002</v>
      </c>
    </row>
    <row r="5523" spans="38:41">
      <c r="AL5523" s="300">
        <v>7</v>
      </c>
      <c r="AM5523" s="300">
        <v>2003</v>
      </c>
      <c r="AN5523" s="302">
        <v>37833</v>
      </c>
      <c r="AO5523" s="300">
        <v>5.4249999999999998</v>
      </c>
    </row>
    <row r="5524" spans="38:41">
      <c r="AL5524" s="300">
        <v>7</v>
      </c>
      <c r="AM5524" s="300">
        <v>2003</v>
      </c>
      <c r="AN5524" s="302">
        <v>37832</v>
      </c>
      <c r="AO5524" s="300">
        <v>5.4009999999999998</v>
      </c>
    </row>
    <row r="5525" spans="38:41">
      <c r="AL5525" s="300">
        <v>7</v>
      </c>
      <c r="AM5525" s="300">
        <v>2003</v>
      </c>
      <c r="AN5525" s="302">
        <v>37831</v>
      </c>
      <c r="AO5525" s="300">
        <v>5.4210000000000003</v>
      </c>
    </row>
    <row r="5526" spans="38:41">
      <c r="AL5526" s="300">
        <v>7</v>
      </c>
      <c r="AM5526" s="300">
        <v>2003</v>
      </c>
      <c r="AN5526" s="302">
        <v>37830</v>
      </c>
      <c r="AO5526" s="300">
        <v>5.4029999999999996</v>
      </c>
    </row>
    <row r="5527" spans="38:41">
      <c r="AL5527" s="300">
        <v>7</v>
      </c>
      <c r="AM5527" s="300">
        <v>2003</v>
      </c>
      <c r="AN5527" s="302">
        <v>37827</v>
      </c>
      <c r="AO5527" s="300">
        <v>5.375</v>
      </c>
    </row>
    <row r="5528" spans="38:41">
      <c r="AL5528" s="300">
        <v>7</v>
      </c>
      <c r="AM5528" s="300">
        <v>2003</v>
      </c>
      <c r="AN5528" s="302">
        <v>37826</v>
      </c>
      <c r="AO5528" s="300">
        <v>5.3529999999999998</v>
      </c>
    </row>
    <row r="5529" spans="38:41">
      <c r="AL5529" s="300">
        <v>7</v>
      </c>
      <c r="AM5529" s="300">
        <v>2003</v>
      </c>
      <c r="AN5529" s="302">
        <v>37825</v>
      </c>
      <c r="AO5529" s="300">
        <v>5.3259999999999996</v>
      </c>
    </row>
    <row r="5530" spans="38:41">
      <c r="AL5530" s="300">
        <v>7</v>
      </c>
      <c r="AM5530" s="300">
        <v>2003</v>
      </c>
      <c r="AN5530" s="302">
        <v>37824</v>
      </c>
      <c r="AO5530" s="300">
        <v>5.3410000000000002</v>
      </c>
    </row>
    <row r="5531" spans="38:41">
      <c r="AL5531" s="300">
        <v>7</v>
      </c>
      <c r="AM5531" s="300">
        <v>2003</v>
      </c>
      <c r="AN5531" s="302">
        <v>37823</v>
      </c>
      <c r="AO5531" s="300">
        <v>5.3650000000000002</v>
      </c>
    </row>
    <row r="5532" spans="38:41">
      <c r="AL5532" s="300">
        <v>7</v>
      </c>
      <c r="AM5532" s="300">
        <v>2003</v>
      </c>
      <c r="AN5532" s="302">
        <v>37820</v>
      </c>
      <c r="AO5532" s="300">
        <v>5.3010000000000002</v>
      </c>
    </row>
    <row r="5533" spans="38:41">
      <c r="AL5533" s="300">
        <v>7</v>
      </c>
      <c r="AM5533" s="300">
        <v>2003</v>
      </c>
      <c r="AN5533" s="302">
        <v>37819</v>
      </c>
      <c r="AO5533" s="300">
        <v>5.2869999999999999</v>
      </c>
    </row>
    <row r="5534" spans="38:41">
      <c r="AL5534" s="300">
        <v>7</v>
      </c>
      <c r="AM5534" s="300">
        <v>2003</v>
      </c>
      <c r="AN5534" s="302">
        <v>37818</v>
      </c>
      <c r="AO5534" s="300">
        <v>5.3150000000000004</v>
      </c>
    </row>
    <row r="5535" spans="38:41">
      <c r="AL5535" s="300">
        <v>7</v>
      </c>
      <c r="AM5535" s="300">
        <v>2003</v>
      </c>
      <c r="AN5535" s="302">
        <v>37817</v>
      </c>
      <c r="AO5535" s="300">
        <v>5.3739999999999997</v>
      </c>
    </row>
    <row r="5536" spans="38:41">
      <c r="AL5536" s="300">
        <v>7</v>
      </c>
      <c r="AM5536" s="300">
        <v>2003</v>
      </c>
      <c r="AN5536" s="302">
        <v>37816</v>
      </c>
      <c r="AO5536" s="300">
        <v>5.2759999999999998</v>
      </c>
    </row>
    <row r="5537" spans="38:41">
      <c r="AL5537" s="300">
        <v>7</v>
      </c>
      <c r="AM5537" s="300">
        <v>2003</v>
      </c>
      <c r="AN5537" s="302">
        <v>37813</v>
      </c>
      <c r="AO5537" s="300">
        <v>5.2309999999999999</v>
      </c>
    </row>
    <row r="5538" spans="38:41">
      <c r="AL5538" s="300">
        <v>7</v>
      </c>
      <c r="AM5538" s="300">
        <v>2003</v>
      </c>
      <c r="AN5538" s="302">
        <v>37812</v>
      </c>
      <c r="AO5538" s="300">
        <v>5.2270000000000003</v>
      </c>
    </row>
    <row r="5539" spans="38:41">
      <c r="AL5539" s="300">
        <v>7</v>
      </c>
      <c r="AM5539" s="300">
        <v>2003</v>
      </c>
      <c r="AN5539" s="302">
        <v>37811</v>
      </c>
      <c r="AO5539" s="300">
        <v>5.24</v>
      </c>
    </row>
    <row r="5540" spans="38:41">
      <c r="AL5540" s="300">
        <v>7</v>
      </c>
      <c r="AM5540" s="300">
        <v>2003</v>
      </c>
      <c r="AN5540" s="302">
        <v>37810</v>
      </c>
      <c r="AO5540" s="300">
        <v>5.2569999999999997</v>
      </c>
    </row>
    <row r="5541" spans="38:41">
      <c r="AL5541" s="300">
        <v>7</v>
      </c>
      <c r="AM5541" s="300">
        <v>2003</v>
      </c>
      <c r="AN5541" s="302">
        <v>37809</v>
      </c>
      <c r="AO5541" s="300">
        <v>5.258</v>
      </c>
    </row>
    <row r="5542" spans="38:41">
      <c r="AL5542" s="300">
        <v>7</v>
      </c>
      <c r="AM5542" s="300">
        <v>2003</v>
      </c>
      <c r="AN5542" s="302">
        <v>37806</v>
      </c>
      <c r="AO5542" s="300">
        <v>5.1619999999999999</v>
      </c>
    </row>
    <row r="5543" spans="38:41">
      <c r="AL5543" s="300">
        <v>7</v>
      </c>
      <c r="AM5543" s="300">
        <v>2003</v>
      </c>
      <c r="AN5543" s="302">
        <v>37805</v>
      </c>
      <c r="AO5543" s="300">
        <v>5.1689999999999996</v>
      </c>
    </row>
    <row r="5544" spans="38:41">
      <c r="AL5544" s="300">
        <v>7</v>
      </c>
      <c r="AM5544" s="300">
        <v>2003</v>
      </c>
      <c r="AN5544" s="302">
        <v>37804</v>
      </c>
      <c r="AO5544" s="300">
        <v>5.0919999999999996</v>
      </c>
    </row>
    <row r="5545" spans="38:41">
      <c r="AL5545" s="300">
        <v>7</v>
      </c>
      <c r="AM5545" s="300">
        <v>2003</v>
      </c>
      <c r="AN5545" s="302">
        <v>37803</v>
      </c>
      <c r="AO5545" s="300">
        <v>5.0970000000000004</v>
      </c>
    </row>
    <row r="5546" spans="38:41">
      <c r="AL5546" s="300">
        <v>6</v>
      </c>
      <c r="AM5546" s="300">
        <v>2003</v>
      </c>
      <c r="AN5546" s="302">
        <v>37802</v>
      </c>
      <c r="AO5546" s="300">
        <v>5.0910000000000002</v>
      </c>
    </row>
    <row r="5547" spans="38:41">
      <c r="AL5547" s="300">
        <v>6</v>
      </c>
      <c r="AM5547" s="300">
        <v>2003</v>
      </c>
      <c r="AN5547" s="302">
        <v>37799</v>
      </c>
      <c r="AO5547" s="300">
        <v>5.1289999999999996</v>
      </c>
    </row>
    <row r="5548" spans="38:41">
      <c r="AL5548" s="300">
        <v>6</v>
      </c>
      <c r="AM5548" s="300">
        <v>2003</v>
      </c>
      <c r="AN5548" s="302">
        <v>37798</v>
      </c>
      <c r="AO5548" s="300">
        <v>5.0979999999999999</v>
      </c>
    </row>
    <row r="5549" spans="38:41">
      <c r="AL5549" s="300">
        <v>6</v>
      </c>
      <c r="AM5549" s="300">
        <v>2003</v>
      </c>
      <c r="AN5549" s="302">
        <v>37797</v>
      </c>
      <c r="AO5549" s="300">
        <v>5.0430000000000001</v>
      </c>
    </row>
    <row r="5550" spans="38:41">
      <c r="AL5550" s="300">
        <v>6</v>
      </c>
      <c r="AM5550" s="300">
        <v>2003</v>
      </c>
      <c r="AN5550" s="302">
        <v>37796</v>
      </c>
      <c r="AO5550" s="300">
        <v>4.9429999999999996</v>
      </c>
    </row>
    <row r="5551" spans="38:41">
      <c r="AL5551" s="300">
        <v>6</v>
      </c>
      <c r="AM5551" s="300">
        <v>2003</v>
      </c>
      <c r="AN5551" s="302">
        <v>37795</v>
      </c>
      <c r="AO5551" s="300">
        <v>4.9649999999999999</v>
      </c>
    </row>
    <row r="5552" spans="38:41">
      <c r="AL5552" s="300">
        <v>6</v>
      </c>
      <c r="AM5552" s="300">
        <v>2003</v>
      </c>
      <c r="AN5552" s="302">
        <v>37792</v>
      </c>
      <c r="AO5552" s="300">
        <v>5.0090000000000003</v>
      </c>
    </row>
    <row r="5553" spans="38:41">
      <c r="AL5553" s="300">
        <v>6</v>
      </c>
      <c r="AM5553" s="300">
        <v>2003</v>
      </c>
      <c r="AN5553" s="302">
        <v>37791</v>
      </c>
      <c r="AO5553" s="300">
        <v>4.968</v>
      </c>
    </row>
    <row r="5554" spans="38:41">
      <c r="AL5554" s="300">
        <v>6</v>
      </c>
      <c r="AM5554" s="300">
        <v>2003</v>
      </c>
      <c r="AN5554" s="302">
        <v>37790</v>
      </c>
      <c r="AO5554" s="300">
        <v>4.9509999999999996</v>
      </c>
    </row>
    <row r="5555" spans="38:41">
      <c r="AL5555" s="300">
        <v>6</v>
      </c>
      <c r="AM5555" s="300">
        <v>2003</v>
      </c>
      <c r="AN5555" s="302">
        <v>37789</v>
      </c>
      <c r="AO5555" s="300">
        <v>4.9139999999999997</v>
      </c>
    </row>
    <row r="5556" spans="38:41">
      <c r="AL5556" s="300">
        <v>6</v>
      </c>
      <c r="AM5556" s="300">
        <v>2003</v>
      </c>
      <c r="AN5556" s="302">
        <v>37788</v>
      </c>
      <c r="AO5556" s="300">
        <v>4.8209999999999997</v>
      </c>
    </row>
    <row r="5557" spans="38:41">
      <c r="AL5557" s="300">
        <v>6</v>
      </c>
      <c r="AM5557" s="300">
        <v>2003</v>
      </c>
      <c r="AN5557" s="302">
        <v>37785</v>
      </c>
      <c r="AO5557" s="300">
        <v>4.7439999999999998</v>
      </c>
    </row>
    <row r="5558" spans="38:41">
      <c r="AL5558" s="300">
        <v>6</v>
      </c>
      <c r="AM5558" s="300">
        <v>2003</v>
      </c>
      <c r="AN5558" s="302">
        <v>37784</v>
      </c>
      <c r="AO5558" s="300">
        <v>4.8239999999999998</v>
      </c>
    </row>
    <row r="5559" spans="38:41">
      <c r="AL5559" s="300">
        <v>6</v>
      </c>
      <c r="AM5559" s="300">
        <v>2003</v>
      </c>
      <c r="AN5559" s="302">
        <v>37783</v>
      </c>
      <c r="AO5559" s="300">
        <v>4.8680000000000003</v>
      </c>
    </row>
    <row r="5560" spans="38:41">
      <c r="AL5560" s="300">
        <v>6</v>
      </c>
      <c r="AM5560" s="300">
        <v>2003</v>
      </c>
      <c r="AN5560" s="302">
        <v>37782</v>
      </c>
      <c r="AO5560" s="300">
        <v>4.8440000000000003</v>
      </c>
    </row>
    <row r="5561" spans="38:41">
      <c r="AL5561" s="300">
        <v>6</v>
      </c>
      <c r="AM5561" s="300">
        <v>2003</v>
      </c>
      <c r="AN5561" s="302">
        <v>37781</v>
      </c>
      <c r="AO5561" s="300">
        <v>4.91</v>
      </c>
    </row>
    <row r="5562" spans="38:41">
      <c r="AL5562" s="300">
        <v>6</v>
      </c>
      <c r="AM5562" s="300">
        <v>2003</v>
      </c>
      <c r="AN5562" s="302">
        <v>37778</v>
      </c>
      <c r="AO5562" s="300">
        <v>4.9660000000000002</v>
      </c>
    </row>
    <row r="5563" spans="38:41">
      <c r="AL5563" s="300">
        <v>6</v>
      </c>
      <c r="AM5563" s="300">
        <v>2003</v>
      </c>
      <c r="AN5563" s="302">
        <v>37777</v>
      </c>
      <c r="AO5563" s="300">
        <v>4.992</v>
      </c>
    </row>
    <row r="5564" spans="38:41">
      <c r="AL5564" s="300">
        <v>6</v>
      </c>
      <c r="AM5564" s="300">
        <v>2003</v>
      </c>
      <c r="AN5564" s="302">
        <v>37776</v>
      </c>
      <c r="AO5564" s="300">
        <v>4.9960000000000004</v>
      </c>
    </row>
    <row r="5565" spans="38:41">
      <c r="AL5565" s="300">
        <v>6</v>
      </c>
      <c r="AM5565" s="300">
        <v>2003</v>
      </c>
      <c r="AN5565" s="302">
        <v>37775</v>
      </c>
      <c r="AO5565" s="300">
        <v>4.9939999999999998</v>
      </c>
    </row>
    <row r="5566" spans="38:41">
      <c r="AL5566" s="300">
        <v>6</v>
      </c>
      <c r="AM5566" s="300">
        <v>2003</v>
      </c>
      <c r="AN5566" s="302">
        <v>37774</v>
      </c>
      <c r="AO5566" s="300">
        <v>5.0599999999999996</v>
      </c>
    </row>
    <row r="5567" spans="38:41">
      <c r="AL5567" s="300">
        <v>5</v>
      </c>
      <c r="AM5567" s="300">
        <v>2003</v>
      </c>
      <c r="AN5567" s="302">
        <v>37771</v>
      </c>
      <c r="AO5567" s="300">
        <v>5.0119999999999996</v>
      </c>
    </row>
    <row r="5568" spans="38:41">
      <c r="AL5568" s="300">
        <v>5</v>
      </c>
      <c r="AM5568" s="300">
        <v>2003</v>
      </c>
      <c r="AN5568" s="302">
        <v>37770</v>
      </c>
      <c r="AO5568" s="300">
        <v>5.0209999999999999</v>
      </c>
    </row>
    <row r="5569" spans="38:41">
      <c r="AL5569" s="300">
        <v>5</v>
      </c>
      <c r="AM5569" s="300">
        <v>2003</v>
      </c>
      <c r="AN5569" s="302">
        <v>37769</v>
      </c>
      <c r="AO5569" s="300">
        <v>5.1219999999999999</v>
      </c>
    </row>
    <row r="5570" spans="38:41">
      <c r="AL5570" s="300">
        <v>5</v>
      </c>
      <c r="AM5570" s="300">
        <v>2003</v>
      </c>
      <c r="AN5570" s="302">
        <v>37768</v>
      </c>
      <c r="AO5570" s="300">
        <v>5.0919999999999996</v>
      </c>
    </row>
    <row r="5571" spans="38:41">
      <c r="AL5571" s="300">
        <v>5</v>
      </c>
      <c r="AM5571" s="300">
        <v>2003</v>
      </c>
      <c r="AN5571" s="302">
        <v>37767</v>
      </c>
      <c r="AO5571" s="300">
        <v>5.024</v>
      </c>
    </row>
    <row r="5572" spans="38:41">
      <c r="AL5572" s="300">
        <v>5</v>
      </c>
      <c r="AM5572" s="300">
        <v>2003</v>
      </c>
      <c r="AN5572" s="302">
        <v>37764</v>
      </c>
      <c r="AO5572" s="300">
        <v>5.048</v>
      </c>
    </row>
    <row r="5573" spans="38:41">
      <c r="AL5573" s="300">
        <v>5</v>
      </c>
      <c r="AM5573" s="300">
        <v>2003</v>
      </c>
      <c r="AN5573" s="302">
        <v>37763</v>
      </c>
      <c r="AO5573" s="300">
        <v>5.0670000000000002</v>
      </c>
    </row>
    <row r="5574" spans="38:41">
      <c r="AL5574" s="300">
        <v>5</v>
      </c>
      <c r="AM5574" s="300">
        <v>2003</v>
      </c>
      <c r="AN5574" s="302">
        <v>37762</v>
      </c>
      <c r="AO5574" s="300">
        <v>5.1340000000000003</v>
      </c>
    </row>
    <row r="5575" spans="38:41">
      <c r="AL5575" s="300">
        <v>5</v>
      </c>
      <c r="AM5575" s="300">
        <v>2003</v>
      </c>
      <c r="AN5575" s="302">
        <v>37761</v>
      </c>
      <c r="AO5575" s="300">
        <v>5.1609999999999996</v>
      </c>
    </row>
    <row r="5576" spans="38:41">
      <c r="AL5576" s="300">
        <v>5</v>
      </c>
      <c r="AM5576" s="300">
        <v>2003</v>
      </c>
      <c r="AN5576" s="302">
        <v>37760</v>
      </c>
      <c r="AO5576" s="300">
        <v>5.2409999999999997</v>
      </c>
    </row>
    <row r="5577" spans="38:41">
      <c r="AL5577" s="300">
        <v>5</v>
      </c>
      <c r="AM5577" s="300">
        <v>2003</v>
      </c>
      <c r="AN5577" s="302">
        <v>37757</v>
      </c>
      <c r="AO5577" s="300">
        <v>5.2389999999999999</v>
      </c>
    </row>
    <row r="5578" spans="38:41">
      <c r="AL5578" s="300">
        <v>5</v>
      </c>
      <c r="AM5578" s="300">
        <v>2003</v>
      </c>
      <c r="AN5578" s="302">
        <v>37756</v>
      </c>
      <c r="AO5578" s="300">
        <v>5.2770000000000001</v>
      </c>
    </row>
    <row r="5579" spans="38:41">
      <c r="AL5579" s="300">
        <v>5</v>
      </c>
      <c r="AM5579" s="300">
        <v>2003</v>
      </c>
      <c r="AN5579" s="302">
        <v>37755</v>
      </c>
      <c r="AO5579" s="300">
        <v>5.2880000000000003</v>
      </c>
    </row>
    <row r="5580" spans="38:41">
      <c r="AL5580" s="300">
        <v>5</v>
      </c>
      <c r="AM5580" s="300">
        <v>2003</v>
      </c>
      <c r="AN5580" s="302">
        <v>37754</v>
      </c>
      <c r="AO5580" s="300">
        <v>5.3540000000000001</v>
      </c>
    </row>
    <row r="5581" spans="38:41">
      <c r="AL5581" s="300">
        <v>5</v>
      </c>
      <c r="AM5581" s="300">
        <v>2003</v>
      </c>
      <c r="AN5581" s="302">
        <v>37753</v>
      </c>
      <c r="AO5581" s="300">
        <v>5.3719999999999999</v>
      </c>
    </row>
    <row r="5582" spans="38:41">
      <c r="AL5582" s="300">
        <v>5</v>
      </c>
      <c r="AM5582" s="300">
        <v>2003</v>
      </c>
      <c r="AN5582" s="302">
        <v>37750</v>
      </c>
      <c r="AO5582" s="300">
        <v>5.3689999999999998</v>
      </c>
    </row>
    <row r="5583" spans="38:41">
      <c r="AL5583" s="300">
        <v>5</v>
      </c>
      <c r="AM5583" s="300">
        <v>2003</v>
      </c>
      <c r="AN5583" s="302">
        <v>37749</v>
      </c>
      <c r="AO5583" s="300">
        <v>5.3680000000000003</v>
      </c>
    </row>
    <row r="5584" spans="38:41">
      <c r="AL5584" s="300">
        <v>5</v>
      </c>
      <c r="AM5584" s="300">
        <v>2003</v>
      </c>
      <c r="AN5584" s="302">
        <v>37748</v>
      </c>
      <c r="AO5584" s="300">
        <v>5.3520000000000003</v>
      </c>
    </row>
    <row r="5585" spans="38:41">
      <c r="AL5585" s="300">
        <v>5</v>
      </c>
      <c r="AM5585" s="300">
        <v>2003</v>
      </c>
      <c r="AN5585" s="302">
        <v>37747</v>
      </c>
      <c r="AO5585" s="300">
        <v>5.3949999999999996</v>
      </c>
    </row>
    <row r="5586" spans="38:41">
      <c r="AL5586" s="300">
        <v>5</v>
      </c>
      <c r="AM5586" s="300">
        <v>2003</v>
      </c>
      <c r="AN5586" s="302">
        <v>37746</v>
      </c>
      <c r="AO5586" s="300">
        <v>5.4320000000000004</v>
      </c>
    </row>
    <row r="5587" spans="38:41">
      <c r="AL5587" s="300">
        <v>5</v>
      </c>
      <c r="AM5587" s="300">
        <v>2003</v>
      </c>
      <c r="AN5587" s="302">
        <v>37743</v>
      </c>
      <c r="AO5587" s="300">
        <v>5.43</v>
      </c>
    </row>
    <row r="5588" spans="38:41">
      <c r="AL5588" s="300">
        <v>5</v>
      </c>
      <c r="AM5588" s="300">
        <v>2003</v>
      </c>
      <c r="AN5588" s="302">
        <v>37742</v>
      </c>
      <c r="AO5588" s="300">
        <v>5.4080000000000004</v>
      </c>
    </row>
    <row r="5589" spans="38:41">
      <c r="AL5589" s="300">
        <v>4</v>
      </c>
      <c r="AM5589" s="300">
        <v>2003</v>
      </c>
      <c r="AN5589" s="302">
        <v>37741</v>
      </c>
      <c r="AO5589" s="300">
        <v>5.4180000000000001</v>
      </c>
    </row>
    <row r="5590" spans="38:41">
      <c r="AL5590" s="300">
        <v>4</v>
      </c>
      <c r="AM5590" s="300">
        <v>2003</v>
      </c>
      <c r="AN5590" s="302">
        <v>37740</v>
      </c>
      <c r="AO5590" s="300">
        <v>5.4459999999999997</v>
      </c>
    </row>
    <row r="5591" spans="38:41">
      <c r="AL5591" s="300">
        <v>4</v>
      </c>
      <c r="AM5591" s="300">
        <v>2003</v>
      </c>
      <c r="AN5591" s="302">
        <v>37739</v>
      </c>
      <c r="AO5591" s="300">
        <v>5.4349999999999996</v>
      </c>
    </row>
    <row r="5592" spans="38:41">
      <c r="AL5592" s="300">
        <v>4</v>
      </c>
      <c r="AM5592" s="300">
        <v>2003</v>
      </c>
      <c r="AN5592" s="302">
        <v>37736</v>
      </c>
      <c r="AO5592" s="300">
        <v>5.4539999999999997</v>
      </c>
    </row>
    <row r="5593" spans="38:41">
      <c r="AL5593" s="300">
        <v>4</v>
      </c>
      <c r="AM5593" s="300">
        <v>2003</v>
      </c>
      <c r="AN5593" s="302">
        <v>37735</v>
      </c>
      <c r="AO5593" s="300">
        <v>5.4980000000000002</v>
      </c>
    </row>
    <row r="5594" spans="38:41">
      <c r="AL5594" s="300">
        <v>4</v>
      </c>
      <c r="AM5594" s="300">
        <v>2003</v>
      </c>
      <c r="AN5594" s="302">
        <v>37734</v>
      </c>
      <c r="AO5594" s="300">
        <v>5.54</v>
      </c>
    </row>
    <row r="5595" spans="38:41">
      <c r="AL5595" s="300">
        <v>4</v>
      </c>
      <c r="AM5595" s="300">
        <v>2003</v>
      </c>
      <c r="AN5595" s="302">
        <v>37733</v>
      </c>
      <c r="AO5595" s="300">
        <v>5.524</v>
      </c>
    </row>
    <row r="5596" spans="38:41">
      <c r="AL5596" s="300">
        <v>4</v>
      </c>
      <c r="AM5596" s="300">
        <v>2003</v>
      </c>
      <c r="AN5596" s="302">
        <v>37732</v>
      </c>
      <c r="AO5596" s="300">
        <v>5.52</v>
      </c>
    </row>
    <row r="5597" spans="38:41">
      <c r="AL5597" s="300">
        <v>4</v>
      </c>
      <c r="AM5597" s="300">
        <v>2003</v>
      </c>
      <c r="AN5597" s="302">
        <v>37729</v>
      </c>
      <c r="AO5597" s="300">
        <v>5.5339999999999998</v>
      </c>
    </row>
    <row r="5598" spans="38:41">
      <c r="AL5598" s="300">
        <v>4</v>
      </c>
      <c r="AM5598" s="300">
        <v>2003</v>
      </c>
      <c r="AN5598" s="302">
        <v>37728</v>
      </c>
      <c r="AO5598" s="300">
        <v>5.5339999999999998</v>
      </c>
    </row>
    <row r="5599" spans="38:41">
      <c r="AL5599" s="300">
        <v>4</v>
      </c>
      <c r="AM5599" s="300">
        <v>2003</v>
      </c>
      <c r="AN5599" s="302">
        <v>37727</v>
      </c>
      <c r="AO5599" s="300">
        <v>5.5339999999999998</v>
      </c>
    </row>
    <row r="5600" spans="38:41">
      <c r="AL5600" s="300">
        <v>4</v>
      </c>
      <c r="AM5600" s="300">
        <v>2003</v>
      </c>
      <c r="AN5600" s="302">
        <v>37726</v>
      </c>
      <c r="AO5600" s="300">
        <v>5.5460000000000003</v>
      </c>
    </row>
    <row r="5601" spans="38:41">
      <c r="AL5601" s="300">
        <v>4</v>
      </c>
      <c r="AM5601" s="300">
        <v>2003</v>
      </c>
      <c r="AN5601" s="302">
        <v>37725</v>
      </c>
      <c r="AO5601" s="300">
        <v>5.5620000000000003</v>
      </c>
    </row>
    <row r="5602" spans="38:41">
      <c r="AL5602" s="300">
        <v>4</v>
      </c>
      <c r="AM5602" s="300">
        <v>2003</v>
      </c>
      <c r="AN5602" s="302">
        <v>37722</v>
      </c>
      <c r="AO5602" s="300">
        <v>5.532</v>
      </c>
    </row>
    <row r="5603" spans="38:41">
      <c r="AL5603" s="300">
        <v>4</v>
      </c>
      <c r="AM5603" s="300">
        <v>2003</v>
      </c>
      <c r="AN5603" s="302">
        <v>37721</v>
      </c>
      <c r="AO5603" s="300">
        <v>5.5259999999999998</v>
      </c>
    </row>
    <row r="5604" spans="38:41">
      <c r="AL5604" s="300">
        <v>4</v>
      </c>
      <c r="AM5604" s="300">
        <v>2003</v>
      </c>
      <c r="AN5604" s="302">
        <v>37720</v>
      </c>
      <c r="AO5604" s="300">
        <v>5.5430000000000001</v>
      </c>
    </row>
    <row r="5605" spans="38:41">
      <c r="AL5605" s="300">
        <v>4</v>
      </c>
      <c r="AM5605" s="300">
        <v>2003</v>
      </c>
      <c r="AN5605" s="302">
        <v>37719</v>
      </c>
      <c r="AO5605" s="300">
        <v>5.57</v>
      </c>
    </row>
    <row r="5606" spans="38:41">
      <c r="AL5606" s="300">
        <v>4</v>
      </c>
      <c r="AM5606" s="300">
        <v>2003</v>
      </c>
      <c r="AN5606" s="302">
        <v>37718</v>
      </c>
      <c r="AO5606" s="300">
        <v>5.6219999999999999</v>
      </c>
    </row>
    <row r="5607" spans="38:41">
      <c r="AL5607" s="300">
        <v>4</v>
      </c>
      <c r="AM5607" s="300">
        <v>2003</v>
      </c>
      <c r="AN5607" s="302">
        <v>37715</v>
      </c>
      <c r="AO5607" s="300">
        <v>5.6219999999999999</v>
      </c>
    </row>
    <row r="5608" spans="38:41">
      <c r="AL5608" s="300">
        <v>4</v>
      </c>
      <c r="AM5608" s="300">
        <v>2003</v>
      </c>
      <c r="AN5608" s="302">
        <v>37714</v>
      </c>
      <c r="AO5608" s="300">
        <v>5.6120000000000001</v>
      </c>
    </row>
    <row r="5609" spans="38:41">
      <c r="AL5609" s="300">
        <v>4</v>
      </c>
      <c r="AM5609" s="300">
        <v>2003</v>
      </c>
      <c r="AN5609" s="302">
        <v>37713</v>
      </c>
      <c r="AO5609" s="300">
        <v>5.6210000000000004</v>
      </c>
    </row>
    <row r="5610" spans="38:41">
      <c r="AL5610" s="300">
        <v>4</v>
      </c>
      <c r="AM5610" s="300">
        <v>2003</v>
      </c>
      <c r="AN5610" s="302">
        <v>37712</v>
      </c>
      <c r="AO5610" s="300">
        <v>5.5739999999999998</v>
      </c>
    </row>
    <row r="5611" spans="38:41">
      <c r="AL5611" s="300">
        <v>3</v>
      </c>
      <c r="AM5611" s="300">
        <v>2003</v>
      </c>
      <c r="AN5611" s="302">
        <v>37711</v>
      </c>
      <c r="AO5611" s="300">
        <v>5.5540000000000003</v>
      </c>
    </row>
    <row r="5612" spans="38:41">
      <c r="AL5612" s="300">
        <v>3</v>
      </c>
      <c r="AM5612" s="300">
        <v>2003</v>
      </c>
      <c r="AN5612" s="302">
        <v>37708</v>
      </c>
      <c r="AO5612" s="300">
        <v>5.5739999999999998</v>
      </c>
    </row>
    <row r="5613" spans="38:41">
      <c r="AL5613" s="300">
        <v>3</v>
      </c>
      <c r="AM5613" s="300">
        <v>2003</v>
      </c>
      <c r="AN5613" s="302">
        <v>37707</v>
      </c>
      <c r="AO5613" s="300">
        <v>5.6070000000000002</v>
      </c>
    </row>
    <row r="5614" spans="38:41">
      <c r="AL5614" s="300">
        <v>3</v>
      </c>
      <c r="AM5614" s="300">
        <v>2003</v>
      </c>
      <c r="AN5614" s="302">
        <v>37706</v>
      </c>
      <c r="AO5614" s="300">
        <v>5.585</v>
      </c>
    </row>
    <row r="5615" spans="38:41">
      <c r="AL5615" s="300">
        <v>3</v>
      </c>
      <c r="AM5615" s="300">
        <v>2003</v>
      </c>
      <c r="AN5615" s="302">
        <v>37705</v>
      </c>
      <c r="AO5615" s="300">
        <v>5.59</v>
      </c>
    </row>
    <row r="5616" spans="38:41">
      <c r="AL5616" s="300">
        <v>3</v>
      </c>
      <c r="AM5616" s="300">
        <v>2003</v>
      </c>
      <c r="AN5616" s="302">
        <v>37704</v>
      </c>
      <c r="AO5616" s="300">
        <v>5.5869999999999997</v>
      </c>
    </row>
    <row r="5617" spans="38:41">
      <c r="AL5617" s="300">
        <v>3</v>
      </c>
      <c r="AM5617" s="300">
        <v>2003</v>
      </c>
      <c r="AN5617" s="302">
        <v>37701</v>
      </c>
      <c r="AO5617" s="300">
        <v>5.66</v>
      </c>
    </row>
    <row r="5618" spans="38:41">
      <c r="AL5618" s="300">
        <v>3</v>
      </c>
      <c r="AM5618" s="300">
        <v>2003</v>
      </c>
      <c r="AN5618" s="302">
        <v>37700</v>
      </c>
      <c r="AO5618" s="300">
        <v>5.5990000000000002</v>
      </c>
    </row>
    <row r="5619" spans="38:41">
      <c r="AL5619" s="300">
        <v>3</v>
      </c>
      <c r="AM5619" s="300">
        <v>2003</v>
      </c>
      <c r="AN5619" s="302">
        <v>37699</v>
      </c>
      <c r="AO5619" s="300">
        <v>5.5780000000000003</v>
      </c>
    </row>
    <row r="5620" spans="38:41">
      <c r="AL5620" s="300">
        <v>3</v>
      </c>
      <c r="AM5620" s="300">
        <v>2003</v>
      </c>
      <c r="AN5620" s="302">
        <v>37698</v>
      </c>
      <c r="AO5620" s="300">
        <v>5.5279999999999996</v>
      </c>
    </row>
    <row r="5621" spans="38:41">
      <c r="AL5621" s="300">
        <v>3</v>
      </c>
      <c r="AM5621" s="300">
        <v>2003</v>
      </c>
      <c r="AN5621" s="302">
        <v>37697</v>
      </c>
      <c r="AO5621" s="300">
        <v>5.51</v>
      </c>
    </row>
    <row r="5622" spans="38:41">
      <c r="AL5622" s="300">
        <v>3</v>
      </c>
      <c r="AM5622" s="300">
        <v>2003</v>
      </c>
      <c r="AN5622" s="302">
        <v>37694</v>
      </c>
      <c r="AO5622" s="300">
        <v>5.431</v>
      </c>
    </row>
    <row r="5623" spans="38:41">
      <c r="AL5623" s="300">
        <v>3</v>
      </c>
      <c r="AM5623" s="300">
        <v>2003</v>
      </c>
      <c r="AN5623" s="302">
        <v>37693</v>
      </c>
      <c r="AO5623" s="300">
        <v>5.4450000000000003</v>
      </c>
    </row>
    <row r="5624" spans="38:41">
      <c r="AL5624" s="300">
        <v>3</v>
      </c>
      <c r="AM5624" s="300">
        <v>2003</v>
      </c>
      <c r="AN5624" s="302">
        <v>37692</v>
      </c>
      <c r="AO5624" s="300">
        <v>5.3440000000000003</v>
      </c>
    </row>
    <row r="5625" spans="38:41">
      <c r="AL5625" s="300">
        <v>3</v>
      </c>
      <c r="AM5625" s="300">
        <v>2003</v>
      </c>
      <c r="AN5625" s="302">
        <v>37691</v>
      </c>
      <c r="AO5625" s="300">
        <v>5.35</v>
      </c>
    </row>
    <row r="5626" spans="38:41">
      <c r="AL5626" s="300">
        <v>3</v>
      </c>
      <c r="AM5626" s="300">
        <v>2003</v>
      </c>
      <c r="AN5626" s="302">
        <v>37690</v>
      </c>
      <c r="AO5626" s="300">
        <v>5.3579999999999997</v>
      </c>
    </row>
    <row r="5627" spans="38:41">
      <c r="AL5627" s="300">
        <v>3</v>
      </c>
      <c r="AM5627" s="300">
        <v>2003</v>
      </c>
      <c r="AN5627" s="302">
        <v>37687</v>
      </c>
      <c r="AO5627" s="300">
        <v>5.3869999999999996</v>
      </c>
    </row>
    <row r="5628" spans="38:41">
      <c r="AL5628" s="300">
        <v>3</v>
      </c>
      <c r="AM5628" s="300">
        <v>2003</v>
      </c>
      <c r="AN5628" s="302">
        <v>37686</v>
      </c>
      <c r="AO5628" s="300">
        <v>5.3979999999999997</v>
      </c>
    </row>
    <row r="5629" spans="38:41">
      <c r="AL5629" s="300">
        <v>3</v>
      </c>
      <c r="AM5629" s="300">
        <v>2003</v>
      </c>
      <c r="AN5629" s="302">
        <v>37685</v>
      </c>
      <c r="AO5629" s="300">
        <v>5.3920000000000003</v>
      </c>
    </row>
    <row r="5630" spans="38:41">
      <c r="AL5630" s="300">
        <v>3</v>
      </c>
      <c r="AM5630" s="300">
        <v>2003</v>
      </c>
      <c r="AN5630" s="302">
        <v>37684</v>
      </c>
      <c r="AO5630" s="300">
        <v>5.4340000000000002</v>
      </c>
    </row>
    <row r="5631" spans="38:41">
      <c r="AL5631" s="300">
        <v>3</v>
      </c>
      <c r="AM5631" s="300">
        <v>2003</v>
      </c>
      <c r="AN5631" s="302">
        <v>37683</v>
      </c>
      <c r="AO5631" s="300">
        <v>5.4390000000000001</v>
      </c>
    </row>
    <row r="5632" spans="38:41">
      <c r="AL5632" s="300">
        <v>2</v>
      </c>
      <c r="AM5632" s="300">
        <v>2003</v>
      </c>
      <c r="AN5632" s="302">
        <v>37680</v>
      </c>
      <c r="AO5632" s="300">
        <v>5.4450000000000003</v>
      </c>
    </row>
    <row r="5633" spans="38:41">
      <c r="AL5633" s="300">
        <v>2</v>
      </c>
      <c r="AM5633" s="300">
        <v>2003</v>
      </c>
      <c r="AN5633" s="302">
        <v>37679</v>
      </c>
      <c r="AO5633" s="300">
        <v>5.45</v>
      </c>
    </row>
    <row r="5634" spans="38:41">
      <c r="AL5634" s="300">
        <v>2</v>
      </c>
      <c r="AM5634" s="300">
        <v>2003</v>
      </c>
      <c r="AN5634" s="302">
        <v>37678</v>
      </c>
      <c r="AO5634" s="300">
        <v>5.4589999999999996</v>
      </c>
    </row>
    <row r="5635" spans="38:41">
      <c r="AL5635" s="300">
        <v>2</v>
      </c>
      <c r="AM5635" s="300">
        <v>2003</v>
      </c>
      <c r="AN5635" s="302">
        <v>37677</v>
      </c>
      <c r="AO5635" s="300">
        <v>5.492</v>
      </c>
    </row>
    <row r="5636" spans="38:41">
      <c r="AL5636" s="300">
        <v>2</v>
      </c>
      <c r="AM5636" s="300">
        <v>2003</v>
      </c>
      <c r="AN5636" s="302">
        <v>37676</v>
      </c>
      <c r="AO5636" s="300">
        <v>5.5049999999999999</v>
      </c>
    </row>
    <row r="5637" spans="38:41">
      <c r="AL5637" s="300">
        <v>2</v>
      </c>
      <c r="AM5637" s="300">
        <v>2003</v>
      </c>
      <c r="AN5637" s="302">
        <v>37673</v>
      </c>
      <c r="AO5637" s="300">
        <v>5.51</v>
      </c>
    </row>
    <row r="5638" spans="38:41">
      <c r="AL5638" s="300">
        <v>2</v>
      </c>
      <c r="AM5638" s="300">
        <v>2003</v>
      </c>
      <c r="AN5638" s="302">
        <v>37672</v>
      </c>
      <c r="AO5638" s="300">
        <v>5.4889999999999999</v>
      </c>
    </row>
    <row r="5639" spans="38:41">
      <c r="AL5639" s="300">
        <v>2</v>
      </c>
      <c r="AM5639" s="300">
        <v>2003</v>
      </c>
      <c r="AN5639" s="302">
        <v>37671</v>
      </c>
      <c r="AO5639" s="300">
        <v>5.5030000000000001</v>
      </c>
    </row>
    <row r="5640" spans="38:41">
      <c r="AL5640" s="300">
        <v>2</v>
      </c>
      <c r="AM5640" s="300">
        <v>2003</v>
      </c>
      <c r="AN5640" s="302">
        <v>37670</v>
      </c>
      <c r="AO5640" s="300">
        <v>5.5229999999999997</v>
      </c>
    </row>
    <row r="5641" spans="38:41">
      <c r="AL5641" s="300">
        <v>2</v>
      </c>
      <c r="AM5641" s="300">
        <v>2003</v>
      </c>
      <c r="AN5641" s="302">
        <v>37669</v>
      </c>
      <c r="AO5641" s="300">
        <v>5.53</v>
      </c>
    </row>
    <row r="5642" spans="38:41">
      <c r="AL5642" s="300">
        <v>2</v>
      </c>
      <c r="AM5642" s="300">
        <v>2003</v>
      </c>
      <c r="AN5642" s="302">
        <v>37666</v>
      </c>
      <c r="AO5642" s="300">
        <v>5.5220000000000002</v>
      </c>
    </row>
    <row r="5643" spans="38:41">
      <c r="AL5643" s="300">
        <v>2</v>
      </c>
      <c r="AM5643" s="300">
        <v>2003</v>
      </c>
      <c r="AN5643" s="302">
        <v>37665</v>
      </c>
      <c r="AO5643" s="300">
        <v>5.4889999999999999</v>
      </c>
    </row>
    <row r="5644" spans="38:41">
      <c r="AL5644" s="300">
        <v>2</v>
      </c>
      <c r="AM5644" s="300">
        <v>2003</v>
      </c>
      <c r="AN5644" s="302">
        <v>37664</v>
      </c>
      <c r="AO5644" s="300">
        <v>5.5170000000000003</v>
      </c>
    </row>
    <row r="5645" spans="38:41">
      <c r="AL5645" s="300">
        <v>2</v>
      </c>
      <c r="AM5645" s="300">
        <v>2003</v>
      </c>
      <c r="AN5645" s="302">
        <v>37663</v>
      </c>
      <c r="AO5645" s="300">
        <v>5.524</v>
      </c>
    </row>
    <row r="5646" spans="38:41">
      <c r="AL5646" s="300">
        <v>2</v>
      </c>
      <c r="AM5646" s="300">
        <v>2003</v>
      </c>
      <c r="AN5646" s="302">
        <v>37662</v>
      </c>
      <c r="AO5646" s="300">
        <v>5.5369999999999999</v>
      </c>
    </row>
    <row r="5647" spans="38:41">
      <c r="AL5647" s="300">
        <v>2</v>
      </c>
      <c r="AM5647" s="300">
        <v>2003</v>
      </c>
      <c r="AN5647" s="302">
        <v>37659</v>
      </c>
      <c r="AO5647" s="300">
        <v>5.5060000000000002</v>
      </c>
    </row>
    <row r="5648" spans="38:41">
      <c r="AL5648" s="300">
        <v>2</v>
      </c>
      <c r="AM5648" s="300">
        <v>2003</v>
      </c>
      <c r="AN5648" s="302">
        <v>37658</v>
      </c>
      <c r="AO5648" s="300">
        <v>5.4960000000000004</v>
      </c>
    </row>
    <row r="5649" spans="38:41">
      <c r="AL5649" s="300">
        <v>2</v>
      </c>
      <c r="AM5649" s="300">
        <v>2003</v>
      </c>
      <c r="AN5649" s="302">
        <v>37657</v>
      </c>
      <c r="AO5649" s="300">
        <v>5.5250000000000004</v>
      </c>
    </row>
    <row r="5650" spans="38:41">
      <c r="AL5650" s="300">
        <v>2</v>
      </c>
      <c r="AM5650" s="300">
        <v>2003</v>
      </c>
      <c r="AN5650" s="302">
        <v>37656</v>
      </c>
      <c r="AO5650" s="300">
        <v>5.484</v>
      </c>
    </row>
    <row r="5651" spans="38:41">
      <c r="AL5651" s="300">
        <v>2</v>
      </c>
      <c r="AM5651" s="300">
        <v>2003</v>
      </c>
      <c r="AN5651" s="302">
        <v>37655</v>
      </c>
      <c r="AO5651" s="300">
        <v>5.4930000000000003</v>
      </c>
    </row>
    <row r="5652" spans="38:41">
      <c r="AL5652" s="300">
        <v>1</v>
      </c>
      <c r="AM5652" s="300">
        <v>2003</v>
      </c>
      <c r="AN5652" s="302">
        <v>37652</v>
      </c>
      <c r="AO5652" s="300">
        <v>5.468</v>
      </c>
    </row>
    <row r="5653" spans="38:41">
      <c r="AL5653" s="300">
        <v>1</v>
      </c>
      <c r="AM5653" s="300">
        <v>2003</v>
      </c>
      <c r="AN5653" s="302">
        <v>37651</v>
      </c>
      <c r="AO5653" s="300">
        <v>5.5030000000000001</v>
      </c>
    </row>
    <row r="5654" spans="38:41">
      <c r="AL5654" s="300">
        <v>1</v>
      </c>
      <c r="AM5654" s="300">
        <v>2003</v>
      </c>
      <c r="AN5654" s="302">
        <v>37650</v>
      </c>
      <c r="AO5654" s="300">
        <v>5.4930000000000003</v>
      </c>
    </row>
    <row r="5655" spans="38:41">
      <c r="AL5655" s="300">
        <v>1</v>
      </c>
      <c r="AM5655" s="300">
        <v>2003</v>
      </c>
      <c r="AN5655" s="302">
        <v>37649</v>
      </c>
      <c r="AO5655" s="300">
        <v>5.4539999999999997</v>
      </c>
    </row>
    <row r="5656" spans="38:41">
      <c r="AL5656" s="300">
        <v>1</v>
      </c>
      <c r="AM5656" s="300">
        <v>2003</v>
      </c>
      <c r="AN5656" s="302">
        <v>37648</v>
      </c>
      <c r="AO5656" s="300">
        <v>5.4420000000000002</v>
      </c>
    </row>
    <row r="5657" spans="38:41">
      <c r="AL5657" s="300">
        <v>1</v>
      </c>
      <c r="AM5657" s="300">
        <v>2003</v>
      </c>
      <c r="AN5657" s="302">
        <v>37645</v>
      </c>
      <c r="AO5657" s="300">
        <v>5.44</v>
      </c>
    </row>
    <row r="5658" spans="38:41">
      <c r="AL5658" s="300">
        <v>1</v>
      </c>
      <c r="AM5658" s="300">
        <v>2003</v>
      </c>
      <c r="AN5658" s="302">
        <v>37644</v>
      </c>
      <c r="AO5658" s="300">
        <v>5.4409999999999998</v>
      </c>
    </row>
    <row r="5659" spans="38:41">
      <c r="AL5659" s="300">
        <v>1</v>
      </c>
      <c r="AM5659" s="300">
        <v>2003</v>
      </c>
      <c r="AN5659" s="302">
        <v>37643</v>
      </c>
      <c r="AO5659" s="300">
        <v>5.4349999999999996</v>
      </c>
    </row>
    <row r="5660" spans="38:41">
      <c r="AL5660" s="300">
        <v>1</v>
      </c>
      <c r="AM5660" s="300">
        <v>2003</v>
      </c>
      <c r="AN5660" s="302">
        <v>37642</v>
      </c>
      <c r="AO5660" s="300">
        <v>5.4359999999999999</v>
      </c>
    </row>
    <row r="5661" spans="38:41">
      <c r="AL5661" s="300">
        <v>1</v>
      </c>
      <c r="AM5661" s="300">
        <v>2003</v>
      </c>
      <c r="AN5661" s="302">
        <v>37641</v>
      </c>
      <c r="AO5661" s="300">
        <v>5.4580000000000002</v>
      </c>
    </row>
    <row r="5662" spans="38:41">
      <c r="AL5662" s="300">
        <v>1</v>
      </c>
      <c r="AM5662" s="300">
        <v>2003</v>
      </c>
      <c r="AN5662" s="302">
        <v>37638</v>
      </c>
      <c r="AO5662" s="300">
        <v>5.4669999999999996</v>
      </c>
    </row>
    <row r="5663" spans="38:41">
      <c r="AL5663" s="300">
        <v>1</v>
      </c>
      <c r="AM5663" s="300">
        <v>2003</v>
      </c>
      <c r="AN5663" s="302">
        <v>37637</v>
      </c>
      <c r="AO5663" s="300">
        <v>5.4909999999999997</v>
      </c>
    </row>
    <row r="5664" spans="38:41">
      <c r="AL5664" s="300">
        <v>1</v>
      </c>
      <c r="AM5664" s="300">
        <v>2003</v>
      </c>
      <c r="AN5664" s="302">
        <v>37636</v>
      </c>
      <c r="AO5664" s="300">
        <v>5.4930000000000003</v>
      </c>
    </row>
    <row r="5665" spans="38:41">
      <c r="AL5665" s="300">
        <v>1</v>
      </c>
      <c r="AM5665" s="300">
        <v>2003</v>
      </c>
      <c r="AN5665" s="302">
        <v>37635</v>
      </c>
      <c r="AO5665" s="300">
        <v>5.5039999999999996</v>
      </c>
    </row>
    <row r="5666" spans="38:41">
      <c r="AL5666" s="300">
        <v>1</v>
      </c>
      <c r="AM5666" s="300">
        <v>2003</v>
      </c>
      <c r="AN5666" s="302">
        <v>37634</v>
      </c>
      <c r="AO5666" s="300">
        <v>5.5090000000000003</v>
      </c>
    </row>
    <row r="5667" spans="38:41">
      <c r="AL5667" s="300">
        <v>1</v>
      </c>
      <c r="AM5667" s="300">
        <v>2003</v>
      </c>
      <c r="AN5667" s="302">
        <v>37631</v>
      </c>
      <c r="AO5667" s="300">
        <v>5.4969999999999999</v>
      </c>
    </row>
    <row r="5668" spans="38:41">
      <c r="AL5668" s="300">
        <v>1</v>
      </c>
      <c r="AM5668" s="300">
        <v>2003</v>
      </c>
      <c r="AN5668" s="302">
        <v>37630</v>
      </c>
      <c r="AO5668" s="300">
        <v>5.5110000000000001</v>
      </c>
    </row>
    <row r="5669" spans="38:41">
      <c r="AL5669" s="300">
        <v>1</v>
      </c>
      <c r="AM5669" s="300">
        <v>2003</v>
      </c>
      <c r="AN5669" s="302">
        <v>37629</v>
      </c>
      <c r="AO5669" s="300">
        <v>5.4530000000000003</v>
      </c>
    </row>
    <row r="5670" spans="38:41">
      <c r="AL5670" s="300">
        <v>1</v>
      </c>
      <c r="AM5670" s="300">
        <v>2003</v>
      </c>
      <c r="AN5670" s="302">
        <v>37628</v>
      </c>
      <c r="AO5670" s="300">
        <v>5.4459999999999997</v>
      </c>
    </row>
    <row r="5671" spans="38:41">
      <c r="AL5671" s="300">
        <v>1</v>
      </c>
      <c r="AM5671" s="300">
        <v>2003</v>
      </c>
      <c r="AN5671" s="302">
        <v>37627</v>
      </c>
      <c r="AO5671" s="300">
        <v>5.484</v>
      </c>
    </row>
    <row r="5672" spans="38:41">
      <c r="AL5672" s="300">
        <v>1</v>
      </c>
      <c r="AM5672" s="300">
        <v>2003</v>
      </c>
      <c r="AN5672" s="302">
        <v>37624</v>
      </c>
      <c r="AO5672" s="300">
        <v>5.4669999999999996</v>
      </c>
    </row>
    <row r="5673" spans="38:41">
      <c r="AL5673" s="300">
        <v>1</v>
      </c>
      <c r="AM5673" s="300">
        <v>2003</v>
      </c>
      <c r="AN5673" s="302">
        <v>37623</v>
      </c>
      <c r="AO5673" s="300">
        <v>5.4489999999999998</v>
      </c>
    </row>
    <row r="5674" spans="38:41">
      <c r="AL5674" s="300">
        <v>12</v>
      </c>
      <c r="AM5674" s="300">
        <v>2002</v>
      </c>
      <c r="AN5674" s="302">
        <v>37621</v>
      </c>
      <c r="AO5674" s="300">
        <v>5.3630000000000004</v>
      </c>
    </row>
    <row r="5675" spans="38:41">
      <c r="AL5675" s="300">
        <v>12</v>
      </c>
      <c r="AM5675" s="300">
        <v>2002</v>
      </c>
      <c r="AN5675" s="302">
        <v>37620</v>
      </c>
      <c r="AO5675" s="300">
        <v>5.3650000000000002</v>
      </c>
    </row>
    <row r="5676" spans="38:41">
      <c r="AL5676" s="300">
        <v>12</v>
      </c>
      <c r="AM5676" s="300">
        <v>2002</v>
      </c>
      <c r="AN5676" s="302">
        <v>37617</v>
      </c>
      <c r="AO5676" s="300">
        <v>5.375</v>
      </c>
    </row>
    <row r="5677" spans="38:41">
      <c r="AL5677" s="300">
        <v>12</v>
      </c>
      <c r="AM5677" s="300">
        <v>2002</v>
      </c>
      <c r="AN5677" s="302">
        <v>37616</v>
      </c>
      <c r="AO5677" s="300">
        <v>5.4169999999999998</v>
      </c>
    </row>
    <row r="5678" spans="38:41">
      <c r="AL5678" s="300">
        <v>12</v>
      </c>
      <c r="AM5678" s="300">
        <v>2002</v>
      </c>
      <c r="AN5678" s="302">
        <v>37615</v>
      </c>
      <c r="AO5678" s="300">
        <v>5.4180000000000001</v>
      </c>
    </row>
    <row r="5679" spans="38:41">
      <c r="AL5679" s="300">
        <v>12</v>
      </c>
      <c r="AM5679" s="300">
        <v>2002</v>
      </c>
      <c r="AN5679" s="302">
        <v>37614</v>
      </c>
      <c r="AO5679" s="300">
        <v>5.415</v>
      </c>
    </row>
    <row r="5680" spans="38:41">
      <c r="AL5680" s="300">
        <v>12</v>
      </c>
      <c r="AM5680" s="300">
        <v>2002</v>
      </c>
      <c r="AN5680" s="302">
        <v>37613</v>
      </c>
      <c r="AO5680" s="300">
        <v>5.4359999999999999</v>
      </c>
    </row>
    <row r="5681" spans="38:41">
      <c r="AL5681" s="300">
        <v>12</v>
      </c>
      <c r="AM5681" s="300">
        <v>2002</v>
      </c>
      <c r="AN5681" s="302">
        <v>37610</v>
      </c>
      <c r="AO5681" s="300">
        <v>5.4180000000000001</v>
      </c>
    </row>
    <row r="5682" spans="38:41">
      <c r="AL5682" s="300">
        <v>12</v>
      </c>
      <c r="AM5682" s="300">
        <v>2002</v>
      </c>
      <c r="AN5682" s="302">
        <v>37609</v>
      </c>
      <c r="AO5682" s="300">
        <v>5.4050000000000002</v>
      </c>
    </row>
    <row r="5683" spans="38:41">
      <c r="AL5683" s="300">
        <v>12</v>
      </c>
      <c r="AM5683" s="300">
        <v>2002</v>
      </c>
      <c r="AN5683" s="302">
        <v>37608</v>
      </c>
      <c r="AO5683" s="300">
        <v>5.4320000000000004</v>
      </c>
    </row>
    <row r="5684" spans="38:41">
      <c r="AL5684" s="300">
        <v>12</v>
      </c>
      <c r="AM5684" s="300">
        <v>2002</v>
      </c>
      <c r="AN5684" s="302">
        <v>37607</v>
      </c>
      <c r="AO5684" s="300">
        <v>5.4669999999999996</v>
      </c>
    </row>
    <row r="5685" spans="38:41">
      <c r="AL5685" s="300">
        <v>12</v>
      </c>
      <c r="AM5685" s="300">
        <v>2002</v>
      </c>
      <c r="AN5685" s="302">
        <v>37606</v>
      </c>
      <c r="AO5685" s="300">
        <v>5.4880000000000004</v>
      </c>
    </row>
    <row r="5686" spans="38:41">
      <c r="AL5686" s="300">
        <v>12</v>
      </c>
      <c r="AM5686" s="300">
        <v>2002</v>
      </c>
      <c r="AN5686" s="302">
        <v>37603</v>
      </c>
      <c r="AO5686" s="300">
        <v>5.4770000000000003</v>
      </c>
    </row>
    <row r="5687" spans="38:41">
      <c r="AL5687" s="300">
        <v>12</v>
      </c>
      <c r="AM5687" s="300">
        <v>2002</v>
      </c>
      <c r="AN5687" s="302">
        <v>37602</v>
      </c>
      <c r="AO5687" s="300">
        <v>5.4720000000000004</v>
      </c>
    </row>
    <row r="5688" spans="38:41">
      <c r="AL5688" s="300">
        <v>12</v>
      </c>
      <c r="AM5688" s="300">
        <v>2002</v>
      </c>
      <c r="AN5688" s="302">
        <v>37601</v>
      </c>
      <c r="AO5688" s="300">
        <v>5.4640000000000004</v>
      </c>
    </row>
    <row r="5689" spans="38:41">
      <c r="AL5689" s="300">
        <v>12</v>
      </c>
      <c r="AM5689" s="300">
        <v>2002</v>
      </c>
      <c r="AN5689" s="302">
        <v>37600</v>
      </c>
      <c r="AO5689" s="300">
        <v>5.4820000000000002</v>
      </c>
    </row>
    <row r="5690" spans="38:41">
      <c r="AL5690" s="300">
        <v>12</v>
      </c>
      <c r="AM5690" s="300">
        <v>2002</v>
      </c>
      <c r="AN5690" s="302">
        <v>37599</v>
      </c>
      <c r="AO5690" s="300">
        <v>5.476</v>
      </c>
    </row>
    <row r="5691" spans="38:41">
      <c r="AL5691" s="300">
        <v>12</v>
      </c>
      <c r="AM5691" s="300">
        <v>2002</v>
      </c>
      <c r="AN5691" s="302">
        <v>37596</v>
      </c>
      <c r="AO5691" s="300">
        <v>5.5170000000000003</v>
      </c>
    </row>
    <row r="5692" spans="38:41">
      <c r="AL5692" s="300">
        <v>12</v>
      </c>
      <c r="AM5692" s="300">
        <v>2002</v>
      </c>
      <c r="AN5692" s="302">
        <v>37595</v>
      </c>
      <c r="AO5692" s="300">
        <v>5.5149999999999997</v>
      </c>
    </row>
    <row r="5693" spans="38:41">
      <c r="AL5693" s="300">
        <v>12</v>
      </c>
      <c r="AM5693" s="300">
        <v>2002</v>
      </c>
      <c r="AN5693" s="302">
        <v>37594</v>
      </c>
      <c r="AO5693" s="300">
        <v>5.5039999999999996</v>
      </c>
    </row>
    <row r="5694" spans="38:41">
      <c r="AL5694" s="300">
        <v>12</v>
      </c>
      <c r="AM5694" s="300">
        <v>2002</v>
      </c>
      <c r="AN5694" s="302">
        <v>37593</v>
      </c>
      <c r="AO5694" s="300">
        <v>5.5490000000000004</v>
      </c>
    </row>
    <row r="5695" spans="38:41">
      <c r="AL5695" s="300">
        <v>12</v>
      </c>
      <c r="AM5695" s="300">
        <v>2002</v>
      </c>
      <c r="AN5695" s="302">
        <v>37592</v>
      </c>
      <c r="AO5695" s="300">
        <v>5.5679999999999996</v>
      </c>
    </row>
    <row r="5696" spans="38:41">
      <c r="AL5696" s="300">
        <v>11</v>
      </c>
      <c r="AM5696" s="300">
        <v>2002</v>
      </c>
      <c r="AN5696" s="302">
        <v>37589</v>
      </c>
      <c r="AO5696" s="300">
        <v>5.54</v>
      </c>
    </row>
    <row r="5697" spans="38:41">
      <c r="AL5697" s="300">
        <v>11</v>
      </c>
      <c r="AM5697" s="300">
        <v>2002</v>
      </c>
      <c r="AN5697" s="302">
        <v>37588</v>
      </c>
      <c r="AO5697" s="300">
        <v>5.57</v>
      </c>
    </row>
    <row r="5698" spans="38:41">
      <c r="AL5698" s="300">
        <v>11</v>
      </c>
      <c r="AM5698" s="300">
        <v>2002</v>
      </c>
      <c r="AN5698" s="302">
        <v>37587</v>
      </c>
      <c r="AO5698" s="300">
        <v>5.5789999999999997</v>
      </c>
    </row>
    <row r="5699" spans="38:41">
      <c r="AL5699" s="300">
        <v>11</v>
      </c>
      <c r="AM5699" s="300">
        <v>2002</v>
      </c>
      <c r="AN5699" s="302">
        <v>37586</v>
      </c>
      <c r="AO5699" s="300">
        <v>5.508</v>
      </c>
    </row>
    <row r="5700" spans="38:41">
      <c r="AL5700" s="300">
        <v>11</v>
      </c>
      <c r="AM5700" s="300">
        <v>2002</v>
      </c>
      <c r="AN5700" s="302">
        <v>37585</v>
      </c>
      <c r="AO5700" s="300">
        <v>5.5579999999999998</v>
      </c>
    </row>
    <row r="5701" spans="38:41">
      <c r="AL5701" s="300">
        <v>11</v>
      </c>
      <c r="AM5701" s="300">
        <v>2002</v>
      </c>
      <c r="AN5701" s="302">
        <v>37582</v>
      </c>
      <c r="AO5701" s="300">
        <v>5.5789999999999997</v>
      </c>
    </row>
    <row r="5702" spans="38:41">
      <c r="AL5702" s="300">
        <v>11</v>
      </c>
      <c r="AM5702" s="300">
        <v>2002</v>
      </c>
      <c r="AN5702" s="302">
        <v>37581</v>
      </c>
      <c r="AO5702" s="300">
        <v>5.5759999999999996</v>
      </c>
    </row>
    <row r="5703" spans="38:41">
      <c r="AL5703" s="300">
        <v>11</v>
      </c>
      <c r="AM5703" s="300">
        <v>2002</v>
      </c>
      <c r="AN5703" s="302">
        <v>37580</v>
      </c>
      <c r="AO5703" s="300">
        <v>5.508</v>
      </c>
    </row>
    <row r="5704" spans="38:41">
      <c r="AL5704" s="300">
        <v>11</v>
      </c>
      <c r="AM5704" s="300">
        <v>2002</v>
      </c>
      <c r="AN5704" s="302">
        <v>37579</v>
      </c>
      <c r="AO5704" s="300">
        <v>5.4870000000000001</v>
      </c>
    </row>
    <row r="5705" spans="38:41">
      <c r="AL5705" s="300">
        <v>11</v>
      </c>
      <c r="AM5705" s="300">
        <v>2002</v>
      </c>
      <c r="AN5705" s="302">
        <v>37578</v>
      </c>
      <c r="AO5705" s="300">
        <v>5.5119999999999996</v>
      </c>
    </row>
    <row r="5706" spans="38:41">
      <c r="AL5706" s="300">
        <v>11</v>
      </c>
      <c r="AM5706" s="300">
        <v>2002</v>
      </c>
      <c r="AN5706" s="302">
        <v>37575</v>
      </c>
      <c r="AO5706" s="300">
        <v>5.5449999999999999</v>
      </c>
    </row>
    <row r="5707" spans="38:41">
      <c r="AL5707" s="300">
        <v>11</v>
      </c>
      <c r="AM5707" s="300">
        <v>2002</v>
      </c>
      <c r="AN5707" s="302">
        <v>37574</v>
      </c>
      <c r="AO5707" s="300">
        <v>5.5880000000000001</v>
      </c>
    </row>
    <row r="5708" spans="38:41">
      <c r="AL5708" s="300">
        <v>11</v>
      </c>
      <c r="AM5708" s="300">
        <v>2002</v>
      </c>
      <c r="AN5708" s="302">
        <v>37573</v>
      </c>
      <c r="AO5708" s="300">
        <v>5.5170000000000003</v>
      </c>
    </row>
    <row r="5709" spans="38:41">
      <c r="AL5709" s="300">
        <v>11</v>
      </c>
      <c r="AM5709" s="300">
        <v>2002</v>
      </c>
      <c r="AN5709" s="302">
        <v>37572</v>
      </c>
      <c r="AO5709" s="300">
        <v>5.5149999999999997</v>
      </c>
    </row>
    <row r="5710" spans="38:41">
      <c r="AL5710" s="300">
        <v>11</v>
      </c>
      <c r="AM5710" s="300">
        <v>2002</v>
      </c>
      <c r="AN5710" s="302">
        <v>37571</v>
      </c>
      <c r="AO5710" s="300">
        <v>5.48</v>
      </c>
    </row>
    <row r="5711" spans="38:41">
      <c r="AL5711" s="300">
        <v>11</v>
      </c>
      <c r="AM5711" s="300">
        <v>2002</v>
      </c>
      <c r="AN5711" s="302">
        <v>37568</v>
      </c>
      <c r="AO5711" s="300">
        <v>5.51</v>
      </c>
    </row>
    <row r="5712" spans="38:41">
      <c r="AL5712" s="300">
        <v>11</v>
      </c>
      <c r="AM5712" s="300">
        <v>2002</v>
      </c>
      <c r="AN5712" s="302">
        <v>37567</v>
      </c>
      <c r="AO5712" s="300">
        <v>5.5510000000000002</v>
      </c>
    </row>
    <row r="5713" spans="38:41">
      <c r="AL5713" s="300">
        <v>11</v>
      </c>
      <c r="AM5713" s="300">
        <v>2002</v>
      </c>
      <c r="AN5713" s="302">
        <v>37566</v>
      </c>
      <c r="AO5713" s="300">
        <v>5.649</v>
      </c>
    </row>
    <row r="5714" spans="38:41">
      <c r="AL5714" s="300">
        <v>11</v>
      </c>
      <c r="AM5714" s="300">
        <v>2002</v>
      </c>
      <c r="AN5714" s="302">
        <v>37565</v>
      </c>
      <c r="AO5714" s="300">
        <v>5.6580000000000004</v>
      </c>
    </row>
    <row r="5715" spans="38:41">
      <c r="AL5715" s="300">
        <v>11</v>
      </c>
      <c r="AM5715" s="300">
        <v>2002</v>
      </c>
      <c r="AN5715" s="302">
        <v>37564</v>
      </c>
      <c r="AO5715" s="300">
        <v>5.593</v>
      </c>
    </row>
    <row r="5716" spans="38:41">
      <c r="AL5716" s="300">
        <v>11</v>
      </c>
      <c r="AM5716" s="300">
        <v>2002</v>
      </c>
      <c r="AN5716" s="302">
        <v>37561</v>
      </c>
      <c r="AO5716" s="300">
        <v>5.5739999999999998</v>
      </c>
    </row>
    <row r="5717" spans="38:41">
      <c r="AL5717" s="300">
        <v>10</v>
      </c>
      <c r="AM5717" s="300">
        <v>2002</v>
      </c>
      <c r="AN5717" s="302">
        <v>37560</v>
      </c>
      <c r="AO5717" s="300">
        <v>5.56</v>
      </c>
    </row>
    <row r="5718" spans="38:41">
      <c r="AL5718" s="300">
        <v>10</v>
      </c>
      <c r="AM5718" s="300">
        <v>2002</v>
      </c>
      <c r="AN5718" s="302">
        <v>37559</v>
      </c>
      <c r="AO5718" s="300">
        <v>5.64</v>
      </c>
    </row>
    <row r="5719" spans="38:41">
      <c r="AL5719" s="300">
        <v>10</v>
      </c>
      <c r="AM5719" s="300">
        <v>2002</v>
      </c>
      <c r="AN5719" s="302">
        <v>37558</v>
      </c>
      <c r="AO5719" s="300">
        <v>5.665</v>
      </c>
    </row>
    <row r="5720" spans="38:41">
      <c r="AL5720" s="300">
        <v>10</v>
      </c>
      <c r="AM5720" s="300">
        <v>2002</v>
      </c>
      <c r="AN5720" s="302">
        <v>37557</v>
      </c>
      <c r="AO5720" s="300">
        <v>5.718</v>
      </c>
    </row>
    <row r="5721" spans="38:41">
      <c r="AL5721" s="300">
        <v>10</v>
      </c>
      <c r="AM5721" s="300">
        <v>2002</v>
      </c>
      <c r="AN5721" s="302">
        <v>37554</v>
      </c>
      <c r="AO5721" s="300">
        <v>5.7039999999999997</v>
      </c>
    </row>
    <row r="5722" spans="38:41">
      <c r="AL5722" s="300">
        <v>10</v>
      </c>
      <c r="AM5722" s="300">
        <v>2002</v>
      </c>
      <c r="AN5722" s="302">
        <v>37553</v>
      </c>
      <c r="AO5722" s="300">
        <v>5.6959999999999997</v>
      </c>
    </row>
    <row r="5723" spans="38:41">
      <c r="AL5723" s="300">
        <v>10</v>
      </c>
      <c r="AM5723" s="300">
        <v>2002</v>
      </c>
      <c r="AN5723" s="302">
        <v>37552</v>
      </c>
      <c r="AO5723" s="300">
        <v>5.726</v>
      </c>
    </row>
    <row r="5724" spans="38:41">
      <c r="AL5724" s="300">
        <v>10</v>
      </c>
      <c r="AM5724" s="300">
        <v>2002</v>
      </c>
      <c r="AN5724" s="302">
        <v>37551</v>
      </c>
      <c r="AO5724" s="300">
        <v>5.7270000000000003</v>
      </c>
    </row>
    <row r="5725" spans="38:41">
      <c r="AL5725" s="300">
        <v>10</v>
      </c>
      <c r="AM5725" s="300">
        <v>2002</v>
      </c>
      <c r="AN5725" s="302">
        <v>37550</v>
      </c>
      <c r="AO5725" s="300">
        <v>5.7439999999999998</v>
      </c>
    </row>
    <row r="5726" spans="38:41">
      <c r="AL5726" s="300">
        <v>10</v>
      </c>
      <c r="AM5726" s="300">
        <v>2002</v>
      </c>
      <c r="AN5726" s="302">
        <v>37547</v>
      </c>
      <c r="AO5726" s="300">
        <v>5.681</v>
      </c>
    </row>
    <row r="5727" spans="38:41">
      <c r="AL5727" s="300">
        <v>10</v>
      </c>
      <c r="AM5727" s="300">
        <v>2002</v>
      </c>
      <c r="AN5727" s="302">
        <v>37546</v>
      </c>
      <c r="AO5727" s="300">
        <v>5.7089999999999996</v>
      </c>
    </row>
    <row r="5728" spans="38:41">
      <c r="AL5728" s="300">
        <v>10</v>
      </c>
      <c r="AM5728" s="300">
        <v>2002</v>
      </c>
      <c r="AN5728" s="302">
        <v>37545</v>
      </c>
      <c r="AO5728" s="300">
        <v>5.673</v>
      </c>
    </row>
    <row r="5729" spans="38:41">
      <c r="AL5729" s="300">
        <v>10</v>
      </c>
      <c r="AM5729" s="300">
        <v>2002</v>
      </c>
      <c r="AN5729" s="302">
        <v>37544</v>
      </c>
      <c r="AO5729" s="300">
        <v>5.6630000000000003</v>
      </c>
    </row>
    <row r="5730" spans="38:41">
      <c r="AL5730" s="300">
        <v>10</v>
      </c>
      <c r="AM5730" s="300">
        <v>2002</v>
      </c>
      <c r="AN5730" s="302">
        <v>37543</v>
      </c>
      <c r="AO5730" s="300">
        <v>5.5590000000000002</v>
      </c>
    </row>
    <row r="5731" spans="38:41">
      <c r="AL5731" s="300">
        <v>10</v>
      </c>
      <c r="AM5731" s="300">
        <v>2002</v>
      </c>
      <c r="AN5731" s="302">
        <v>37540</v>
      </c>
      <c r="AO5731" s="300">
        <v>5.5629999999999997</v>
      </c>
    </row>
    <row r="5732" spans="38:41">
      <c r="AL5732" s="300">
        <v>10</v>
      </c>
      <c r="AM5732" s="300">
        <v>2002</v>
      </c>
      <c r="AN5732" s="302">
        <v>37539</v>
      </c>
      <c r="AO5732" s="300">
        <v>5.52</v>
      </c>
    </row>
    <row r="5733" spans="38:41">
      <c r="AL5733" s="300">
        <v>10</v>
      </c>
      <c r="AM5733" s="300">
        <v>2002</v>
      </c>
      <c r="AN5733" s="302">
        <v>37538</v>
      </c>
      <c r="AO5733" s="300">
        <v>5.4960000000000004</v>
      </c>
    </row>
    <row r="5734" spans="38:41">
      <c r="AL5734" s="300">
        <v>10</v>
      </c>
      <c r="AM5734" s="300">
        <v>2002</v>
      </c>
      <c r="AN5734" s="302">
        <v>37537</v>
      </c>
      <c r="AO5734" s="300">
        <v>5.4989999999999997</v>
      </c>
    </row>
    <row r="5735" spans="38:41">
      <c r="AL5735" s="300">
        <v>10</v>
      </c>
      <c r="AM5735" s="300">
        <v>2002</v>
      </c>
      <c r="AN5735" s="302">
        <v>37536</v>
      </c>
      <c r="AO5735" s="300">
        <v>5.4870000000000001</v>
      </c>
    </row>
    <row r="5736" spans="38:41">
      <c r="AL5736" s="300">
        <v>10</v>
      </c>
      <c r="AM5736" s="300">
        <v>2002</v>
      </c>
      <c r="AN5736" s="302">
        <v>37533</v>
      </c>
      <c r="AO5736" s="300">
        <v>5.4960000000000004</v>
      </c>
    </row>
    <row r="5737" spans="38:41">
      <c r="AL5737" s="300">
        <v>10</v>
      </c>
      <c r="AM5737" s="300">
        <v>2002</v>
      </c>
      <c r="AN5737" s="302">
        <v>37532</v>
      </c>
      <c r="AO5737" s="300">
        <v>5.4610000000000003</v>
      </c>
    </row>
    <row r="5738" spans="38:41">
      <c r="AL5738" s="300">
        <v>10</v>
      </c>
      <c r="AM5738" s="300">
        <v>2002</v>
      </c>
      <c r="AN5738" s="302">
        <v>37531</v>
      </c>
      <c r="AO5738" s="300">
        <v>5.4589999999999996</v>
      </c>
    </row>
    <row r="5739" spans="38:41">
      <c r="AL5739" s="300">
        <v>10</v>
      </c>
      <c r="AM5739" s="300">
        <v>2002</v>
      </c>
      <c r="AN5739" s="302">
        <v>37530</v>
      </c>
      <c r="AO5739" s="300">
        <v>5.4989999999999997</v>
      </c>
    </row>
    <row r="5740" spans="38:41">
      <c r="AL5740" s="300">
        <v>9</v>
      </c>
      <c r="AM5740" s="300">
        <v>2002</v>
      </c>
      <c r="AN5740" s="302">
        <v>37529</v>
      </c>
      <c r="AO5740" s="300">
        <v>5.4470000000000001</v>
      </c>
    </row>
    <row r="5741" spans="38:41">
      <c r="AL5741" s="300">
        <v>9</v>
      </c>
      <c r="AM5741" s="300">
        <v>2002</v>
      </c>
      <c r="AN5741" s="302">
        <v>37526</v>
      </c>
      <c r="AO5741" s="300">
        <v>5.4349999999999996</v>
      </c>
    </row>
    <row r="5742" spans="38:41">
      <c r="AL5742" s="300">
        <v>9</v>
      </c>
      <c r="AM5742" s="300">
        <v>2002</v>
      </c>
      <c r="AN5742" s="302">
        <v>37525</v>
      </c>
      <c r="AO5742" s="300">
        <v>5.4420000000000002</v>
      </c>
    </row>
    <row r="5743" spans="38:41">
      <c r="AL5743" s="300">
        <v>9</v>
      </c>
      <c r="AM5743" s="300">
        <v>2002</v>
      </c>
      <c r="AN5743" s="302">
        <v>37524</v>
      </c>
      <c r="AO5743" s="300">
        <v>5.4249999999999998</v>
      </c>
    </row>
    <row r="5744" spans="38:41">
      <c r="AL5744" s="300">
        <v>9</v>
      </c>
      <c r="AM5744" s="300">
        <v>2002</v>
      </c>
      <c r="AN5744" s="302">
        <v>37523</v>
      </c>
      <c r="AO5744" s="300">
        <v>5.3650000000000002</v>
      </c>
    </row>
    <row r="5745" spans="38:41">
      <c r="AL5745" s="300">
        <v>9</v>
      </c>
      <c r="AM5745" s="300">
        <v>2002</v>
      </c>
      <c r="AN5745" s="302">
        <v>37522</v>
      </c>
      <c r="AO5745" s="300">
        <v>5.3490000000000002</v>
      </c>
    </row>
    <row r="5746" spans="38:41">
      <c r="AL5746" s="300">
        <v>9</v>
      </c>
      <c r="AM5746" s="300">
        <v>2002</v>
      </c>
      <c r="AN5746" s="302">
        <v>37519</v>
      </c>
      <c r="AO5746" s="300">
        <v>5.375</v>
      </c>
    </row>
    <row r="5747" spans="38:41">
      <c r="AL5747" s="300">
        <v>9</v>
      </c>
      <c r="AM5747" s="300">
        <v>2002</v>
      </c>
      <c r="AN5747" s="302">
        <v>37518</v>
      </c>
      <c r="AO5747" s="300">
        <v>5.3609999999999998</v>
      </c>
    </row>
    <row r="5748" spans="38:41">
      <c r="AL5748" s="300">
        <v>9</v>
      </c>
      <c r="AM5748" s="300">
        <v>2002</v>
      </c>
      <c r="AN5748" s="302">
        <v>37517</v>
      </c>
      <c r="AO5748" s="300">
        <v>5.39</v>
      </c>
    </row>
    <row r="5749" spans="38:41">
      <c r="AL5749" s="300">
        <v>9</v>
      </c>
      <c r="AM5749" s="300">
        <v>2002</v>
      </c>
      <c r="AN5749" s="302">
        <v>37516</v>
      </c>
      <c r="AO5749" s="300">
        <v>5.3550000000000004</v>
      </c>
    </row>
    <row r="5750" spans="38:41">
      <c r="AL5750" s="300">
        <v>9</v>
      </c>
      <c r="AM5750" s="300">
        <v>2002</v>
      </c>
      <c r="AN5750" s="302">
        <v>37515</v>
      </c>
      <c r="AO5750" s="300">
        <v>5.3719999999999999</v>
      </c>
    </row>
    <row r="5751" spans="38:41">
      <c r="AL5751" s="300">
        <v>9</v>
      </c>
      <c r="AM5751" s="300">
        <v>2002</v>
      </c>
      <c r="AN5751" s="302">
        <v>37512</v>
      </c>
      <c r="AO5751" s="300">
        <v>5.3659999999999997</v>
      </c>
    </row>
    <row r="5752" spans="38:41">
      <c r="AL5752" s="300">
        <v>9</v>
      </c>
      <c r="AM5752" s="300">
        <v>2002</v>
      </c>
      <c r="AN5752" s="302">
        <v>37511</v>
      </c>
      <c r="AO5752" s="300">
        <v>5.4020000000000001</v>
      </c>
    </row>
    <row r="5753" spans="38:41">
      <c r="AL5753" s="300">
        <v>9</v>
      </c>
      <c r="AM5753" s="300">
        <v>2002</v>
      </c>
      <c r="AN5753" s="302">
        <v>37510</v>
      </c>
      <c r="AO5753" s="300">
        <v>5.4329999999999998</v>
      </c>
    </row>
    <row r="5754" spans="38:41">
      <c r="AL5754" s="300">
        <v>9</v>
      </c>
      <c r="AM5754" s="300">
        <v>2002</v>
      </c>
      <c r="AN5754" s="302">
        <v>37509</v>
      </c>
      <c r="AO5754" s="300">
        <v>5.4130000000000003</v>
      </c>
    </row>
    <row r="5755" spans="38:41">
      <c r="AL5755" s="300">
        <v>9</v>
      </c>
      <c r="AM5755" s="300">
        <v>2002</v>
      </c>
      <c r="AN5755" s="302">
        <v>37508</v>
      </c>
      <c r="AO5755" s="300">
        <v>5.4249999999999998</v>
      </c>
    </row>
    <row r="5756" spans="38:41">
      <c r="AL5756" s="300">
        <v>9</v>
      </c>
      <c r="AM5756" s="300">
        <v>2002</v>
      </c>
      <c r="AN5756" s="302">
        <v>37505</v>
      </c>
      <c r="AO5756" s="300">
        <v>5.4349999999999996</v>
      </c>
    </row>
    <row r="5757" spans="38:41">
      <c r="AL5757" s="300">
        <v>9</v>
      </c>
      <c r="AM5757" s="300">
        <v>2002</v>
      </c>
      <c r="AN5757" s="302">
        <v>37504</v>
      </c>
      <c r="AO5757" s="300">
        <v>5.3890000000000002</v>
      </c>
    </row>
    <row r="5758" spans="38:41">
      <c r="AL5758" s="300">
        <v>9</v>
      </c>
      <c r="AM5758" s="300">
        <v>2002</v>
      </c>
      <c r="AN5758" s="302">
        <v>37503</v>
      </c>
      <c r="AO5758" s="300">
        <v>5.4080000000000004</v>
      </c>
    </row>
    <row r="5759" spans="38:41">
      <c r="AL5759" s="300">
        <v>9</v>
      </c>
      <c r="AM5759" s="300">
        <v>2002</v>
      </c>
      <c r="AN5759" s="302">
        <v>37502</v>
      </c>
      <c r="AO5759" s="300">
        <v>5.4089999999999998</v>
      </c>
    </row>
    <row r="5760" spans="38:41">
      <c r="AL5760" s="300">
        <v>9</v>
      </c>
      <c r="AM5760" s="300">
        <v>2002</v>
      </c>
      <c r="AN5760" s="302">
        <v>37501</v>
      </c>
      <c r="AO5760" s="300">
        <v>5.4859999999999998</v>
      </c>
    </row>
    <row r="5761" spans="38:41">
      <c r="AL5761" s="300">
        <v>8</v>
      </c>
      <c r="AM5761" s="300">
        <v>2002</v>
      </c>
      <c r="AN5761" s="302">
        <v>37498</v>
      </c>
      <c r="AO5761" s="300">
        <v>5.5140000000000002</v>
      </c>
    </row>
    <row r="5762" spans="38:41">
      <c r="AL5762" s="300">
        <v>8</v>
      </c>
      <c r="AM5762" s="300">
        <v>2002</v>
      </c>
      <c r="AN5762" s="302">
        <v>37497</v>
      </c>
      <c r="AO5762" s="300">
        <v>5.54</v>
      </c>
    </row>
    <row r="5763" spans="38:41">
      <c r="AL5763" s="300">
        <v>8</v>
      </c>
      <c r="AM5763" s="300">
        <v>2002</v>
      </c>
      <c r="AN5763" s="302">
        <v>37496</v>
      </c>
      <c r="AO5763" s="300">
        <v>5.5759999999999996</v>
      </c>
    </row>
    <row r="5764" spans="38:41">
      <c r="AL5764" s="300">
        <v>8</v>
      </c>
      <c r="AM5764" s="300">
        <v>2002</v>
      </c>
      <c r="AN5764" s="302">
        <v>37495</v>
      </c>
      <c r="AO5764" s="300">
        <v>5.5890000000000004</v>
      </c>
    </row>
    <row r="5765" spans="38:41">
      <c r="AL5765" s="300">
        <v>8</v>
      </c>
      <c r="AM5765" s="300">
        <v>2002</v>
      </c>
      <c r="AN5765" s="302">
        <v>37494</v>
      </c>
      <c r="AO5765" s="300">
        <v>5.54</v>
      </c>
    </row>
    <row r="5766" spans="38:41">
      <c r="AL5766" s="300">
        <v>8</v>
      </c>
      <c r="AM5766" s="300">
        <v>2002</v>
      </c>
      <c r="AN5766" s="302">
        <v>37491</v>
      </c>
      <c r="AO5766" s="300">
        <v>5.5670000000000002</v>
      </c>
    </row>
    <row r="5767" spans="38:41">
      <c r="AL5767" s="300">
        <v>8</v>
      </c>
      <c r="AM5767" s="300">
        <v>2002</v>
      </c>
      <c r="AN5767" s="302">
        <v>37490</v>
      </c>
      <c r="AO5767" s="300">
        <v>5.617</v>
      </c>
    </row>
    <row r="5768" spans="38:41">
      <c r="AL5768" s="300">
        <v>8</v>
      </c>
      <c r="AM5768" s="300">
        <v>2002</v>
      </c>
      <c r="AN5768" s="302">
        <v>37489</v>
      </c>
      <c r="AO5768" s="300">
        <v>5.5469999999999997</v>
      </c>
    </row>
    <row r="5769" spans="38:41">
      <c r="AL5769" s="300">
        <v>8</v>
      </c>
      <c r="AM5769" s="300">
        <v>2002</v>
      </c>
      <c r="AN5769" s="302">
        <v>37488</v>
      </c>
      <c r="AO5769" s="300">
        <v>5.5170000000000003</v>
      </c>
    </row>
    <row r="5770" spans="38:41">
      <c r="AL5770" s="300">
        <v>8</v>
      </c>
      <c r="AM5770" s="300">
        <v>2002</v>
      </c>
      <c r="AN5770" s="302">
        <v>37487</v>
      </c>
      <c r="AO5770" s="300">
        <v>5.601</v>
      </c>
    </row>
    <row r="5771" spans="38:41">
      <c r="AL5771" s="300">
        <v>8</v>
      </c>
      <c r="AM5771" s="300">
        <v>2002</v>
      </c>
      <c r="AN5771" s="302">
        <v>37484</v>
      </c>
      <c r="AO5771" s="300">
        <v>5.6420000000000003</v>
      </c>
    </row>
    <row r="5772" spans="38:41">
      <c r="AL5772" s="300">
        <v>8</v>
      </c>
      <c r="AM5772" s="300">
        <v>2002</v>
      </c>
      <c r="AN5772" s="302">
        <v>37483</v>
      </c>
      <c r="AO5772" s="300">
        <v>5.6130000000000004</v>
      </c>
    </row>
    <row r="5773" spans="38:41">
      <c r="AL5773" s="300">
        <v>8</v>
      </c>
      <c r="AM5773" s="300">
        <v>2002</v>
      </c>
      <c r="AN5773" s="302">
        <v>37482</v>
      </c>
      <c r="AO5773" s="300">
        <v>5.601</v>
      </c>
    </row>
    <row r="5774" spans="38:41">
      <c r="AL5774" s="300">
        <v>8</v>
      </c>
      <c r="AM5774" s="300">
        <v>2002</v>
      </c>
      <c r="AN5774" s="302">
        <v>37481</v>
      </c>
      <c r="AO5774" s="300">
        <v>5.56</v>
      </c>
    </row>
    <row r="5775" spans="38:41">
      <c r="AL5775" s="300">
        <v>8</v>
      </c>
      <c r="AM5775" s="300">
        <v>2002</v>
      </c>
      <c r="AN5775" s="302">
        <v>37480</v>
      </c>
      <c r="AO5775" s="300">
        <v>5.6130000000000004</v>
      </c>
    </row>
    <row r="5776" spans="38:41">
      <c r="AL5776" s="300">
        <v>8</v>
      </c>
      <c r="AM5776" s="300">
        <v>2002</v>
      </c>
      <c r="AN5776" s="302">
        <v>37477</v>
      </c>
      <c r="AO5776" s="300">
        <v>5.6470000000000002</v>
      </c>
    </row>
    <row r="5777" spans="38:41">
      <c r="AL5777" s="300">
        <v>8</v>
      </c>
      <c r="AM5777" s="300">
        <v>2002</v>
      </c>
      <c r="AN5777" s="302">
        <v>37476</v>
      </c>
      <c r="AO5777" s="300">
        <v>5.702</v>
      </c>
    </row>
    <row r="5778" spans="38:41">
      <c r="AL5778" s="300">
        <v>8</v>
      </c>
      <c r="AM5778" s="300">
        <v>2002</v>
      </c>
      <c r="AN5778" s="302">
        <v>37475</v>
      </c>
      <c r="AO5778" s="300">
        <v>5.702</v>
      </c>
    </row>
    <row r="5779" spans="38:41">
      <c r="AL5779" s="300">
        <v>8</v>
      </c>
      <c r="AM5779" s="300">
        <v>2002</v>
      </c>
      <c r="AN5779" s="302">
        <v>37474</v>
      </c>
      <c r="AO5779" s="300">
        <v>5.702</v>
      </c>
    </row>
    <row r="5780" spans="38:41">
      <c r="AL5780" s="300">
        <v>8</v>
      </c>
      <c r="AM5780" s="300">
        <v>2002</v>
      </c>
      <c r="AN5780" s="302">
        <v>37473</v>
      </c>
      <c r="AO5780" s="300">
        <v>5.6779999999999999</v>
      </c>
    </row>
    <row r="5781" spans="38:41">
      <c r="AL5781" s="300">
        <v>8</v>
      </c>
      <c r="AM5781" s="300">
        <v>2002</v>
      </c>
      <c r="AN5781" s="302">
        <v>37470</v>
      </c>
      <c r="AO5781" s="300">
        <v>5.6929999999999996</v>
      </c>
    </row>
    <row r="5782" spans="38:41">
      <c r="AL5782" s="300">
        <v>8</v>
      </c>
      <c r="AM5782" s="300">
        <v>2002</v>
      </c>
      <c r="AN5782" s="302">
        <v>37469</v>
      </c>
      <c r="AO5782" s="300">
        <v>5.7</v>
      </c>
    </row>
    <row r="5783" spans="38:41">
      <c r="AL5783" s="300">
        <v>7</v>
      </c>
      <c r="AM5783" s="300">
        <v>2002</v>
      </c>
      <c r="AN5783" s="302">
        <v>37468</v>
      </c>
      <c r="AO5783" s="300">
        <v>5.7270000000000003</v>
      </c>
    </row>
    <row r="5784" spans="38:41">
      <c r="AL5784" s="300">
        <v>7</v>
      </c>
      <c r="AM5784" s="300">
        <v>2002</v>
      </c>
      <c r="AN5784" s="302">
        <v>37467</v>
      </c>
      <c r="AO5784" s="300">
        <v>5.7880000000000003</v>
      </c>
    </row>
    <row r="5785" spans="38:41">
      <c r="AL5785" s="300">
        <v>7</v>
      </c>
      <c r="AM5785" s="300">
        <v>2002</v>
      </c>
      <c r="AN5785" s="302">
        <v>37466</v>
      </c>
      <c r="AO5785" s="300">
        <v>5.8029999999999999</v>
      </c>
    </row>
    <row r="5786" spans="38:41">
      <c r="AL5786" s="300">
        <v>7</v>
      </c>
      <c r="AM5786" s="300">
        <v>2002</v>
      </c>
      <c r="AN5786" s="302">
        <v>37463</v>
      </c>
      <c r="AO5786" s="300">
        <v>5.7359999999999998</v>
      </c>
    </row>
    <row r="5787" spans="38:41">
      <c r="AL5787" s="300">
        <v>7</v>
      </c>
      <c r="AM5787" s="300">
        <v>2002</v>
      </c>
      <c r="AN5787" s="302">
        <v>37462</v>
      </c>
      <c r="AO5787" s="300">
        <v>5.6779999999999999</v>
      </c>
    </row>
    <row r="5788" spans="38:41">
      <c r="AL5788" s="300">
        <v>7</v>
      </c>
      <c r="AM5788" s="300">
        <v>2002</v>
      </c>
      <c r="AN5788" s="302">
        <v>37461</v>
      </c>
      <c r="AO5788" s="300">
        <v>5.74</v>
      </c>
    </row>
    <row r="5789" spans="38:41">
      <c r="AL5789" s="300">
        <v>7</v>
      </c>
      <c r="AM5789" s="300">
        <v>2002</v>
      </c>
      <c r="AN5789" s="302">
        <v>37460</v>
      </c>
      <c r="AO5789" s="300">
        <v>5.6559999999999997</v>
      </c>
    </row>
    <row r="5790" spans="38:41">
      <c r="AL5790" s="300">
        <v>7</v>
      </c>
      <c r="AM5790" s="300">
        <v>2002</v>
      </c>
      <c r="AN5790" s="302">
        <v>37459</v>
      </c>
      <c r="AO5790" s="300">
        <v>5.6420000000000003</v>
      </c>
    </row>
    <row r="5791" spans="38:41">
      <c r="AL5791" s="300">
        <v>7</v>
      </c>
      <c r="AM5791" s="300">
        <v>2002</v>
      </c>
      <c r="AN5791" s="302">
        <v>37456</v>
      </c>
      <c r="AO5791" s="300">
        <v>5.6870000000000003</v>
      </c>
    </row>
    <row r="5792" spans="38:41">
      <c r="AL5792" s="300">
        <v>7</v>
      </c>
      <c r="AM5792" s="300">
        <v>2002</v>
      </c>
      <c r="AN5792" s="302">
        <v>37455</v>
      </c>
      <c r="AO5792" s="300">
        <v>5.76</v>
      </c>
    </row>
    <row r="5793" spans="38:41">
      <c r="AL5793" s="300">
        <v>7</v>
      </c>
      <c r="AM5793" s="300">
        <v>2002</v>
      </c>
      <c r="AN5793" s="302">
        <v>37454</v>
      </c>
      <c r="AO5793" s="300">
        <v>5.7859999999999996</v>
      </c>
    </row>
    <row r="5794" spans="38:41">
      <c r="AL5794" s="300">
        <v>7</v>
      </c>
      <c r="AM5794" s="300">
        <v>2002</v>
      </c>
      <c r="AN5794" s="302">
        <v>37453</v>
      </c>
      <c r="AO5794" s="300">
        <v>5.7960000000000003</v>
      </c>
    </row>
    <row r="5795" spans="38:41">
      <c r="AL5795" s="300">
        <v>7</v>
      </c>
      <c r="AM5795" s="300">
        <v>2002</v>
      </c>
      <c r="AN5795" s="302">
        <v>37452</v>
      </c>
      <c r="AO5795" s="300">
        <v>5.77</v>
      </c>
    </row>
    <row r="5796" spans="38:41">
      <c r="AL5796" s="300">
        <v>7</v>
      </c>
      <c r="AM5796" s="300">
        <v>2002</v>
      </c>
      <c r="AN5796" s="302">
        <v>37449</v>
      </c>
      <c r="AO5796" s="300">
        <v>5.726</v>
      </c>
    </row>
    <row r="5797" spans="38:41">
      <c r="AL5797" s="300">
        <v>7</v>
      </c>
      <c r="AM5797" s="300">
        <v>2002</v>
      </c>
      <c r="AN5797" s="302">
        <v>37448</v>
      </c>
      <c r="AO5797" s="300">
        <v>5.7770000000000001</v>
      </c>
    </row>
    <row r="5798" spans="38:41">
      <c r="AL5798" s="300">
        <v>7</v>
      </c>
      <c r="AM5798" s="300">
        <v>2002</v>
      </c>
      <c r="AN5798" s="302">
        <v>37447</v>
      </c>
      <c r="AO5798" s="300">
        <v>5.7619999999999996</v>
      </c>
    </row>
    <row r="5799" spans="38:41">
      <c r="AL5799" s="300">
        <v>7</v>
      </c>
      <c r="AM5799" s="300">
        <v>2002</v>
      </c>
      <c r="AN5799" s="302">
        <v>37446</v>
      </c>
      <c r="AO5799" s="300">
        <v>5.7939999999999996</v>
      </c>
    </row>
    <row r="5800" spans="38:41">
      <c r="AL5800" s="300">
        <v>7</v>
      </c>
      <c r="AM5800" s="300">
        <v>2002</v>
      </c>
      <c r="AN5800" s="302">
        <v>37445</v>
      </c>
      <c r="AO5800" s="300">
        <v>5.8120000000000003</v>
      </c>
    </row>
    <row r="5801" spans="38:41">
      <c r="AL5801" s="300">
        <v>7</v>
      </c>
      <c r="AM5801" s="300">
        <v>2002</v>
      </c>
      <c r="AN5801" s="302">
        <v>37442</v>
      </c>
      <c r="AO5801" s="300">
        <v>5.8220000000000001</v>
      </c>
    </row>
    <row r="5802" spans="38:41">
      <c r="AL5802" s="300">
        <v>7</v>
      </c>
      <c r="AM5802" s="300">
        <v>2002</v>
      </c>
      <c r="AN5802" s="302">
        <v>37441</v>
      </c>
      <c r="AO5802" s="300">
        <v>5.7510000000000003</v>
      </c>
    </row>
    <row r="5803" spans="38:41">
      <c r="AL5803" s="300">
        <v>7</v>
      </c>
      <c r="AM5803" s="300">
        <v>2002</v>
      </c>
      <c r="AN5803" s="302">
        <v>37440</v>
      </c>
      <c r="AO5803" s="300">
        <v>5.7510000000000003</v>
      </c>
    </row>
    <row r="5804" spans="38:41">
      <c r="AL5804" s="300">
        <v>7</v>
      </c>
      <c r="AM5804" s="300">
        <v>2002</v>
      </c>
      <c r="AN5804" s="302">
        <v>37439</v>
      </c>
      <c r="AO5804" s="300">
        <v>5.7439999999999998</v>
      </c>
    </row>
    <row r="5805" spans="38:41">
      <c r="AL5805" s="300">
        <v>7</v>
      </c>
      <c r="AM5805" s="300">
        <v>2002</v>
      </c>
      <c r="AN5805" s="302">
        <v>37438</v>
      </c>
      <c r="AO5805" s="300">
        <v>5.8330000000000002</v>
      </c>
    </row>
    <row r="5806" spans="38:41">
      <c r="AL5806" s="300">
        <v>6</v>
      </c>
      <c r="AM5806" s="300">
        <v>2002</v>
      </c>
      <c r="AN5806" s="302">
        <v>37435</v>
      </c>
      <c r="AO5806" s="300">
        <v>5.8120000000000003</v>
      </c>
    </row>
    <row r="5807" spans="38:41">
      <c r="AL5807" s="300">
        <v>6</v>
      </c>
      <c r="AM5807" s="300">
        <v>2002</v>
      </c>
      <c r="AN5807" s="302">
        <v>37434</v>
      </c>
      <c r="AO5807" s="300">
        <v>5.7880000000000003</v>
      </c>
    </row>
    <row r="5808" spans="38:41">
      <c r="AL5808" s="300">
        <v>6</v>
      </c>
      <c r="AM5808" s="300">
        <v>2002</v>
      </c>
      <c r="AN5808" s="302">
        <v>37433</v>
      </c>
      <c r="AO5808" s="300">
        <v>5.7439999999999998</v>
      </c>
    </row>
    <row r="5809" spans="38:41">
      <c r="AL5809" s="300">
        <v>6</v>
      </c>
      <c r="AM5809" s="300">
        <v>2002</v>
      </c>
      <c r="AN5809" s="302">
        <v>37432</v>
      </c>
      <c r="AO5809" s="300">
        <v>5.726</v>
      </c>
    </row>
    <row r="5810" spans="38:41">
      <c r="AL5810" s="300">
        <v>6</v>
      </c>
      <c r="AM5810" s="300">
        <v>2002</v>
      </c>
      <c r="AN5810" s="302">
        <v>37431</v>
      </c>
      <c r="AO5810" s="300">
        <v>5.7089999999999996</v>
      </c>
    </row>
    <row r="5811" spans="38:41">
      <c r="AL5811" s="300">
        <v>6</v>
      </c>
      <c r="AM5811" s="300">
        <v>2002</v>
      </c>
      <c r="AN5811" s="302">
        <v>37428</v>
      </c>
      <c r="AO5811" s="300">
        <v>5.6779999999999999</v>
      </c>
    </row>
    <row r="5812" spans="38:41">
      <c r="AL5812" s="300">
        <v>6</v>
      </c>
      <c r="AM5812" s="300">
        <v>2002</v>
      </c>
      <c r="AN5812" s="302">
        <v>37427</v>
      </c>
      <c r="AO5812" s="300">
        <v>5.7080000000000002</v>
      </c>
    </row>
    <row r="5813" spans="38:41">
      <c r="AL5813" s="300">
        <v>6</v>
      </c>
      <c r="AM5813" s="300">
        <v>2002</v>
      </c>
      <c r="AN5813" s="302">
        <v>37426</v>
      </c>
      <c r="AO5813" s="300">
        <v>5.6680000000000001</v>
      </c>
    </row>
    <row r="5814" spans="38:41">
      <c r="AL5814" s="300">
        <v>6</v>
      </c>
      <c r="AM5814" s="300">
        <v>2002</v>
      </c>
      <c r="AN5814" s="302">
        <v>37425</v>
      </c>
      <c r="AO5814" s="300">
        <v>5.7110000000000003</v>
      </c>
    </row>
    <row r="5815" spans="38:41">
      <c r="AL5815" s="300">
        <v>6</v>
      </c>
      <c r="AM5815" s="300">
        <v>2002</v>
      </c>
      <c r="AN5815" s="302">
        <v>37424</v>
      </c>
      <c r="AO5815" s="300">
        <v>5.6970000000000001</v>
      </c>
    </row>
    <row r="5816" spans="38:41">
      <c r="AL5816" s="300">
        <v>6</v>
      </c>
      <c r="AM5816" s="300">
        <v>2002</v>
      </c>
      <c r="AN5816" s="302">
        <v>37421</v>
      </c>
      <c r="AO5816" s="300">
        <v>5.6710000000000003</v>
      </c>
    </row>
    <row r="5817" spans="38:41">
      <c r="AL5817" s="300">
        <v>6</v>
      </c>
      <c r="AM5817" s="300">
        <v>2002</v>
      </c>
      <c r="AN5817" s="302">
        <v>37420</v>
      </c>
      <c r="AO5817" s="300">
        <v>5.7309999999999999</v>
      </c>
    </row>
    <row r="5818" spans="38:41">
      <c r="AL5818" s="300">
        <v>6</v>
      </c>
      <c r="AM5818" s="300">
        <v>2002</v>
      </c>
      <c r="AN5818" s="302">
        <v>37419</v>
      </c>
      <c r="AO5818" s="300">
        <v>5.7670000000000003</v>
      </c>
    </row>
    <row r="5819" spans="38:41">
      <c r="AL5819" s="300">
        <v>6</v>
      </c>
      <c r="AM5819" s="300">
        <v>2002</v>
      </c>
      <c r="AN5819" s="302">
        <v>37418</v>
      </c>
      <c r="AO5819" s="300">
        <v>5.7789999999999999</v>
      </c>
    </row>
    <row r="5820" spans="38:41">
      <c r="AL5820" s="300">
        <v>6</v>
      </c>
      <c r="AM5820" s="300">
        <v>2002</v>
      </c>
      <c r="AN5820" s="302">
        <v>37417</v>
      </c>
      <c r="AO5820" s="300">
        <v>5.8010000000000002</v>
      </c>
    </row>
    <row r="5821" spans="38:41">
      <c r="AL5821" s="300">
        <v>6</v>
      </c>
      <c r="AM5821" s="300">
        <v>2002</v>
      </c>
      <c r="AN5821" s="302">
        <v>37414</v>
      </c>
      <c r="AO5821" s="300">
        <v>5.8159999999999998</v>
      </c>
    </row>
    <row r="5822" spans="38:41">
      <c r="AL5822" s="300">
        <v>6</v>
      </c>
      <c r="AM5822" s="300">
        <v>2002</v>
      </c>
      <c r="AN5822" s="302">
        <v>37413</v>
      </c>
      <c r="AO5822" s="300">
        <v>5.8109999999999999</v>
      </c>
    </row>
    <row r="5823" spans="38:41">
      <c r="AL5823" s="300">
        <v>6</v>
      </c>
      <c r="AM5823" s="300">
        <v>2002</v>
      </c>
      <c r="AN5823" s="302">
        <v>37412</v>
      </c>
      <c r="AO5823" s="300">
        <v>5.835</v>
      </c>
    </row>
    <row r="5824" spans="38:41">
      <c r="AL5824" s="300">
        <v>6</v>
      </c>
      <c r="AM5824" s="300">
        <v>2002</v>
      </c>
      <c r="AN5824" s="302">
        <v>37411</v>
      </c>
      <c r="AO5824" s="300">
        <v>5.8129999999999997</v>
      </c>
    </row>
    <row r="5825" spans="38:41">
      <c r="AL5825" s="300">
        <v>6</v>
      </c>
      <c r="AM5825" s="300">
        <v>2002</v>
      </c>
      <c r="AN5825" s="302">
        <v>37410</v>
      </c>
      <c r="AO5825" s="300">
        <v>5.78</v>
      </c>
    </row>
    <row r="5826" spans="38:41">
      <c r="AL5826" s="300">
        <v>5</v>
      </c>
      <c r="AM5826" s="300">
        <v>2002</v>
      </c>
      <c r="AN5826" s="302">
        <v>37407</v>
      </c>
      <c r="AO5826" s="300">
        <v>5.79</v>
      </c>
    </row>
    <row r="5827" spans="38:41">
      <c r="AL5827" s="300">
        <v>5</v>
      </c>
      <c r="AM5827" s="300">
        <v>2002</v>
      </c>
      <c r="AN5827" s="302">
        <v>37406</v>
      </c>
      <c r="AO5827" s="300">
        <v>5.7690000000000001</v>
      </c>
    </row>
    <row r="5828" spans="38:41">
      <c r="AL5828" s="300">
        <v>5</v>
      </c>
      <c r="AM5828" s="300">
        <v>2002</v>
      </c>
      <c r="AN5828" s="302">
        <v>37405</v>
      </c>
      <c r="AO5828" s="300">
        <v>5.78</v>
      </c>
    </row>
    <row r="5829" spans="38:41">
      <c r="AL5829" s="300">
        <v>5</v>
      </c>
      <c r="AM5829" s="300">
        <v>2002</v>
      </c>
      <c r="AN5829" s="302">
        <v>37404</v>
      </c>
      <c r="AO5829" s="300">
        <v>5.8310000000000004</v>
      </c>
    </row>
    <row r="5830" spans="38:41">
      <c r="AL5830" s="300">
        <v>5</v>
      </c>
      <c r="AM5830" s="300">
        <v>2002</v>
      </c>
      <c r="AN5830" s="302">
        <v>37403</v>
      </c>
      <c r="AO5830" s="300">
        <v>5.8470000000000004</v>
      </c>
    </row>
    <row r="5831" spans="38:41">
      <c r="AL5831" s="300">
        <v>5</v>
      </c>
      <c r="AM5831" s="300">
        <v>2002</v>
      </c>
      <c r="AN5831" s="302">
        <v>37400</v>
      </c>
      <c r="AO5831" s="300">
        <v>5.843</v>
      </c>
    </row>
    <row r="5832" spans="38:41">
      <c r="AL5832" s="300">
        <v>5</v>
      </c>
      <c r="AM5832" s="300">
        <v>2002</v>
      </c>
      <c r="AN5832" s="302">
        <v>37399</v>
      </c>
      <c r="AO5832" s="300">
        <v>5.8739999999999997</v>
      </c>
    </row>
    <row r="5833" spans="38:41">
      <c r="AL5833" s="300">
        <v>5</v>
      </c>
      <c r="AM5833" s="300">
        <v>2002</v>
      </c>
      <c r="AN5833" s="302">
        <v>37398</v>
      </c>
      <c r="AO5833" s="300">
        <v>5.8879999999999999</v>
      </c>
    </row>
    <row r="5834" spans="38:41">
      <c r="AL5834" s="300">
        <v>5</v>
      </c>
      <c r="AM5834" s="300">
        <v>2002</v>
      </c>
      <c r="AN5834" s="302">
        <v>37397</v>
      </c>
      <c r="AO5834" s="300">
        <v>5.9029999999999996</v>
      </c>
    </row>
    <row r="5835" spans="38:41">
      <c r="AL5835" s="300">
        <v>5</v>
      </c>
      <c r="AM5835" s="300">
        <v>2002</v>
      </c>
      <c r="AN5835" s="302">
        <v>37396</v>
      </c>
      <c r="AO5835" s="300">
        <v>5.9539999999999997</v>
      </c>
    </row>
    <row r="5836" spans="38:41">
      <c r="AL5836" s="300">
        <v>5</v>
      </c>
      <c r="AM5836" s="300">
        <v>2002</v>
      </c>
      <c r="AN5836" s="302">
        <v>37393</v>
      </c>
      <c r="AO5836" s="300">
        <v>5.9749999999999996</v>
      </c>
    </row>
    <row r="5837" spans="38:41">
      <c r="AL5837" s="300">
        <v>5</v>
      </c>
      <c r="AM5837" s="300">
        <v>2002</v>
      </c>
      <c r="AN5837" s="302">
        <v>37392</v>
      </c>
      <c r="AO5837" s="300">
        <v>5.944</v>
      </c>
    </row>
    <row r="5838" spans="38:41">
      <c r="AL5838" s="300">
        <v>5</v>
      </c>
      <c r="AM5838" s="300">
        <v>2002</v>
      </c>
      <c r="AN5838" s="302">
        <v>37391</v>
      </c>
      <c r="AO5838" s="300">
        <v>5.9829999999999997</v>
      </c>
    </row>
    <row r="5839" spans="38:41">
      <c r="AL5839" s="300">
        <v>5</v>
      </c>
      <c r="AM5839" s="300">
        <v>2002</v>
      </c>
      <c r="AN5839" s="302">
        <v>37390</v>
      </c>
      <c r="AO5839" s="300">
        <v>5.9749999999999996</v>
      </c>
    </row>
    <row r="5840" spans="38:41">
      <c r="AL5840" s="300">
        <v>5</v>
      </c>
      <c r="AM5840" s="300">
        <v>2002</v>
      </c>
      <c r="AN5840" s="302">
        <v>37389</v>
      </c>
      <c r="AO5840" s="300">
        <v>5.9379999999999997</v>
      </c>
    </row>
    <row r="5841" spans="38:41">
      <c r="AL5841" s="300">
        <v>5</v>
      </c>
      <c r="AM5841" s="300">
        <v>2002</v>
      </c>
      <c r="AN5841" s="302">
        <v>37386</v>
      </c>
      <c r="AO5841" s="300">
        <v>5.8840000000000003</v>
      </c>
    </row>
    <row r="5842" spans="38:41">
      <c r="AL5842" s="300">
        <v>5</v>
      </c>
      <c r="AM5842" s="300">
        <v>2002</v>
      </c>
      <c r="AN5842" s="302">
        <v>37385</v>
      </c>
      <c r="AO5842" s="300">
        <v>5.8840000000000003</v>
      </c>
    </row>
    <row r="5843" spans="38:41">
      <c r="AL5843" s="300">
        <v>5</v>
      </c>
      <c r="AM5843" s="300">
        <v>2002</v>
      </c>
      <c r="AN5843" s="302">
        <v>37384</v>
      </c>
      <c r="AO5843" s="300">
        <v>5.9139999999999997</v>
      </c>
    </row>
    <row r="5844" spans="38:41">
      <c r="AL5844" s="300">
        <v>5</v>
      </c>
      <c r="AM5844" s="300">
        <v>2002</v>
      </c>
      <c r="AN5844" s="302">
        <v>37383</v>
      </c>
      <c r="AO5844" s="300">
        <v>5.8369999999999997</v>
      </c>
    </row>
    <row r="5845" spans="38:41">
      <c r="AL5845" s="300">
        <v>5</v>
      </c>
      <c r="AM5845" s="300">
        <v>2002</v>
      </c>
      <c r="AN5845" s="302">
        <v>37382</v>
      </c>
      <c r="AO5845" s="300">
        <v>5.8369999999999997</v>
      </c>
    </row>
    <row r="5846" spans="38:41">
      <c r="AL5846" s="300">
        <v>5</v>
      </c>
      <c r="AM5846" s="300">
        <v>2002</v>
      </c>
      <c r="AN5846" s="302">
        <v>37379</v>
      </c>
      <c r="AO5846" s="300">
        <v>5.85</v>
      </c>
    </row>
    <row r="5847" spans="38:41">
      <c r="AL5847" s="300">
        <v>5</v>
      </c>
      <c r="AM5847" s="300">
        <v>2002</v>
      </c>
      <c r="AN5847" s="302">
        <v>37378</v>
      </c>
      <c r="AO5847" s="300">
        <v>5.891</v>
      </c>
    </row>
    <row r="5848" spans="38:41">
      <c r="AL5848" s="300">
        <v>5</v>
      </c>
      <c r="AM5848" s="300">
        <v>2002</v>
      </c>
      <c r="AN5848" s="302">
        <v>37377</v>
      </c>
      <c r="AO5848" s="300">
        <v>5.8680000000000003</v>
      </c>
    </row>
    <row r="5849" spans="38:41">
      <c r="AL5849" s="300">
        <v>4</v>
      </c>
      <c r="AM5849" s="300">
        <v>2002</v>
      </c>
      <c r="AN5849" s="302">
        <v>37376</v>
      </c>
      <c r="AO5849" s="300">
        <v>5.8949999999999996</v>
      </c>
    </row>
    <row r="5850" spans="38:41">
      <c r="AL5850" s="300">
        <v>4</v>
      </c>
      <c r="AM5850" s="300">
        <v>2002</v>
      </c>
      <c r="AN5850" s="302">
        <v>37375</v>
      </c>
      <c r="AO5850" s="300">
        <v>5.91</v>
      </c>
    </row>
    <row r="5851" spans="38:41">
      <c r="AL5851" s="300">
        <v>4</v>
      </c>
      <c r="AM5851" s="300">
        <v>2002</v>
      </c>
      <c r="AN5851" s="302">
        <v>37372</v>
      </c>
      <c r="AO5851" s="300">
        <v>5.899</v>
      </c>
    </row>
    <row r="5852" spans="38:41">
      <c r="AL5852" s="300">
        <v>4</v>
      </c>
      <c r="AM5852" s="300">
        <v>2002</v>
      </c>
      <c r="AN5852" s="302">
        <v>37371</v>
      </c>
      <c r="AO5852" s="300">
        <v>5.91</v>
      </c>
    </row>
    <row r="5853" spans="38:41">
      <c r="AL5853" s="300">
        <v>4</v>
      </c>
      <c r="AM5853" s="300">
        <v>2002</v>
      </c>
      <c r="AN5853" s="302">
        <v>37370</v>
      </c>
      <c r="AO5853" s="300">
        <v>5.9169999999999998</v>
      </c>
    </row>
    <row r="5854" spans="38:41">
      <c r="AL5854" s="300">
        <v>4</v>
      </c>
      <c r="AM5854" s="300">
        <v>2002</v>
      </c>
      <c r="AN5854" s="302">
        <v>37369</v>
      </c>
      <c r="AO5854" s="300">
        <v>5.94</v>
      </c>
    </row>
    <row r="5855" spans="38:41">
      <c r="AL5855" s="300">
        <v>4</v>
      </c>
      <c r="AM5855" s="300">
        <v>2002</v>
      </c>
      <c r="AN5855" s="302">
        <v>37368</v>
      </c>
      <c r="AO5855" s="300">
        <v>5.952</v>
      </c>
    </row>
    <row r="5856" spans="38:41">
      <c r="AL5856" s="300">
        <v>4</v>
      </c>
      <c r="AM5856" s="300">
        <v>2002</v>
      </c>
      <c r="AN5856" s="302">
        <v>37365</v>
      </c>
      <c r="AO5856" s="300">
        <v>5.9420000000000002</v>
      </c>
    </row>
    <row r="5857" spans="38:41">
      <c r="AL5857" s="300">
        <v>4</v>
      </c>
      <c r="AM5857" s="300">
        <v>2002</v>
      </c>
      <c r="AN5857" s="302">
        <v>37364</v>
      </c>
      <c r="AO5857" s="300">
        <v>5.93</v>
      </c>
    </row>
    <row r="5858" spans="38:41">
      <c r="AL5858" s="300">
        <v>4</v>
      </c>
      <c r="AM5858" s="300">
        <v>2002</v>
      </c>
      <c r="AN5858" s="302">
        <v>37363</v>
      </c>
      <c r="AO5858" s="300">
        <v>5.9379999999999997</v>
      </c>
    </row>
    <row r="5859" spans="38:41">
      <c r="AL5859" s="300">
        <v>4</v>
      </c>
      <c r="AM5859" s="300">
        <v>2002</v>
      </c>
      <c r="AN5859" s="302">
        <v>37362</v>
      </c>
      <c r="AO5859" s="300">
        <v>5.8760000000000003</v>
      </c>
    </row>
    <row r="5860" spans="38:41">
      <c r="AL5860" s="300">
        <v>4</v>
      </c>
      <c r="AM5860" s="300">
        <v>2002</v>
      </c>
      <c r="AN5860" s="302">
        <v>37361</v>
      </c>
      <c r="AO5860" s="300">
        <v>5.8440000000000003</v>
      </c>
    </row>
    <row r="5861" spans="38:41">
      <c r="AL5861" s="300">
        <v>4</v>
      </c>
      <c r="AM5861" s="300">
        <v>2002</v>
      </c>
      <c r="AN5861" s="302">
        <v>37358</v>
      </c>
      <c r="AO5861" s="300">
        <v>5.87</v>
      </c>
    </row>
    <row r="5862" spans="38:41">
      <c r="AL5862" s="300">
        <v>4</v>
      </c>
      <c r="AM5862" s="300">
        <v>2002</v>
      </c>
      <c r="AN5862" s="302">
        <v>37357</v>
      </c>
      <c r="AO5862" s="300">
        <v>5.8940000000000001</v>
      </c>
    </row>
    <row r="5863" spans="38:41">
      <c r="AL5863" s="300">
        <v>4</v>
      </c>
      <c r="AM5863" s="300">
        <v>2002</v>
      </c>
      <c r="AN5863" s="302">
        <v>37356</v>
      </c>
      <c r="AO5863" s="300">
        <v>5.9249999999999998</v>
      </c>
    </row>
    <row r="5864" spans="38:41">
      <c r="AL5864" s="300">
        <v>4</v>
      </c>
      <c r="AM5864" s="300">
        <v>2002</v>
      </c>
      <c r="AN5864" s="302">
        <v>37355</v>
      </c>
      <c r="AO5864" s="300">
        <v>5.9089999999999998</v>
      </c>
    </row>
    <row r="5865" spans="38:41">
      <c r="AL5865" s="300">
        <v>4</v>
      </c>
      <c r="AM5865" s="300">
        <v>2002</v>
      </c>
      <c r="AN5865" s="302">
        <v>37354</v>
      </c>
      <c r="AO5865" s="300">
        <v>5.9340000000000002</v>
      </c>
    </row>
    <row r="5866" spans="38:41">
      <c r="AL5866" s="300">
        <v>4</v>
      </c>
      <c r="AM5866" s="300">
        <v>2002</v>
      </c>
      <c r="AN5866" s="302">
        <v>37351</v>
      </c>
      <c r="AO5866" s="300">
        <v>5.8769999999999998</v>
      </c>
    </row>
    <row r="5867" spans="38:41">
      <c r="AL5867" s="300">
        <v>4</v>
      </c>
      <c r="AM5867" s="300">
        <v>2002</v>
      </c>
      <c r="AN5867" s="302">
        <v>37350</v>
      </c>
      <c r="AO5867" s="300">
        <v>5.9020000000000001</v>
      </c>
    </row>
    <row r="5868" spans="38:41">
      <c r="AL5868" s="300">
        <v>4</v>
      </c>
      <c r="AM5868" s="300">
        <v>2002</v>
      </c>
      <c r="AN5868" s="302">
        <v>37349</v>
      </c>
      <c r="AO5868" s="300">
        <v>5.9359999999999999</v>
      </c>
    </row>
    <row r="5869" spans="38:41">
      <c r="AL5869" s="300">
        <v>4</v>
      </c>
      <c r="AM5869" s="300">
        <v>2002</v>
      </c>
      <c r="AN5869" s="302">
        <v>37348</v>
      </c>
      <c r="AO5869" s="300">
        <v>5.9429999999999996</v>
      </c>
    </row>
    <row r="5870" spans="38:41">
      <c r="AL5870" s="300">
        <v>4</v>
      </c>
      <c r="AM5870" s="300">
        <v>2002</v>
      </c>
      <c r="AN5870" s="302">
        <v>37347</v>
      </c>
      <c r="AO5870" s="300">
        <v>5.9820000000000002</v>
      </c>
    </row>
    <row r="5871" spans="38:41">
      <c r="AL5871" s="300">
        <v>3</v>
      </c>
      <c r="AM5871" s="300">
        <v>2002</v>
      </c>
      <c r="AN5871" s="302">
        <v>37344</v>
      </c>
      <c r="AO5871" s="300">
        <v>5.9770000000000003</v>
      </c>
    </row>
    <row r="5872" spans="38:41">
      <c r="AL5872" s="300">
        <v>3</v>
      </c>
      <c r="AM5872" s="300">
        <v>2002</v>
      </c>
      <c r="AN5872" s="302">
        <v>37343</v>
      </c>
      <c r="AO5872" s="300">
        <v>5.9779999999999998</v>
      </c>
    </row>
    <row r="5873" spans="38:41">
      <c r="AL5873" s="300">
        <v>3</v>
      </c>
      <c r="AM5873" s="300">
        <v>2002</v>
      </c>
      <c r="AN5873" s="302">
        <v>37342</v>
      </c>
      <c r="AO5873" s="300">
        <v>5.9820000000000002</v>
      </c>
    </row>
    <row r="5874" spans="38:41">
      <c r="AL5874" s="300">
        <v>3</v>
      </c>
      <c r="AM5874" s="300">
        <v>2002</v>
      </c>
      <c r="AN5874" s="302">
        <v>37341</v>
      </c>
      <c r="AO5874" s="300">
        <v>5.9619999999999997</v>
      </c>
    </row>
    <row r="5875" spans="38:41">
      <c r="AL5875" s="300">
        <v>3</v>
      </c>
      <c r="AM5875" s="300">
        <v>2002</v>
      </c>
      <c r="AN5875" s="302">
        <v>37340</v>
      </c>
      <c r="AO5875" s="300">
        <v>5.9969999999999999</v>
      </c>
    </row>
    <row r="5876" spans="38:41">
      <c r="AL5876" s="300">
        <v>3</v>
      </c>
      <c r="AM5876" s="300">
        <v>2002</v>
      </c>
      <c r="AN5876" s="302">
        <v>37337</v>
      </c>
      <c r="AO5876" s="300">
        <v>5.968</v>
      </c>
    </row>
    <row r="5877" spans="38:41">
      <c r="AL5877" s="300">
        <v>3</v>
      </c>
      <c r="AM5877" s="300">
        <v>2002</v>
      </c>
      <c r="AN5877" s="302">
        <v>37336</v>
      </c>
      <c r="AO5877" s="300">
        <v>5.96</v>
      </c>
    </row>
    <row r="5878" spans="38:41">
      <c r="AL5878" s="300">
        <v>3</v>
      </c>
      <c r="AM5878" s="300">
        <v>2002</v>
      </c>
      <c r="AN5878" s="302">
        <v>37335</v>
      </c>
      <c r="AO5878" s="300">
        <v>5.9550000000000001</v>
      </c>
    </row>
    <row r="5879" spans="38:41">
      <c r="AL5879" s="300">
        <v>3</v>
      </c>
      <c r="AM5879" s="300">
        <v>2002</v>
      </c>
      <c r="AN5879" s="302">
        <v>37334</v>
      </c>
      <c r="AO5879" s="300">
        <v>5.8869999999999996</v>
      </c>
    </row>
    <row r="5880" spans="38:41">
      <c r="AL5880" s="300">
        <v>3</v>
      </c>
      <c r="AM5880" s="300">
        <v>2002</v>
      </c>
      <c r="AN5880" s="302">
        <v>37333</v>
      </c>
      <c r="AO5880" s="300">
        <v>5.9059999999999997</v>
      </c>
    </row>
    <row r="5881" spans="38:41">
      <c r="AL5881" s="300">
        <v>3</v>
      </c>
      <c r="AM5881" s="300">
        <v>2002</v>
      </c>
      <c r="AN5881" s="302">
        <v>37330</v>
      </c>
      <c r="AO5881" s="300">
        <v>5.9359999999999999</v>
      </c>
    </row>
    <row r="5882" spans="38:41">
      <c r="AL5882" s="300">
        <v>3</v>
      </c>
      <c r="AM5882" s="300">
        <v>2002</v>
      </c>
      <c r="AN5882" s="302">
        <v>37329</v>
      </c>
      <c r="AO5882" s="300">
        <v>5.9829999999999997</v>
      </c>
    </row>
    <row r="5883" spans="38:41">
      <c r="AL5883" s="300">
        <v>3</v>
      </c>
      <c r="AM5883" s="300">
        <v>2002</v>
      </c>
      <c r="AN5883" s="302">
        <v>37328</v>
      </c>
      <c r="AO5883" s="300">
        <v>5.9</v>
      </c>
    </row>
    <row r="5884" spans="38:41">
      <c r="AL5884" s="300">
        <v>3</v>
      </c>
      <c r="AM5884" s="300">
        <v>2002</v>
      </c>
      <c r="AN5884" s="302">
        <v>37327</v>
      </c>
      <c r="AO5884" s="300">
        <v>5.8879999999999999</v>
      </c>
    </row>
    <row r="5885" spans="38:41">
      <c r="AL5885" s="300">
        <v>3</v>
      </c>
      <c r="AM5885" s="300">
        <v>2002</v>
      </c>
      <c r="AN5885" s="302">
        <v>37326</v>
      </c>
      <c r="AO5885" s="300">
        <v>5.8869999999999996</v>
      </c>
    </row>
    <row r="5886" spans="38:41">
      <c r="AL5886" s="300">
        <v>3</v>
      </c>
      <c r="AM5886" s="300">
        <v>2002</v>
      </c>
      <c r="AN5886" s="302">
        <v>37323</v>
      </c>
      <c r="AO5886" s="300">
        <v>5.9109999999999996</v>
      </c>
    </row>
    <row r="5887" spans="38:41">
      <c r="AL5887" s="300">
        <v>3</v>
      </c>
      <c r="AM5887" s="300">
        <v>2002</v>
      </c>
      <c r="AN5887" s="302">
        <v>37322</v>
      </c>
      <c r="AO5887" s="300">
        <v>5.8769999999999998</v>
      </c>
    </row>
    <row r="5888" spans="38:41">
      <c r="AL5888" s="300">
        <v>3</v>
      </c>
      <c r="AM5888" s="300">
        <v>2002</v>
      </c>
      <c r="AN5888" s="302">
        <v>37321</v>
      </c>
      <c r="AO5888" s="300">
        <v>5.8250000000000002</v>
      </c>
    </row>
    <row r="5889" spans="38:41">
      <c r="AL5889" s="300">
        <v>3</v>
      </c>
      <c r="AM5889" s="300">
        <v>2002</v>
      </c>
      <c r="AN5889" s="302">
        <v>37320</v>
      </c>
      <c r="AO5889" s="300">
        <v>5.8049999999999997</v>
      </c>
    </row>
    <row r="5890" spans="38:41">
      <c r="AL5890" s="300">
        <v>3</v>
      </c>
      <c r="AM5890" s="300">
        <v>2002</v>
      </c>
      <c r="AN5890" s="302">
        <v>37319</v>
      </c>
      <c r="AO5890" s="300">
        <v>5.8079999999999998</v>
      </c>
    </row>
    <row r="5891" spans="38:41">
      <c r="AL5891" s="300">
        <v>3</v>
      </c>
      <c r="AM5891" s="300">
        <v>2002</v>
      </c>
      <c r="AN5891" s="302">
        <v>37316</v>
      </c>
      <c r="AO5891" s="300">
        <v>5.782</v>
      </c>
    </row>
    <row r="5892" spans="38:41">
      <c r="AL5892" s="300">
        <v>2</v>
      </c>
      <c r="AM5892" s="300">
        <v>2002</v>
      </c>
      <c r="AN5892" s="302">
        <v>37315</v>
      </c>
      <c r="AO5892" s="300">
        <v>5.7169999999999996</v>
      </c>
    </row>
    <row r="5893" spans="38:41">
      <c r="AL5893" s="300">
        <v>2</v>
      </c>
      <c r="AM5893" s="300">
        <v>2002</v>
      </c>
      <c r="AN5893" s="302">
        <v>37314</v>
      </c>
      <c r="AO5893" s="300">
        <v>5.6859999999999999</v>
      </c>
    </row>
    <row r="5894" spans="38:41">
      <c r="AL5894" s="300">
        <v>2</v>
      </c>
      <c r="AM5894" s="300">
        <v>2002</v>
      </c>
      <c r="AN5894" s="302">
        <v>37313</v>
      </c>
      <c r="AO5894" s="300">
        <v>5.7240000000000002</v>
      </c>
    </row>
    <row r="5895" spans="38:41">
      <c r="AL5895" s="300">
        <v>2</v>
      </c>
      <c r="AM5895" s="300">
        <v>2002</v>
      </c>
      <c r="AN5895" s="302">
        <v>37312</v>
      </c>
      <c r="AO5895" s="300">
        <v>5.6609999999999996</v>
      </c>
    </row>
    <row r="5896" spans="38:41">
      <c r="AL5896" s="300">
        <v>2</v>
      </c>
      <c r="AM5896" s="300">
        <v>2002</v>
      </c>
      <c r="AN5896" s="302">
        <v>37309</v>
      </c>
      <c r="AO5896" s="300">
        <v>5.63</v>
      </c>
    </row>
    <row r="5897" spans="38:41">
      <c r="AL5897" s="300">
        <v>2</v>
      </c>
      <c r="AM5897" s="300">
        <v>2002</v>
      </c>
      <c r="AN5897" s="302">
        <v>37308</v>
      </c>
      <c r="AO5897" s="300">
        <v>5.6639999999999997</v>
      </c>
    </row>
    <row r="5898" spans="38:41">
      <c r="AL5898" s="300">
        <v>2</v>
      </c>
      <c r="AM5898" s="300">
        <v>2002</v>
      </c>
      <c r="AN5898" s="302">
        <v>37307</v>
      </c>
      <c r="AO5898" s="300">
        <v>5.6820000000000004</v>
      </c>
    </row>
    <row r="5899" spans="38:41">
      <c r="AL5899" s="300">
        <v>2</v>
      </c>
      <c r="AM5899" s="300">
        <v>2002</v>
      </c>
      <c r="AN5899" s="302">
        <v>37306</v>
      </c>
      <c r="AO5899" s="300">
        <v>5.6909999999999998</v>
      </c>
    </row>
    <row r="5900" spans="38:41">
      <c r="AL5900" s="300">
        <v>2</v>
      </c>
      <c r="AM5900" s="300">
        <v>2002</v>
      </c>
      <c r="AN5900" s="302">
        <v>37305</v>
      </c>
      <c r="AO5900" s="300">
        <v>5.6790000000000003</v>
      </c>
    </row>
    <row r="5901" spans="38:41">
      <c r="AL5901" s="300">
        <v>2</v>
      </c>
      <c r="AM5901" s="300">
        <v>2002</v>
      </c>
      <c r="AN5901" s="302">
        <v>37302</v>
      </c>
      <c r="AO5901" s="300">
        <v>5.6559999999999997</v>
      </c>
    </row>
    <row r="5902" spans="38:41">
      <c r="AL5902" s="300">
        <v>2</v>
      </c>
      <c r="AM5902" s="300">
        <v>2002</v>
      </c>
      <c r="AN5902" s="302">
        <v>37301</v>
      </c>
      <c r="AO5902" s="300">
        <v>5.6909999999999998</v>
      </c>
    </row>
    <row r="5903" spans="38:41">
      <c r="AL5903" s="300">
        <v>2</v>
      </c>
      <c r="AM5903" s="300">
        <v>2002</v>
      </c>
      <c r="AN5903" s="302">
        <v>37300</v>
      </c>
      <c r="AO5903" s="300">
        <v>5.7060000000000004</v>
      </c>
    </row>
    <row r="5904" spans="38:41">
      <c r="AL5904" s="300">
        <v>2</v>
      </c>
      <c r="AM5904" s="300">
        <v>2002</v>
      </c>
      <c r="AN5904" s="302">
        <v>37299</v>
      </c>
      <c r="AO5904" s="300">
        <v>5.6890000000000001</v>
      </c>
    </row>
    <row r="5905" spans="38:41">
      <c r="AL5905" s="300">
        <v>2</v>
      </c>
      <c r="AM5905" s="300">
        <v>2002</v>
      </c>
      <c r="AN5905" s="302">
        <v>37298</v>
      </c>
      <c r="AO5905" s="300">
        <v>5.6529999999999996</v>
      </c>
    </row>
    <row r="5906" spans="38:41">
      <c r="AL5906" s="300">
        <v>2</v>
      </c>
      <c r="AM5906" s="300">
        <v>2002</v>
      </c>
      <c r="AN5906" s="302">
        <v>37295</v>
      </c>
      <c r="AO5906" s="300">
        <v>5.63</v>
      </c>
    </row>
    <row r="5907" spans="38:41">
      <c r="AL5907" s="300">
        <v>2</v>
      </c>
      <c r="AM5907" s="300">
        <v>2002</v>
      </c>
      <c r="AN5907" s="302">
        <v>37294</v>
      </c>
      <c r="AO5907" s="300">
        <v>5.6369999999999996</v>
      </c>
    </row>
    <row r="5908" spans="38:41">
      <c r="AL5908" s="300">
        <v>2</v>
      </c>
      <c r="AM5908" s="300">
        <v>2002</v>
      </c>
      <c r="AN5908" s="302">
        <v>37293</v>
      </c>
      <c r="AO5908" s="300">
        <v>5.6230000000000002</v>
      </c>
    </row>
    <row r="5909" spans="38:41">
      <c r="AL5909" s="300">
        <v>2</v>
      </c>
      <c r="AM5909" s="300">
        <v>2002</v>
      </c>
      <c r="AN5909" s="302">
        <v>37292</v>
      </c>
      <c r="AO5909" s="300">
        <v>5.6020000000000003</v>
      </c>
    </row>
    <row r="5910" spans="38:41">
      <c r="AL5910" s="300">
        <v>2</v>
      </c>
      <c r="AM5910" s="300">
        <v>2002</v>
      </c>
      <c r="AN5910" s="302">
        <v>37291</v>
      </c>
      <c r="AO5910" s="300">
        <v>5.6070000000000002</v>
      </c>
    </row>
    <row r="5911" spans="38:41">
      <c r="AL5911" s="300">
        <v>2</v>
      </c>
      <c r="AM5911" s="300">
        <v>2002</v>
      </c>
      <c r="AN5911" s="302">
        <v>37288</v>
      </c>
      <c r="AO5911" s="300">
        <v>5.6669999999999998</v>
      </c>
    </row>
    <row r="5912" spans="38:41">
      <c r="AL5912" s="300">
        <v>1</v>
      </c>
      <c r="AM5912" s="300">
        <v>2002</v>
      </c>
      <c r="AN5912" s="302">
        <v>37287</v>
      </c>
      <c r="AO5912" s="300">
        <v>5.6840000000000002</v>
      </c>
    </row>
    <row r="5913" spans="38:41">
      <c r="AL5913" s="300">
        <v>1</v>
      </c>
      <c r="AM5913" s="300">
        <v>2002</v>
      </c>
      <c r="AN5913" s="302">
        <v>37286</v>
      </c>
      <c r="AO5913" s="300">
        <v>5.6840000000000002</v>
      </c>
    </row>
    <row r="5914" spans="38:41">
      <c r="AL5914" s="300">
        <v>1</v>
      </c>
      <c r="AM5914" s="300">
        <v>2002</v>
      </c>
      <c r="AN5914" s="302">
        <v>37285</v>
      </c>
      <c r="AO5914" s="300">
        <v>5.6449999999999996</v>
      </c>
    </row>
    <row r="5915" spans="38:41">
      <c r="AL5915" s="300">
        <v>1</v>
      </c>
      <c r="AM5915" s="300">
        <v>2002</v>
      </c>
      <c r="AN5915" s="302">
        <v>37284</v>
      </c>
      <c r="AO5915" s="300">
        <v>5.6909999999999998</v>
      </c>
    </row>
    <row r="5916" spans="38:41">
      <c r="AL5916" s="300">
        <v>1</v>
      </c>
      <c r="AM5916" s="300">
        <v>2002</v>
      </c>
      <c r="AN5916" s="302">
        <v>37281</v>
      </c>
      <c r="AO5916" s="300">
        <v>5.7220000000000004</v>
      </c>
    </row>
    <row r="5917" spans="38:41">
      <c r="AL5917" s="300">
        <v>1</v>
      </c>
      <c r="AM5917" s="300">
        <v>2002</v>
      </c>
      <c r="AN5917" s="302">
        <v>37280</v>
      </c>
      <c r="AO5917" s="300">
        <v>5.6989999999999998</v>
      </c>
    </row>
    <row r="5918" spans="38:41">
      <c r="AL5918" s="300">
        <v>1</v>
      </c>
      <c r="AM5918" s="300">
        <v>2002</v>
      </c>
      <c r="AN5918" s="302">
        <v>37279</v>
      </c>
      <c r="AO5918" s="300">
        <v>5.681</v>
      </c>
    </row>
    <row r="5919" spans="38:41">
      <c r="AL5919" s="300">
        <v>1</v>
      </c>
      <c r="AM5919" s="300">
        <v>2002</v>
      </c>
      <c r="AN5919" s="302">
        <v>37278</v>
      </c>
      <c r="AO5919" s="300">
        <v>5.6269999999999998</v>
      </c>
    </row>
    <row r="5920" spans="38:41">
      <c r="AL5920" s="300">
        <v>1</v>
      </c>
      <c r="AM5920" s="300">
        <v>2002</v>
      </c>
      <c r="AN5920" s="302">
        <v>37277</v>
      </c>
      <c r="AO5920" s="300">
        <v>5.62</v>
      </c>
    </row>
    <row r="5921" spans="38:41">
      <c r="AL5921" s="300">
        <v>1</v>
      </c>
      <c r="AM5921" s="300">
        <v>2002</v>
      </c>
      <c r="AN5921" s="302">
        <v>37274</v>
      </c>
      <c r="AO5921" s="300">
        <v>5.6059999999999999</v>
      </c>
    </row>
    <row r="5922" spans="38:41">
      <c r="AL5922" s="300">
        <v>1</v>
      </c>
      <c r="AM5922" s="300">
        <v>2002</v>
      </c>
      <c r="AN5922" s="302">
        <v>37273</v>
      </c>
      <c r="AO5922" s="300">
        <v>5.6589999999999998</v>
      </c>
    </row>
    <row r="5923" spans="38:41">
      <c r="AL5923" s="300">
        <v>1</v>
      </c>
      <c r="AM5923" s="300">
        <v>2002</v>
      </c>
      <c r="AN5923" s="302">
        <v>37272</v>
      </c>
      <c r="AO5923" s="300">
        <v>5.5839999999999996</v>
      </c>
    </row>
    <row r="5924" spans="38:41">
      <c r="AL5924" s="300">
        <v>1</v>
      </c>
      <c r="AM5924" s="300">
        <v>2002</v>
      </c>
      <c r="AN5924" s="302">
        <v>37271</v>
      </c>
      <c r="AO5924" s="300">
        <v>5.5620000000000003</v>
      </c>
    </row>
    <row r="5925" spans="38:41">
      <c r="AL5925" s="300">
        <v>1</v>
      </c>
      <c r="AM5925" s="300">
        <v>2002</v>
      </c>
      <c r="AN5925" s="302">
        <v>37270</v>
      </c>
      <c r="AO5925" s="300">
        <v>5.5419999999999998</v>
      </c>
    </row>
    <row r="5926" spans="38:41">
      <c r="AL5926" s="300">
        <v>1</v>
      </c>
      <c r="AM5926" s="300">
        <v>2002</v>
      </c>
      <c r="AN5926" s="302">
        <v>37267</v>
      </c>
      <c r="AO5926" s="300">
        <v>5.5270000000000001</v>
      </c>
    </row>
    <row r="5927" spans="38:41">
      <c r="AL5927" s="300">
        <v>1</v>
      </c>
      <c r="AM5927" s="300">
        <v>2002</v>
      </c>
      <c r="AN5927" s="302">
        <v>37266</v>
      </c>
      <c r="AO5927" s="300">
        <v>5.585</v>
      </c>
    </row>
    <row r="5928" spans="38:41">
      <c r="AL5928" s="300">
        <v>1</v>
      </c>
      <c r="AM5928" s="300">
        <v>2002</v>
      </c>
      <c r="AN5928" s="302">
        <v>37265</v>
      </c>
      <c r="AO5928" s="300">
        <v>5.6020000000000003</v>
      </c>
    </row>
    <row r="5929" spans="38:41">
      <c r="AL5929" s="300">
        <v>1</v>
      </c>
      <c r="AM5929" s="300">
        <v>2002</v>
      </c>
      <c r="AN5929" s="302">
        <v>37264</v>
      </c>
      <c r="AO5929" s="300">
        <v>5.641</v>
      </c>
    </row>
    <row r="5930" spans="38:41">
      <c r="AL5930" s="300">
        <v>1</v>
      </c>
      <c r="AM5930" s="300">
        <v>2002</v>
      </c>
      <c r="AN5930" s="302">
        <v>37263</v>
      </c>
      <c r="AO5930" s="300">
        <v>5.6340000000000003</v>
      </c>
    </row>
    <row r="5931" spans="38:41">
      <c r="AL5931" s="300">
        <v>1</v>
      </c>
      <c r="AM5931" s="300">
        <v>2002</v>
      </c>
      <c r="AN5931" s="302">
        <v>37260</v>
      </c>
      <c r="AO5931" s="300">
        <v>5.6840000000000002</v>
      </c>
    </row>
    <row r="5932" spans="38:41">
      <c r="AL5932" s="300">
        <v>1</v>
      </c>
      <c r="AM5932" s="300">
        <v>2002</v>
      </c>
      <c r="AN5932" s="302">
        <v>37259</v>
      </c>
      <c r="AO5932" s="300">
        <v>5.6660000000000004</v>
      </c>
    </row>
    <row r="5933" spans="38:41">
      <c r="AL5933" s="300">
        <v>1</v>
      </c>
      <c r="AM5933" s="300">
        <v>2002</v>
      </c>
      <c r="AN5933" s="302">
        <v>37258</v>
      </c>
      <c r="AO5933" s="300">
        <v>5.7009999999999996</v>
      </c>
    </row>
    <row r="5934" spans="38:41">
      <c r="AL5934" s="300">
        <v>1</v>
      </c>
      <c r="AM5934" s="300">
        <v>2002</v>
      </c>
      <c r="AN5934" s="302">
        <v>37257</v>
      </c>
      <c r="AO5934" s="300">
        <v>5.657</v>
      </c>
    </row>
    <row r="5935" spans="38:41">
      <c r="AL5935" s="300">
        <v>12</v>
      </c>
      <c r="AM5935" s="300">
        <v>2001</v>
      </c>
      <c r="AN5935" s="302">
        <v>37256</v>
      </c>
      <c r="AO5935" s="300">
        <v>5.65</v>
      </c>
    </row>
    <row r="5936" spans="38:41">
      <c r="AL5936" s="300">
        <v>12</v>
      </c>
      <c r="AM5936" s="300">
        <v>2001</v>
      </c>
      <c r="AN5936" s="302">
        <v>37253</v>
      </c>
      <c r="AO5936" s="300">
        <v>5.7149999999999999</v>
      </c>
    </row>
    <row r="5937" spans="38:41">
      <c r="AL5937" s="300">
        <v>12</v>
      </c>
      <c r="AM5937" s="300">
        <v>2001</v>
      </c>
      <c r="AN5937" s="302">
        <v>37252</v>
      </c>
      <c r="AO5937" s="300">
        <v>5.69</v>
      </c>
    </row>
    <row r="5938" spans="38:41">
      <c r="AL5938" s="300">
        <v>12</v>
      </c>
      <c r="AM5938" s="300">
        <v>2001</v>
      </c>
      <c r="AN5938" s="302">
        <v>37251</v>
      </c>
      <c r="AO5938" s="300">
        <v>5.6920000000000002</v>
      </c>
    </row>
    <row r="5939" spans="38:41">
      <c r="AL5939" s="300">
        <v>12</v>
      </c>
      <c r="AM5939" s="300">
        <v>2001</v>
      </c>
      <c r="AN5939" s="302">
        <v>37250</v>
      </c>
      <c r="AO5939" s="300">
        <v>5.6920000000000002</v>
      </c>
    </row>
    <row r="5940" spans="38:41">
      <c r="AL5940" s="300">
        <v>12</v>
      </c>
      <c r="AM5940" s="300">
        <v>2001</v>
      </c>
      <c r="AN5940" s="302">
        <v>37249</v>
      </c>
      <c r="AO5940" s="300">
        <v>5.69</v>
      </c>
    </row>
    <row r="5941" spans="38:41">
      <c r="AL5941" s="300">
        <v>12</v>
      </c>
      <c r="AM5941" s="300">
        <v>2001</v>
      </c>
      <c r="AN5941" s="302">
        <v>37246</v>
      </c>
      <c r="AO5941" s="300">
        <v>5.649</v>
      </c>
    </row>
    <row r="5942" spans="38:41">
      <c r="AL5942" s="300">
        <v>12</v>
      </c>
      <c r="AM5942" s="300">
        <v>2001</v>
      </c>
      <c r="AN5942" s="302">
        <v>37245</v>
      </c>
      <c r="AO5942" s="300">
        <v>5.6379999999999999</v>
      </c>
    </row>
    <row r="5943" spans="38:41">
      <c r="AL5943" s="300">
        <v>12</v>
      </c>
      <c r="AM5943" s="300">
        <v>2001</v>
      </c>
      <c r="AN5943" s="302">
        <v>37244</v>
      </c>
      <c r="AO5943" s="300">
        <v>5.6449999999999996</v>
      </c>
    </row>
    <row r="5944" spans="38:41">
      <c r="AL5944" s="300">
        <v>12</v>
      </c>
      <c r="AM5944" s="300">
        <v>2001</v>
      </c>
      <c r="AN5944" s="302">
        <v>37243</v>
      </c>
      <c r="AO5944" s="300">
        <v>5.7130000000000001</v>
      </c>
    </row>
    <row r="5945" spans="38:41">
      <c r="AL5945" s="300">
        <v>12</v>
      </c>
      <c r="AM5945" s="300">
        <v>2001</v>
      </c>
      <c r="AN5945" s="302">
        <v>37242</v>
      </c>
      <c r="AO5945" s="300">
        <v>5.75</v>
      </c>
    </row>
    <row r="5946" spans="38:41">
      <c r="AL5946" s="300">
        <v>12</v>
      </c>
      <c r="AM5946" s="300">
        <v>2001</v>
      </c>
      <c r="AN5946" s="302">
        <v>37239</v>
      </c>
      <c r="AO5946" s="300">
        <v>5.7389999999999999</v>
      </c>
    </row>
    <row r="5947" spans="38:41">
      <c r="AL5947" s="300">
        <v>12</v>
      </c>
      <c r="AM5947" s="300">
        <v>2001</v>
      </c>
      <c r="AN5947" s="302">
        <v>37238</v>
      </c>
      <c r="AO5947" s="300">
        <v>5.7039999999999997</v>
      </c>
    </row>
    <row r="5948" spans="38:41">
      <c r="AL5948" s="300">
        <v>12</v>
      </c>
      <c r="AM5948" s="300">
        <v>2001</v>
      </c>
      <c r="AN5948" s="302">
        <v>37237</v>
      </c>
      <c r="AO5948" s="300">
        <v>5.6559999999999997</v>
      </c>
    </row>
    <row r="5949" spans="38:41">
      <c r="AL5949" s="300">
        <v>12</v>
      </c>
      <c r="AM5949" s="300">
        <v>2001</v>
      </c>
      <c r="AN5949" s="302">
        <v>37236</v>
      </c>
      <c r="AO5949" s="300">
        <v>5.6849999999999996</v>
      </c>
    </row>
    <row r="5950" spans="38:41">
      <c r="AL5950" s="300">
        <v>12</v>
      </c>
      <c r="AM5950" s="300">
        <v>2001</v>
      </c>
      <c r="AN5950" s="302">
        <v>37235</v>
      </c>
      <c r="AO5950" s="300">
        <v>5.726</v>
      </c>
    </row>
    <row r="5951" spans="38:41">
      <c r="AL5951" s="300">
        <v>12</v>
      </c>
      <c r="AM5951" s="300">
        <v>2001</v>
      </c>
      <c r="AN5951" s="302">
        <v>37232</v>
      </c>
      <c r="AO5951" s="300">
        <v>5.7629999999999999</v>
      </c>
    </row>
    <row r="5952" spans="38:41">
      <c r="AL5952" s="300">
        <v>12</v>
      </c>
      <c r="AM5952" s="300">
        <v>2001</v>
      </c>
      <c r="AN5952" s="302">
        <v>37231</v>
      </c>
      <c r="AO5952" s="300">
        <v>5.6849999999999996</v>
      </c>
    </row>
    <row r="5953" spans="38:41">
      <c r="AL5953" s="300">
        <v>12</v>
      </c>
      <c r="AM5953" s="300">
        <v>2001</v>
      </c>
      <c r="AN5953" s="302">
        <v>37230</v>
      </c>
      <c r="AO5953" s="300">
        <v>5.6379999999999999</v>
      </c>
    </row>
    <row r="5954" spans="38:41">
      <c r="AL5954" s="300">
        <v>12</v>
      </c>
      <c r="AM5954" s="300">
        <v>2001</v>
      </c>
      <c r="AN5954" s="302">
        <v>37229</v>
      </c>
      <c r="AO5954" s="300">
        <v>5.48</v>
      </c>
    </row>
    <row r="5955" spans="38:41">
      <c r="AL5955" s="300">
        <v>12</v>
      </c>
      <c r="AM5955" s="300">
        <v>2001</v>
      </c>
      <c r="AN5955" s="302">
        <v>37228</v>
      </c>
      <c r="AO5955" s="300">
        <v>5.4690000000000003</v>
      </c>
    </row>
    <row r="5956" spans="38:41">
      <c r="AL5956" s="300">
        <v>11</v>
      </c>
      <c r="AM5956" s="300">
        <v>2001</v>
      </c>
      <c r="AN5956" s="302">
        <v>37225</v>
      </c>
      <c r="AO5956" s="300">
        <v>5.51</v>
      </c>
    </row>
    <row r="5957" spans="38:41">
      <c r="AL5957" s="300">
        <v>11</v>
      </c>
      <c r="AM5957" s="300">
        <v>2001</v>
      </c>
      <c r="AN5957" s="302">
        <v>37224</v>
      </c>
      <c r="AO5957" s="300">
        <v>5.5030000000000001</v>
      </c>
    </row>
    <row r="5958" spans="38:41">
      <c r="AL5958" s="300">
        <v>11</v>
      </c>
      <c r="AM5958" s="300">
        <v>2001</v>
      </c>
      <c r="AN5958" s="302">
        <v>37223</v>
      </c>
      <c r="AO5958" s="300">
        <v>5.585</v>
      </c>
    </row>
    <row r="5959" spans="38:41">
      <c r="AL5959" s="300">
        <v>11</v>
      </c>
      <c r="AM5959" s="300">
        <v>2001</v>
      </c>
      <c r="AN5959" s="302">
        <v>37222</v>
      </c>
      <c r="AO5959" s="300">
        <v>5.6189999999999998</v>
      </c>
    </row>
    <row r="5960" spans="38:41">
      <c r="AL5960" s="300">
        <v>11</v>
      </c>
      <c r="AM5960" s="300">
        <v>2001</v>
      </c>
      <c r="AN5960" s="302">
        <v>37221</v>
      </c>
      <c r="AO5960" s="300">
        <v>5.665</v>
      </c>
    </row>
    <row r="5961" spans="38:41">
      <c r="AL5961" s="300">
        <v>11</v>
      </c>
      <c r="AM5961" s="300">
        <v>2001</v>
      </c>
      <c r="AN5961" s="302">
        <v>37218</v>
      </c>
      <c r="AO5961" s="300">
        <v>5.71</v>
      </c>
    </row>
    <row r="5962" spans="38:41">
      <c r="AL5962" s="300">
        <v>11</v>
      </c>
      <c r="AM5962" s="300">
        <v>2001</v>
      </c>
      <c r="AN5962" s="302">
        <v>37217</v>
      </c>
      <c r="AO5962" s="300">
        <v>5.7210000000000001</v>
      </c>
    </row>
    <row r="5963" spans="38:41">
      <c r="AL5963" s="300">
        <v>11</v>
      </c>
      <c r="AM5963" s="300">
        <v>2001</v>
      </c>
      <c r="AN5963" s="302">
        <v>37216</v>
      </c>
      <c r="AO5963" s="300">
        <v>5.7169999999999996</v>
      </c>
    </row>
    <row r="5964" spans="38:41">
      <c r="AL5964" s="300">
        <v>11</v>
      </c>
      <c r="AM5964" s="300">
        <v>2001</v>
      </c>
      <c r="AN5964" s="302">
        <v>37215</v>
      </c>
      <c r="AO5964" s="300">
        <v>5.6619999999999999</v>
      </c>
    </row>
    <row r="5965" spans="38:41">
      <c r="AL5965" s="300">
        <v>11</v>
      </c>
      <c r="AM5965" s="300">
        <v>2001</v>
      </c>
      <c r="AN5965" s="302">
        <v>37214</v>
      </c>
      <c r="AO5965" s="300">
        <v>5.6130000000000004</v>
      </c>
    </row>
    <row r="5966" spans="38:41">
      <c r="AL5966" s="300">
        <v>11</v>
      </c>
      <c r="AM5966" s="300">
        <v>2001</v>
      </c>
      <c r="AN5966" s="302">
        <v>37211</v>
      </c>
      <c r="AO5966" s="300">
        <v>5.6289999999999996</v>
      </c>
    </row>
    <row r="5967" spans="38:41">
      <c r="AL5967" s="300">
        <v>11</v>
      </c>
      <c r="AM5967" s="300">
        <v>2001</v>
      </c>
      <c r="AN5967" s="302">
        <v>37210</v>
      </c>
      <c r="AO5967" s="300">
        <v>5.5780000000000003</v>
      </c>
    </row>
    <row r="5968" spans="38:41">
      <c r="AL5968" s="300">
        <v>11</v>
      </c>
      <c r="AM5968" s="300">
        <v>2001</v>
      </c>
      <c r="AN5968" s="302">
        <v>37209</v>
      </c>
      <c r="AO5968" s="300">
        <v>5.452</v>
      </c>
    </row>
    <row r="5969" spans="38:41">
      <c r="AL5969" s="300">
        <v>11</v>
      </c>
      <c r="AM5969" s="300">
        <v>2001</v>
      </c>
      <c r="AN5969" s="302">
        <v>37208</v>
      </c>
      <c r="AO5969" s="300">
        <v>5.3330000000000002</v>
      </c>
    </row>
    <row r="5970" spans="38:41">
      <c r="AL5970" s="300">
        <v>11</v>
      </c>
      <c r="AM5970" s="300">
        <v>2001</v>
      </c>
      <c r="AN5970" s="302">
        <v>37207</v>
      </c>
      <c r="AO5970" s="300">
        <v>5.2969999999999997</v>
      </c>
    </row>
    <row r="5971" spans="38:41">
      <c r="AL5971" s="300">
        <v>11</v>
      </c>
      <c r="AM5971" s="300">
        <v>2001</v>
      </c>
      <c r="AN5971" s="302">
        <v>37204</v>
      </c>
      <c r="AO5971" s="300">
        <v>5.2969999999999997</v>
      </c>
    </row>
    <row r="5972" spans="38:41">
      <c r="AL5972" s="300">
        <v>11</v>
      </c>
      <c r="AM5972" s="300">
        <v>2001</v>
      </c>
      <c r="AN5972" s="302">
        <v>37203</v>
      </c>
      <c r="AO5972" s="300">
        <v>5.2960000000000003</v>
      </c>
    </row>
    <row r="5973" spans="38:41">
      <c r="AL5973" s="300">
        <v>11</v>
      </c>
      <c r="AM5973" s="300">
        <v>2001</v>
      </c>
      <c r="AN5973" s="302">
        <v>37202</v>
      </c>
      <c r="AO5973" s="300">
        <v>5.2789999999999999</v>
      </c>
    </row>
    <row r="5974" spans="38:41">
      <c r="AL5974" s="300">
        <v>11</v>
      </c>
      <c r="AM5974" s="300">
        <v>2001</v>
      </c>
      <c r="AN5974" s="302">
        <v>37201</v>
      </c>
      <c r="AO5974" s="300">
        <v>5.3170000000000002</v>
      </c>
    </row>
    <row r="5975" spans="38:41">
      <c r="AL5975" s="300">
        <v>11</v>
      </c>
      <c r="AM5975" s="300">
        <v>2001</v>
      </c>
      <c r="AN5975" s="302">
        <v>37200</v>
      </c>
      <c r="AO5975" s="300">
        <v>5.3330000000000002</v>
      </c>
    </row>
    <row r="5976" spans="38:41">
      <c r="AL5976" s="300">
        <v>11</v>
      </c>
      <c r="AM5976" s="300">
        <v>2001</v>
      </c>
      <c r="AN5976" s="302">
        <v>37197</v>
      </c>
      <c r="AO5976" s="300">
        <v>5.4139999999999997</v>
      </c>
    </row>
    <row r="5977" spans="38:41">
      <c r="AL5977" s="300">
        <v>11</v>
      </c>
      <c r="AM5977" s="300">
        <v>2001</v>
      </c>
      <c r="AN5977" s="302">
        <v>37196</v>
      </c>
      <c r="AO5977" s="300">
        <v>5.3170000000000002</v>
      </c>
    </row>
    <row r="5978" spans="38:41">
      <c r="AL5978" s="300">
        <v>10</v>
      </c>
      <c r="AM5978" s="300">
        <v>2001</v>
      </c>
      <c r="AN5978" s="302">
        <v>37195</v>
      </c>
      <c r="AO5978" s="300">
        <v>5.3120000000000003</v>
      </c>
    </row>
    <row r="5979" spans="38:41">
      <c r="AL5979" s="300">
        <v>10</v>
      </c>
      <c r="AM5979" s="300">
        <v>2001</v>
      </c>
      <c r="AN5979" s="302">
        <v>37194</v>
      </c>
      <c r="AO5979" s="300">
        <v>5.5609999999999999</v>
      </c>
    </row>
    <row r="5980" spans="38:41">
      <c r="AL5980" s="300">
        <v>10</v>
      </c>
      <c r="AM5980" s="300">
        <v>2001</v>
      </c>
      <c r="AN5980" s="302">
        <v>37193</v>
      </c>
      <c r="AO5980" s="300">
        <v>5.6449999999999996</v>
      </c>
    </row>
    <row r="5981" spans="38:41">
      <c r="AL5981" s="300">
        <v>10</v>
      </c>
      <c r="AM5981" s="300">
        <v>2001</v>
      </c>
      <c r="AN5981" s="302">
        <v>37190</v>
      </c>
      <c r="AO5981" s="300">
        <v>5.6740000000000004</v>
      </c>
    </row>
    <row r="5982" spans="38:41">
      <c r="AL5982" s="300">
        <v>10</v>
      </c>
      <c r="AM5982" s="300">
        <v>2001</v>
      </c>
      <c r="AN5982" s="302">
        <v>37189</v>
      </c>
      <c r="AO5982" s="300">
        <v>5.6859999999999999</v>
      </c>
    </row>
    <row r="5983" spans="38:41">
      <c r="AL5983" s="300">
        <v>10</v>
      </c>
      <c r="AM5983" s="300">
        <v>2001</v>
      </c>
      <c r="AN5983" s="302">
        <v>37188</v>
      </c>
      <c r="AO5983" s="300">
        <v>5.7210000000000001</v>
      </c>
    </row>
    <row r="5984" spans="38:41">
      <c r="AL5984" s="300">
        <v>10</v>
      </c>
      <c r="AM5984" s="300">
        <v>2001</v>
      </c>
      <c r="AN5984" s="302">
        <v>37187</v>
      </c>
      <c r="AO5984" s="300">
        <v>5.7569999999999997</v>
      </c>
    </row>
    <row r="5985" spans="38:41">
      <c r="AL5985" s="300">
        <v>10</v>
      </c>
      <c r="AM5985" s="300">
        <v>2001</v>
      </c>
      <c r="AN5985" s="302">
        <v>37186</v>
      </c>
      <c r="AO5985" s="300">
        <v>5.7640000000000002</v>
      </c>
    </row>
    <row r="5986" spans="38:41">
      <c r="AL5986" s="300">
        <v>10</v>
      </c>
      <c r="AM5986" s="300">
        <v>2001</v>
      </c>
      <c r="AN5986" s="302">
        <v>37183</v>
      </c>
      <c r="AO5986" s="300">
        <v>5.74</v>
      </c>
    </row>
    <row r="5987" spans="38:41">
      <c r="AL5987" s="300">
        <v>10</v>
      </c>
      <c r="AM5987" s="300">
        <v>2001</v>
      </c>
      <c r="AN5987" s="302">
        <v>37182</v>
      </c>
      <c r="AO5987" s="300">
        <v>5.702</v>
      </c>
    </row>
    <row r="5988" spans="38:41">
      <c r="AL5988" s="300">
        <v>10</v>
      </c>
      <c r="AM5988" s="300">
        <v>2001</v>
      </c>
      <c r="AN5988" s="302">
        <v>37181</v>
      </c>
      <c r="AO5988" s="300">
        <v>5.7190000000000003</v>
      </c>
    </row>
    <row r="5989" spans="38:41">
      <c r="AL5989" s="300">
        <v>10</v>
      </c>
      <c r="AM5989" s="300">
        <v>2001</v>
      </c>
      <c r="AN5989" s="302">
        <v>37180</v>
      </c>
      <c r="AO5989" s="300">
        <v>5.7549999999999999</v>
      </c>
    </row>
    <row r="5990" spans="38:41">
      <c r="AL5990" s="300">
        <v>10</v>
      </c>
      <c r="AM5990" s="300">
        <v>2001</v>
      </c>
      <c r="AN5990" s="302">
        <v>37179</v>
      </c>
      <c r="AO5990" s="300">
        <v>5.8120000000000003</v>
      </c>
    </row>
    <row r="5991" spans="38:41">
      <c r="AL5991" s="300">
        <v>10</v>
      </c>
      <c r="AM5991" s="300">
        <v>2001</v>
      </c>
      <c r="AN5991" s="302">
        <v>37176</v>
      </c>
      <c r="AO5991" s="300">
        <v>5.843</v>
      </c>
    </row>
    <row r="5992" spans="38:41">
      <c r="AL5992" s="300">
        <v>10</v>
      </c>
      <c r="AM5992" s="300">
        <v>2001</v>
      </c>
      <c r="AN5992" s="302">
        <v>37175</v>
      </c>
      <c r="AO5992" s="300">
        <v>5.8319999999999999</v>
      </c>
    </row>
    <row r="5993" spans="38:41">
      <c r="AL5993" s="300">
        <v>10</v>
      </c>
      <c r="AM5993" s="300">
        <v>2001</v>
      </c>
      <c r="AN5993" s="302">
        <v>37174</v>
      </c>
      <c r="AO5993" s="300">
        <v>5.7880000000000003</v>
      </c>
    </row>
    <row r="5994" spans="38:41">
      <c r="AL5994" s="300">
        <v>10</v>
      </c>
      <c r="AM5994" s="300">
        <v>2001</v>
      </c>
      <c r="AN5994" s="302">
        <v>37173</v>
      </c>
      <c r="AO5994" s="300">
        <v>5.7750000000000004</v>
      </c>
    </row>
    <row r="5995" spans="38:41">
      <c r="AL5995" s="300">
        <v>10</v>
      </c>
      <c r="AM5995" s="300">
        <v>2001</v>
      </c>
      <c r="AN5995" s="302">
        <v>37172</v>
      </c>
      <c r="AO5995" s="300">
        <v>5.72</v>
      </c>
    </row>
    <row r="5996" spans="38:41">
      <c r="AL5996" s="300">
        <v>10</v>
      </c>
      <c r="AM5996" s="300">
        <v>2001</v>
      </c>
      <c r="AN5996" s="302">
        <v>37169</v>
      </c>
      <c r="AO5996" s="300">
        <v>5.71</v>
      </c>
    </row>
    <row r="5997" spans="38:41">
      <c r="AL5997" s="300">
        <v>10</v>
      </c>
      <c r="AM5997" s="300">
        <v>2001</v>
      </c>
      <c r="AN5997" s="302">
        <v>37168</v>
      </c>
      <c r="AO5997" s="300">
        <v>5.7190000000000003</v>
      </c>
    </row>
    <row r="5998" spans="38:41">
      <c r="AL5998" s="300">
        <v>10</v>
      </c>
      <c r="AM5998" s="300">
        <v>2001</v>
      </c>
      <c r="AN5998" s="302">
        <v>37167</v>
      </c>
      <c r="AO5998" s="300">
        <v>5.7160000000000002</v>
      </c>
    </row>
    <row r="5999" spans="38:41">
      <c r="AL5999" s="300">
        <v>10</v>
      </c>
      <c r="AM5999" s="300">
        <v>2001</v>
      </c>
      <c r="AN5999" s="302">
        <v>37166</v>
      </c>
      <c r="AO5999" s="300">
        <v>5.726</v>
      </c>
    </row>
    <row r="6000" spans="38:41">
      <c r="AL6000" s="300">
        <v>10</v>
      </c>
      <c r="AM6000" s="300">
        <v>2001</v>
      </c>
      <c r="AN6000" s="302">
        <v>37165</v>
      </c>
      <c r="AO6000" s="300">
        <v>5.7839999999999998</v>
      </c>
    </row>
    <row r="6001" spans="38:41">
      <c r="AL6001" s="300">
        <v>9</v>
      </c>
      <c r="AM6001" s="300">
        <v>2001</v>
      </c>
      <c r="AN6001" s="302">
        <v>37162</v>
      </c>
      <c r="AO6001" s="300">
        <v>5.806</v>
      </c>
    </row>
    <row r="6002" spans="38:41">
      <c r="AL6002" s="300">
        <v>9</v>
      </c>
      <c r="AM6002" s="300">
        <v>2001</v>
      </c>
      <c r="AN6002" s="302">
        <v>37161</v>
      </c>
      <c r="AO6002" s="300">
        <v>5.7990000000000004</v>
      </c>
    </row>
    <row r="6003" spans="38:41">
      <c r="AL6003" s="300">
        <v>9</v>
      </c>
      <c r="AM6003" s="300">
        <v>2001</v>
      </c>
      <c r="AN6003" s="302">
        <v>37160</v>
      </c>
      <c r="AO6003" s="300">
        <v>5.867</v>
      </c>
    </row>
    <row r="6004" spans="38:41">
      <c r="AL6004" s="300">
        <v>9</v>
      </c>
      <c r="AM6004" s="300">
        <v>2001</v>
      </c>
      <c r="AN6004" s="302">
        <v>37159</v>
      </c>
      <c r="AO6004" s="300">
        <v>5.8949999999999996</v>
      </c>
    </row>
    <row r="6005" spans="38:41">
      <c r="AL6005" s="300">
        <v>9</v>
      </c>
      <c r="AM6005" s="300">
        <v>2001</v>
      </c>
      <c r="AN6005" s="302">
        <v>37158</v>
      </c>
      <c r="AO6005" s="300">
        <v>5.9059999999999997</v>
      </c>
    </row>
    <row r="6006" spans="38:41">
      <c r="AL6006" s="300">
        <v>9</v>
      </c>
      <c r="AM6006" s="300">
        <v>2001</v>
      </c>
      <c r="AN6006" s="302">
        <v>37155</v>
      </c>
      <c r="AO6006" s="300">
        <v>5.9139999999999997</v>
      </c>
    </row>
    <row r="6007" spans="38:41">
      <c r="AL6007" s="300">
        <v>9</v>
      </c>
      <c r="AM6007" s="300">
        <v>2001</v>
      </c>
      <c r="AN6007" s="302">
        <v>37154</v>
      </c>
      <c r="AO6007" s="300">
        <v>5.8929999999999998</v>
      </c>
    </row>
    <row r="6008" spans="38:41">
      <c r="AL6008" s="300">
        <v>9</v>
      </c>
      <c r="AM6008" s="300">
        <v>2001</v>
      </c>
      <c r="AN6008" s="302">
        <v>37153</v>
      </c>
      <c r="AO6008" s="300">
        <v>5.843</v>
      </c>
    </row>
    <row r="6009" spans="38:41">
      <c r="AL6009" s="300">
        <v>9</v>
      </c>
      <c r="AM6009" s="300">
        <v>2001</v>
      </c>
      <c r="AN6009" s="302">
        <v>37152</v>
      </c>
      <c r="AO6009" s="300">
        <v>5.806</v>
      </c>
    </row>
    <row r="6010" spans="38:41">
      <c r="AL6010" s="300">
        <v>9</v>
      </c>
      <c r="AM6010" s="300">
        <v>2001</v>
      </c>
      <c r="AN6010" s="302">
        <v>37151</v>
      </c>
      <c r="AO6010" s="300">
        <v>5.7080000000000002</v>
      </c>
    </row>
    <row r="6011" spans="38:41">
      <c r="AL6011" s="300">
        <v>9</v>
      </c>
      <c r="AM6011" s="300">
        <v>2001</v>
      </c>
      <c r="AN6011" s="302">
        <v>37148</v>
      </c>
      <c r="AO6011" s="300">
        <v>5.6520000000000001</v>
      </c>
    </row>
    <row r="6012" spans="38:41">
      <c r="AL6012" s="300">
        <v>9</v>
      </c>
      <c r="AM6012" s="300">
        <v>2001</v>
      </c>
      <c r="AN6012" s="302">
        <v>37147</v>
      </c>
      <c r="AO6012" s="300">
        <v>5.7279999999999998</v>
      </c>
    </row>
    <row r="6013" spans="38:41">
      <c r="AL6013" s="300">
        <v>9</v>
      </c>
      <c r="AM6013" s="300">
        <v>2001</v>
      </c>
      <c r="AN6013" s="302">
        <v>37146</v>
      </c>
      <c r="AO6013" s="300">
        <v>5.6769999999999996</v>
      </c>
    </row>
    <row r="6014" spans="38:41">
      <c r="AL6014" s="300">
        <v>9</v>
      </c>
      <c r="AM6014" s="300">
        <v>2001</v>
      </c>
      <c r="AN6014" s="302">
        <v>37145</v>
      </c>
      <c r="AO6014" s="300">
        <v>5.6719999999999997</v>
      </c>
    </row>
    <row r="6015" spans="38:41">
      <c r="AL6015" s="300">
        <v>9</v>
      </c>
      <c r="AM6015" s="300">
        <v>2001</v>
      </c>
      <c r="AN6015" s="302">
        <v>37144</v>
      </c>
      <c r="AO6015" s="300">
        <v>5.7290000000000001</v>
      </c>
    </row>
    <row r="6016" spans="38:41">
      <c r="AL6016" s="300">
        <v>9</v>
      </c>
      <c r="AM6016" s="300">
        <v>2001</v>
      </c>
      <c r="AN6016" s="302">
        <v>37141</v>
      </c>
      <c r="AO6016" s="300">
        <v>5.6970000000000001</v>
      </c>
    </row>
    <row r="6017" spans="38:41">
      <c r="AL6017" s="300">
        <v>9</v>
      </c>
      <c r="AM6017" s="300">
        <v>2001</v>
      </c>
      <c r="AN6017" s="302">
        <v>37140</v>
      </c>
      <c r="AO6017" s="300">
        <v>5.7370000000000001</v>
      </c>
    </row>
    <row r="6018" spans="38:41">
      <c r="AL6018" s="300">
        <v>9</v>
      </c>
      <c r="AM6018" s="300">
        <v>2001</v>
      </c>
      <c r="AN6018" s="302">
        <v>37139</v>
      </c>
      <c r="AO6018" s="300">
        <v>5.8129999999999997</v>
      </c>
    </row>
    <row r="6019" spans="38:41">
      <c r="AL6019" s="300">
        <v>9</v>
      </c>
      <c r="AM6019" s="300">
        <v>2001</v>
      </c>
      <c r="AN6019" s="302">
        <v>37138</v>
      </c>
      <c r="AO6019" s="300">
        <v>5.8079999999999998</v>
      </c>
    </row>
    <row r="6020" spans="38:41">
      <c r="AL6020" s="300">
        <v>9</v>
      </c>
      <c r="AM6020" s="300">
        <v>2001</v>
      </c>
      <c r="AN6020" s="302">
        <v>37137</v>
      </c>
      <c r="AO6020" s="300">
        <v>5.6980000000000004</v>
      </c>
    </row>
    <row r="6021" spans="38:41">
      <c r="AL6021" s="300">
        <v>8</v>
      </c>
      <c r="AM6021" s="300">
        <v>2001</v>
      </c>
      <c r="AN6021" s="302">
        <v>37134</v>
      </c>
      <c r="AO6021" s="300">
        <v>5.6970000000000001</v>
      </c>
    </row>
    <row r="6022" spans="38:41">
      <c r="AL6022" s="300">
        <v>8</v>
      </c>
      <c r="AM6022" s="300">
        <v>2001</v>
      </c>
      <c r="AN6022" s="302">
        <v>37133</v>
      </c>
      <c r="AO6022" s="300">
        <v>5.71</v>
      </c>
    </row>
    <row r="6023" spans="38:41">
      <c r="AL6023" s="300">
        <v>8</v>
      </c>
      <c r="AM6023" s="300">
        <v>2001</v>
      </c>
      <c r="AN6023" s="302">
        <v>37132</v>
      </c>
      <c r="AO6023" s="300">
        <v>5.6740000000000004</v>
      </c>
    </row>
    <row r="6024" spans="38:41">
      <c r="AL6024" s="300">
        <v>8</v>
      </c>
      <c r="AM6024" s="300">
        <v>2001</v>
      </c>
      <c r="AN6024" s="302">
        <v>37131</v>
      </c>
      <c r="AO6024" s="300">
        <v>5.7220000000000004</v>
      </c>
    </row>
    <row r="6025" spans="38:41">
      <c r="AL6025" s="300">
        <v>8</v>
      </c>
      <c r="AM6025" s="300">
        <v>2001</v>
      </c>
      <c r="AN6025" s="302">
        <v>37130</v>
      </c>
      <c r="AO6025" s="300">
        <v>5.7380000000000004</v>
      </c>
    </row>
    <row r="6026" spans="38:41">
      <c r="AL6026" s="300">
        <v>8</v>
      </c>
      <c r="AM6026" s="300">
        <v>2001</v>
      </c>
      <c r="AN6026" s="302">
        <v>37127</v>
      </c>
      <c r="AO6026" s="300">
        <v>5.7510000000000003</v>
      </c>
    </row>
    <row r="6027" spans="38:41">
      <c r="AL6027" s="300">
        <v>8</v>
      </c>
      <c r="AM6027" s="300">
        <v>2001</v>
      </c>
      <c r="AN6027" s="302">
        <v>37126</v>
      </c>
      <c r="AO6027" s="300">
        <v>5.7290000000000001</v>
      </c>
    </row>
    <row r="6028" spans="38:41">
      <c r="AL6028" s="300">
        <v>8</v>
      </c>
      <c r="AM6028" s="300">
        <v>2001</v>
      </c>
      <c r="AN6028" s="302">
        <v>37125</v>
      </c>
      <c r="AO6028" s="300">
        <v>5.7469999999999999</v>
      </c>
    </row>
    <row r="6029" spans="38:41">
      <c r="AL6029" s="300">
        <v>8</v>
      </c>
      <c r="AM6029" s="300">
        <v>2001</v>
      </c>
      <c r="AN6029" s="302">
        <v>37124</v>
      </c>
      <c r="AO6029" s="300">
        <v>5.758</v>
      </c>
    </row>
    <row r="6030" spans="38:41">
      <c r="AL6030" s="300">
        <v>8</v>
      </c>
      <c r="AM6030" s="300">
        <v>2001</v>
      </c>
      <c r="AN6030" s="302">
        <v>37123</v>
      </c>
      <c r="AO6030" s="300">
        <v>5.7750000000000004</v>
      </c>
    </row>
    <row r="6031" spans="38:41">
      <c r="AL6031" s="300">
        <v>8</v>
      </c>
      <c r="AM6031" s="300">
        <v>2001</v>
      </c>
      <c r="AN6031" s="302">
        <v>37120</v>
      </c>
      <c r="AO6031" s="300">
        <v>5.7460000000000004</v>
      </c>
    </row>
    <row r="6032" spans="38:41">
      <c r="AL6032" s="300">
        <v>8</v>
      </c>
      <c r="AM6032" s="300">
        <v>2001</v>
      </c>
      <c r="AN6032" s="302">
        <v>37119</v>
      </c>
      <c r="AO6032" s="300">
        <v>5.7910000000000004</v>
      </c>
    </row>
    <row r="6033" spans="38:41">
      <c r="AL6033" s="300">
        <v>8</v>
      </c>
      <c r="AM6033" s="300">
        <v>2001</v>
      </c>
      <c r="AN6033" s="302">
        <v>37118</v>
      </c>
      <c r="AO6033" s="300">
        <v>5.8129999999999997</v>
      </c>
    </row>
    <row r="6034" spans="38:41">
      <c r="AL6034" s="300">
        <v>8</v>
      </c>
      <c r="AM6034" s="300">
        <v>2001</v>
      </c>
      <c r="AN6034" s="302">
        <v>37117</v>
      </c>
      <c r="AO6034" s="300">
        <v>5.7910000000000004</v>
      </c>
    </row>
    <row r="6035" spans="38:41">
      <c r="AL6035" s="300">
        <v>8</v>
      </c>
      <c r="AM6035" s="300">
        <v>2001</v>
      </c>
      <c r="AN6035" s="302">
        <v>37116</v>
      </c>
      <c r="AO6035" s="300">
        <v>5.798</v>
      </c>
    </row>
    <row r="6036" spans="38:41">
      <c r="AL6036" s="300">
        <v>8</v>
      </c>
      <c r="AM6036" s="300">
        <v>2001</v>
      </c>
      <c r="AN6036" s="302">
        <v>37113</v>
      </c>
      <c r="AO6036" s="300">
        <v>5.806</v>
      </c>
    </row>
    <row r="6037" spans="38:41">
      <c r="AL6037" s="300">
        <v>8</v>
      </c>
      <c r="AM6037" s="300">
        <v>2001</v>
      </c>
      <c r="AN6037" s="302">
        <v>37112</v>
      </c>
      <c r="AO6037" s="300">
        <v>5.843</v>
      </c>
    </row>
    <row r="6038" spans="38:41">
      <c r="AL6038" s="300">
        <v>8</v>
      </c>
      <c r="AM6038" s="300">
        <v>2001</v>
      </c>
      <c r="AN6038" s="302">
        <v>37111</v>
      </c>
      <c r="AO6038" s="300">
        <v>5.8369999999999997</v>
      </c>
    </row>
    <row r="6039" spans="38:41">
      <c r="AL6039" s="300">
        <v>8</v>
      </c>
      <c r="AM6039" s="300">
        <v>2001</v>
      </c>
      <c r="AN6039" s="302">
        <v>37110</v>
      </c>
      <c r="AO6039" s="300">
        <v>5.9109999999999996</v>
      </c>
    </row>
    <row r="6040" spans="38:41">
      <c r="AL6040" s="300">
        <v>8</v>
      </c>
      <c r="AM6040" s="300">
        <v>2001</v>
      </c>
      <c r="AN6040" s="302">
        <v>37109</v>
      </c>
      <c r="AO6040" s="300">
        <v>5.9359999999999999</v>
      </c>
    </row>
    <row r="6041" spans="38:41">
      <c r="AL6041" s="300">
        <v>8</v>
      </c>
      <c r="AM6041" s="300">
        <v>2001</v>
      </c>
      <c r="AN6041" s="302">
        <v>37106</v>
      </c>
      <c r="AO6041" s="300">
        <v>5.93</v>
      </c>
    </row>
    <row r="6042" spans="38:41">
      <c r="AL6042" s="300">
        <v>8</v>
      </c>
      <c r="AM6042" s="300">
        <v>2001</v>
      </c>
      <c r="AN6042" s="302">
        <v>37105</v>
      </c>
      <c r="AO6042" s="300">
        <v>5.94</v>
      </c>
    </row>
    <row r="6043" spans="38:41">
      <c r="AL6043" s="300">
        <v>8</v>
      </c>
      <c r="AM6043" s="300">
        <v>2001</v>
      </c>
      <c r="AN6043" s="302">
        <v>37104</v>
      </c>
      <c r="AO6043" s="300">
        <v>5.9130000000000003</v>
      </c>
    </row>
    <row r="6044" spans="38:41">
      <c r="AL6044" s="300">
        <v>7</v>
      </c>
      <c r="AM6044" s="300">
        <v>2001</v>
      </c>
      <c r="AN6044" s="302">
        <v>37103</v>
      </c>
      <c r="AO6044" s="300">
        <v>5.8959999999999999</v>
      </c>
    </row>
    <row r="6045" spans="38:41">
      <c r="AL6045" s="300">
        <v>7</v>
      </c>
      <c r="AM6045" s="300">
        <v>2001</v>
      </c>
      <c r="AN6045" s="302">
        <v>37102</v>
      </c>
      <c r="AO6045" s="300">
        <v>5.8719999999999999</v>
      </c>
    </row>
    <row r="6046" spans="38:41">
      <c r="AL6046" s="300">
        <v>7</v>
      </c>
      <c r="AM6046" s="300">
        <v>2001</v>
      </c>
      <c r="AN6046" s="302">
        <v>37099</v>
      </c>
      <c r="AO6046" s="300">
        <v>5.867</v>
      </c>
    </row>
    <row r="6047" spans="38:41">
      <c r="AL6047" s="300">
        <v>7</v>
      </c>
      <c r="AM6047" s="300">
        <v>2001</v>
      </c>
      <c r="AN6047" s="302">
        <v>37098</v>
      </c>
      <c r="AO6047" s="300">
        <v>5.9020000000000001</v>
      </c>
    </row>
    <row r="6048" spans="38:41">
      <c r="AL6048" s="300">
        <v>7</v>
      </c>
      <c r="AM6048" s="300">
        <v>2001</v>
      </c>
      <c r="AN6048" s="302">
        <v>37097</v>
      </c>
      <c r="AO6048" s="300">
        <v>5.9409999999999998</v>
      </c>
    </row>
    <row r="6049" spans="38:41">
      <c r="AL6049" s="300">
        <v>7</v>
      </c>
      <c r="AM6049" s="300">
        <v>2001</v>
      </c>
      <c r="AN6049" s="302">
        <v>37096</v>
      </c>
      <c r="AO6049" s="300">
        <v>5.8979999999999997</v>
      </c>
    </row>
    <row r="6050" spans="38:41">
      <c r="AL6050" s="300">
        <v>7</v>
      </c>
      <c r="AM6050" s="300">
        <v>2001</v>
      </c>
      <c r="AN6050" s="302">
        <v>37095</v>
      </c>
      <c r="AO6050" s="300">
        <v>5.8979999999999997</v>
      </c>
    </row>
    <row r="6051" spans="38:41">
      <c r="AL6051" s="300">
        <v>7</v>
      </c>
      <c r="AM6051" s="300">
        <v>2001</v>
      </c>
      <c r="AN6051" s="302">
        <v>37092</v>
      </c>
      <c r="AO6051" s="300">
        <v>5.9130000000000003</v>
      </c>
    </row>
    <row r="6052" spans="38:41">
      <c r="AL6052" s="300">
        <v>7</v>
      </c>
      <c r="AM6052" s="300">
        <v>2001</v>
      </c>
      <c r="AN6052" s="302">
        <v>37091</v>
      </c>
      <c r="AO6052" s="300">
        <v>5.93</v>
      </c>
    </row>
    <row r="6053" spans="38:41">
      <c r="AL6053" s="300">
        <v>7</v>
      </c>
      <c r="AM6053" s="300">
        <v>2001</v>
      </c>
      <c r="AN6053" s="302">
        <v>37090</v>
      </c>
      <c r="AO6053" s="300">
        <v>5.9009999999999998</v>
      </c>
    </row>
    <row r="6054" spans="38:41">
      <c r="AL6054" s="300">
        <v>7</v>
      </c>
      <c r="AM6054" s="300">
        <v>2001</v>
      </c>
      <c r="AN6054" s="302">
        <v>37089</v>
      </c>
      <c r="AO6054" s="300">
        <v>5.9740000000000002</v>
      </c>
    </row>
    <row r="6055" spans="38:41">
      <c r="AL6055" s="300">
        <v>7</v>
      </c>
      <c r="AM6055" s="300">
        <v>2001</v>
      </c>
      <c r="AN6055" s="302">
        <v>37088</v>
      </c>
      <c r="AO6055" s="300">
        <v>5.9749999999999996</v>
      </c>
    </row>
    <row r="6056" spans="38:41">
      <c r="AL6056" s="300">
        <v>7</v>
      </c>
      <c r="AM6056" s="300">
        <v>2001</v>
      </c>
      <c r="AN6056" s="302">
        <v>37085</v>
      </c>
      <c r="AO6056" s="300">
        <v>5.9950000000000001</v>
      </c>
    </row>
    <row r="6057" spans="38:41">
      <c r="AL6057" s="300">
        <v>7</v>
      </c>
      <c r="AM6057" s="300">
        <v>2001</v>
      </c>
      <c r="AN6057" s="302">
        <v>37084</v>
      </c>
      <c r="AO6057" s="300">
        <v>6.0019999999999998</v>
      </c>
    </row>
    <row r="6058" spans="38:41">
      <c r="AL6058" s="300">
        <v>7</v>
      </c>
      <c r="AM6058" s="300">
        <v>2001</v>
      </c>
      <c r="AN6058" s="302">
        <v>37083</v>
      </c>
      <c r="AO6058" s="300">
        <v>6.0060000000000002</v>
      </c>
    </row>
    <row r="6059" spans="38:41">
      <c r="AL6059" s="300">
        <v>7</v>
      </c>
      <c r="AM6059" s="300">
        <v>2001</v>
      </c>
      <c r="AN6059" s="302">
        <v>37082</v>
      </c>
      <c r="AO6059" s="300">
        <v>5.9809999999999999</v>
      </c>
    </row>
    <row r="6060" spans="38:41">
      <c r="AL6060" s="300">
        <v>7</v>
      </c>
      <c r="AM6060" s="300">
        <v>2001</v>
      </c>
      <c r="AN6060" s="302">
        <v>37081</v>
      </c>
      <c r="AO6060" s="300">
        <v>5.9909999999999997</v>
      </c>
    </row>
    <row r="6061" spans="38:41">
      <c r="AL6061" s="300">
        <v>7</v>
      </c>
      <c r="AM6061" s="300">
        <v>2001</v>
      </c>
      <c r="AN6061" s="302">
        <v>37078</v>
      </c>
      <c r="AO6061" s="300">
        <v>6.0140000000000002</v>
      </c>
    </row>
    <row r="6062" spans="38:41">
      <c r="AL6062" s="300">
        <v>7</v>
      </c>
      <c r="AM6062" s="300">
        <v>2001</v>
      </c>
      <c r="AN6062" s="302">
        <v>37077</v>
      </c>
      <c r="AO6062" s="300">
        <v>6.0309999999999997</v>
      </c>
    </row>
    <row r="6063" spans="38:41">
      <c r="AL6063" s="300">
        <v>7</v>
      </c>
      <c r="AM6063" s="300">
        <v>2001</v>
      </c>
      <c r="AN6063" s="302">
        <v>37076</v>
      </c>
      <c r="AO6063" s="300">
        <v>6.0140000000000002</v>
      </c>
    </row>
    <row r="6064" spans="38:41">
      <c r="AL6064" s="300">
        <v>7</v>
      </c>
      <c r="AM6064" s="300">
        <v>2001</v>
      </c>
      <c r="AN6064" s="302">
        <v>37075</v>
      </c>
      <c r="AO6064" s="300">
        <v>6.0209999999999999</v>
      </c>
    </row>
    <row r="6065" spans="38:41">
      <c r="AL6065" s="300">
        <v>7</v>
      </c>
      <c r="AM6065" s="300">
        <v>2001</v>
      </c>
      <c r="AN6065" s="302">
        <v>37074</v>
      </c>
      <c r="AO6065" s="300">
        <v>6.0170000000000003</v>
      </c>
    </row>
    <row r="6066" spans="38:41">
      <c r="AL6066" s="300">
        <v>6</v>
      </c>
      <c r="AM6066" s="300">
        <v>2001</v>
      </c>
      <c r="AN6066" s="302">
        <v>37071</v>
      </c>
      <c r="AO6066" s="300">
        <v>6.0170000000000003</v>
      </c>
    </row>
    <row r="6067" spans="38:41">
      <c r="AL6067" s="300">
        <v>6</v>
      </c>
      <c r="AM6067" s="300">
        <v>2001</v>
      </c>
      <c r="AN6067" s="302">
        <v>37070</v>
      </c>
      <c r="AO6067" s="300">
        <v>5.9589999999999996</v>
      </c>
    </row>
    <row r="6068" spans="38:41">
      <c r="AL6068" s="300">
        <v>6</v>
      </c>
      <c r="AM6068" s="300">
        <v>2001</v>
      </c>
      <c r="AN6068" s="302">
        <v>37069</v>
      </c>
      <c r="AO6068" s="300">
        <v>5.8929999999999998</v>
      </c>
    </row>
    <row r="6069" spans="38:41">
      <c r="AL6069" s="300">
        <v>6</v>
      </c>
      <c r="AM6069" s="300">
        <v>2001</v>
      </c>
      <c r="AN6069" s="302">
        <v>37068</v>
      </c>
      <c r="AO6069" s="300">
        <v>5.9210000000000003</v>
      </c>
    </row>
    <row r="6070" spans="38:41">
      <c r="AL6070" s="300">
        <v>6</v>
      </c>
      <c r="AM6070" s="300">
        <v>2001</v>
      </c>
      <c r="AN6070" s="302">
        <v>37067</v>
      </c>
      <c r="AO6070" s="300">
        <v>5.867</v>
      </c>
    </row>
    <row r="6071" spans="38:41">
      <c r="AL6071" s="300">
        <v>6</v>
      </c>
      <c r="AM6071" s="300">
        <v>2001</v>
      </c>
      <c r="AN6071" s="302">
        <v>37064</v>
      </c>
      <c r="AO6071" s="300">
        <v>5.8369999999999997</v>
      </c>
    </row>
    <row r="6072" spans="38:41">
      <c r="AL6072" s="300">
        <v>6</v>
      </c>
      <c r="AM6072" s="300">
        <v>2001</v>
      </c>
      <c r="AN6072" s="302">
        <v>37063</v>
      </c>
      <c r="AO6072" s="300">
        <v>5.8760000000000003</v>
      </c>
    </row>
    <row r="6073" spans="38:41">
      <c r="AL6073" s="300">
        <v>6</v>
      </c>
      <c r="AM6073" s="300">
        <v>2001</v>
      </c>
      <c r="AN6073" s="302">
        <v>37062</v>
      </c>
      <c r="AO6073" s="300">
        <v>5.93</v>
      </c>
    </row>
    <row r="6074" spans="38:41">
      <c r="AL6074" s="300">
        <v>6</v>
      </c>
      <c r="AM6074" s="300">
        <v>2001</v>
      </c>
      <c r="AN6074" s="302">
        <v>37061</v>
      </c>
      <c r="AO6074" s="300">
        <v>5.9489999999999998</v>
      </c>
    </row>
    <row r="6075" spans="38:41">
      <c r="AL6075" s="300">
        <v>6</v>
      </c>
      <c r="AM6075" s="300">
        <v>2001</v>
      </c>
      <c r="AN6075" s="302">
        <v>37060</v>
      </c>
      <c r="AO6075" s="300">
        <v>5.923</v>
      </c>
    </row>
    <row r="6076" spans="38:41">
      <c r="AL6076" s="300">
        <v>6</v>
      </c>
      <c r="AM6076" s="300">
        <v>2001</v>
      </c>
      <c r="AN6076" s="302">
        <v>37057</v>
      </c>
      <c r="AO6076" s="300">
        <v>5.8979999999999997</v>
      </c>
    </row>
    <row r="6077" spans="38:41">
      <c r="AL6077" s="300">
        <v>6</v>
      </c>
      <c r="AM6077" s="300">
        <v>2001</v>
      </c>
      <c r="AN6077" s="302">
        <v>37056</v>
      </c>
      <c r="AO6077" s="300">
        <v>5.8739999999999997</v>
      </c>
    </row>
    <row r="6078" spans="38:41">
      <c r="AL6078" s="300">
        <v>6</v>
      </c>
      <c r="AM6078" s="300">
        <v>2001</v>
      </c>
      <c r="AN6078" s="302">
        <v>37055</v>
      </c>
      <c r="AO6078" s="300">
        <v>5.8849999999999998</v>
      </c>
    </row>
    <row r="6079" spans="38:41">
      <c r="AL6079" s="300">
        <v>6</v>
      </c>
      <c r="AM6079" s="300">
        <v>2001</v>
      </c>
      <c r="AN6079" s="302">
        <v>37054</v>
      </c>
      <c r="AO6079" s="300">
        <v>5.8470000000000004</v>
      </c>
    </row>
    <row r="6080" spans="38:41">
      <c r="AL6080" s="300">
        <v>6</v>
      </c>
      <c r="AM6080" s="300">
        <v>2001</v>
      </c>
      <c r="AN6080" s="302">
        <v>37053</v>
      </c>
      <c r="AO6080" s="300">
        <v>5.8689999999999998</v>
      </c>
    </row>
    <row r="6081" spans="38:41">
      <c r="AL6081" s="300">
        <v>6</v>
      </c>
      <c r="AM6081" s="300">
        <v>2001</v>
      </c>
      <c r="AN6081" s="302">
        <v>37050</v>
      </c>
      <c r="AO6081" s="300">
        <v>5.9290000000000003</v>
      </c>
    </row>
    <row r="6082" spans="38:41">
      <c r="AL6082" s="300">
        <v>6</v>
      </c>
      <c r="AM6082" s="300">
        <v>2001</v>
      </c>
      <c r="AN6082" s="302">
        <v>37049</v>
      </c>
      <c r="AO6082" s="300">
        <v>5.931</v>
      </c>
    </row>
    <row r="6083" spans="38:41">
      <c r="AL6083" s="300">
        <v>6</v>
      </c>
      <c r="AM6083" s="300">
        <v>2001</v>
      </c>
      <c r="AN6083" s="302">
        <v>37048</v>
      </c>
      <c r="AO6083" s="300">
        <v>5.8769999999999998</v>
      </c>
    </row>
    <row r="6084" spans="38:41">
      <c r="AL6084" s="300">
        <v>6</v>
      </c>
      <c r="AM6084" s="300">
        <v>2001</v>
      </c>
      <c r="AN6084" s="302">
        <v>37047</v>
      </c>
      <c r="AO6084" s="300">
        <v>5.8490000000000002</v>
      </c>
    </row>
    <row r="6085" spans="38:41">
      <c r="AL6085" s="300">
        <v>6</v>
      </c>
      <c r="AM6085" s="300">
        <v>2001</v>
      </c>
      <c r="AN6085" s="302">
        <v>37046</v>
      </c>
      <c r="AO6085" s="300">
        <v>5.8559999999999999</v>
      </c>
    </row>
    <row r="6086" spans="38:41">
      <c r="AL6086" s="300">
        <v>6</v>
      </c>
      <c r="AM6086" s="300">
        <v>2001</v>
      </c>
      <c r="AN6086" s="302">
        <v>37043</v>
      </c>
      <c r="AO6086" s="300">
        <v>5.9009999999999998</v>
      </c>
    </row>
    <row r="6087" spans="38:41">
      <c r="AL6087" s="300">
        <v>5</v>
      </c>
      <c r="AM6087" s="300">
        <v>2001</v>
      </c>
      <c r="AN6087" s="302">
        <v>37042</v>
      </c>
      <c r="AO6087" s="300">
        <v>5.9420000000000002</v>
      </c>
    </row>
    <row r="6088" spans="38:41">
      <c r="AL6088" s="300">
        <v>5</v>
      </c>
      <c r="AM6088" s="300">
        <v>2001</v>
      </c>
      <c r="AN6088" s="302">
        <v>37041</v>
      </c>
      <c r="AO6088" s="300">
        <v>6.024</v>
      </c>
    </row>
    <row r="6089" spans="38:41">
      <c r="AL6089" s="300">
        <v>5</v>
      </c>
      <c r="AM6089" s="300">
        <v>2001</v>
      </c>
      <c r="AN6089" s="302">
        <v>37040</v>
      </c>
      <c r="AO6089" s="300">
        <v>6.0250000000000004</v>
      </c>
    </row>
    <row r="6090" spans="38:41">
      <c r="AL6090" s="300">
        <v>5</v>
      </c>
      <c r="AM6090" s="300">
        <v>2001</v>
      </c>
      <c r="AN6090" s="302">
        <v>37039</v>
      </c>
      <c r="AO6090" s="300">
        <v>6.0410000000000004</v>
      </c>
    </row>
    <row r="6091" spans="38:41">
      <c r="AL6091" s="300">
        <v>5</v>
      </c>
      <c r="AM6091" s="300">
        <v>2001</v>
      </c>
      <c r="AN6091" s="302">
        <v>37036</v>
      </c>
      <c r="AO6091" s="300">
        <v>6.0540000000000003</v>
      </c>
    </row>
    <row r="6092" spans="38:41">
      <c r="AL6092" s="300">
        <v>5</v>
      </c>
      <c r="AM6092" s="300">
        <v>2001</v>
      </c>
      <c r="AN6092" s="302">
        <v>37035</v>
      </c>
      <c r="AO6092" s="300">
        <v>6.06</v>
      </c>
    </row>
    <row r="6093" spans="38:41">
      <c r="AL6093" s="300">
        <v>5</v>
      </c>
      <c r="AM6093" s="300">
        <v>2001</v>
      </c>
      <c r="AN6093" s="302">
        <v>37034</v>
      </c>
      <c r="AO6093" s="300">
        <v>6.0369999999999999</v>
      </c>
    </row>
    <row r="6094" spans="38:41">
      <c r="AL6094" s="300">
        <v>5</v>
      </c>
      <c r="AM6094" s="300">
        <v>2001</v>
      </c>
      <c r="AN6094" s="302">
        <v>37033</v>
      </c>
      <c r="AO6094" s="300">
        <v>6.0359999999999996</v>
      </c>
    </row>
    <row r="6095" spans="38:41">
      <c r="AL6095" s="300">
        <v>5</v>
      </c>
      <c r="AM6095" s="300">
        <v>2001</v>
      </c>
      <c r="AN6095" s="302">
        <v>37032</v>
      </c>
      <c r="AO6095" s="300">
        <v>6.0540000000000003</v>
      </c>
    </row>
    <row r="6096" spans="38:41">
      <c r="AL6096" s="300">
        <v>5</v>
      </c>
      <c r="AM6096" s="300">
        <v>2001</v>
      </c>
      <c r="AN6096" s="302">
        <v>37029</v>
      </c>
      <c r="AO6096" s="300">
        <v>6.0369999999999999</v>
      </c>
    </row>
    <row r="6097" spans="38:41">
      <c r="AL6097" s="300">
        <v>5</v>
      </c>
      <c r="AM6097" s="300">
        <v>2001</v>
      </c>
      <c r="AN6097" s="302">
        <v>37028</v>
      </c>
      <c r="AO6097" s="300">
        <v>6.0540000000000003</v>
      </c>
    </row>
    <row r="6098" spans="38:41">
      <c r="AL6098" s="300">
        <v>5</v>
      </c>
      <c r="AM6098" s="300">
        <v>2001</v>
      </c>
      <c r="AN6098" s="302">
        <v>37027</v>
      </c>
      <c r="AO6098" s="300">
        <v>6.0940000000000003</v>
      </c>
    </row>
    <row r="6099" spans="38:41">
      <c r="AL6099" s="300">
        <v>5</v>
      </c>
      <c r="AM6099" s="300">
        <v>2001</v>
      </c>
      <c r="AN6099" s="302">
        <v>37026</v>
      </c>
      <c r="AO6099" s="300">
        <v>6.1139999999999999</v>
      </c>
    </row>
    <row r="6100" spans="38:41">
      <c r="AL6100" s="300">
        <v>5</v>
      </c>
      <c r="AM6100" s="300">
        <v>2001</v>
      </c>
      <c r="AN6100" s="302">
        <v>37025</v>
      </c>
      <c r="AO6100" s="300">
        <v>6.1020000000000003</v>
      </c>
    </row>
    <row r="6101" spans="38:41">
      <c r="AL6101" s="300">
        <v>5</v>
      </c>
      <c r="AM6101" s="300">
        <v>2001</v>
      </c>
      <c r="AN6101" s="302">
        <v>37022</v>
      </c>
      <c r="AO6101" s="300">
        <v>6.0750000000000002</v>
      </c>
    </row>
    <row r="6102" spans="38:41">
      <c r="AL6102" s="300">
        <v>5</v>
      </c>
      <c r="AM6102" s="300">
        <v>2001</v>
      </c>
      <c r="AN6102" s="302">
        <v>37021</v>
      </c>
      <c r="AO6102" s="300">
        <v>6.0019999999999998</v>
      </c>
    </row>
    <row r="6103" spans="38:41">
      <c r="AL6103" s="300">
        <v>5</v>
      </c>
      <c r="AM6103" s="300">
        <v>2001</v>
      </c>
      <c r="AN6103" s="302">
        <v>37020</v>
      </c>
      <c r="AO6103" s="300">
        <v>5.968</v>
      </c>
    </row>
    <row r="6104" spans="38:41">
      <c r="AL6104" s="300">
        <v>5</v>
      </c>
      <c r="AM6104" s="300">
        <v>2001</v>
      </c>
      <c r="AN6104" s="302">
        <v>37019</v>
      </c>
      <c r="AO6104" s="300">
        <v>6.0149999999999997</v>
      </c>
    </row>
    <row r="6105" spans="38:41">
      <c r="AL6105" s="300">
        <v>5</v>
      </c>
      <c r="AM6105" s="300">
        <v>2001</v>
      </c>
      <c r="AN6105" s="302">
        <v>37018</v>
      </c>
      <c r="AO6105" s="300">
        <v>5.96</v>
      </c>
    </row>
    <row r="6106" spans="38:41">
      <c r="AL6106" s="300">
        <v>5</v>
      </c>
      <c r="AM6106" s="300">
        <v>2001</v>
      </c>
      <c r="AN6106" s="302">
        <v>37015</v>
      </c>
      <c r="AO6106" s="300">
        <v>5.9409999999999998</v>
      </c>
    </row>
    <row r="6107" spans="38:41">
      <c r="AL6107" s="300">
        <v>5</v>
      </c>
      <c r="AM6107" s="300">
        <v>2001</v>
      </c>
      <c r="AN6107" s="302">
        <v>37014</v>
      </c>
      <c r="AO6107" s="300">
        <v>5.9039999999999999</v>
      </c>
    </row>
    <row r="6108" spans="38:41">
      <c r="AL6108" s="300">
        <v>5</v>
      </c>
      <c r="AM6108" s="300">
        <v>2001</v>
      </c>
      <c r="AN6108" s="302">
        <v>37013</v>
      </c>
      <c r="AO6108" s="300">
        <v>5.9859999999999998</v>
      </c>
    </row>
    <row r="6109" spans="38:41">
      <c r="AL6109" s="300">
        <v>5</v>
      </c>
      <c r="AM6109" s="300">
        <v>2001</v>
      </c>
      <c r="AN6109" s="302">
        <v>37012</v>
      </c>
      <c r="AO6109" s="300">
        <v>5.9980000000000002</v>
      </c>
    </row>
    <row r="6110" spans="38:41">
      <c r="AL6110" s="300">
        <v>4</v>
      </c>
      <c r="AM6110" s="300">
        <v>2001</v>
      </c>
      <c r="AN6110" s="302">
        <v>37011</v>
      </c>
      <c r="AO6110" s="300">
        <v>6.0220000000000002</v>
      </c>
    </row>
    <row r="6111" spans="38:41">
      <c r="AL6111" s="300">
        <v>4</v>
      </c>
      <c r="AM6111" s="300">
        <v>2001</v>
      </c>
      <c r="AN6111" s="302">
        <v>37008</v>
      </c>
      <c r="AO6111" s="300">
        <v>6.0110000000000001</v>
      </c>
    </row>
    <row r="6112" spans="38:41">
      <c r="AL6112" s="300">
        <v>4</v>
      </c>
      <c r="AM6112" s="300">
        <v>2001</v>
      </c>
      <c r="AN6112" s="302">
        <v>37007</v>
      </c>
      <c r="AO6112" s="300">
        <v>5.9390000000000001</v>
      </c>
    </row>
    <row r="6113" spans="38:41">
      <c r="AL6113" s="300">
        <v>4</v>
      </c>
      <c r="AM6113" s="300">
        <v>2001</v>
      </c>
      <c r="AN6113" s="302">
        <v>37006</v>
      </c>
      <c r="AO6113" s="300">
        <v>5.9710000000000001</v>
      </c>
    </row>
    <row r="6114" spans="38:41">
      <c r="AL6114" s="300">
        <v>4</v>
      </c>
      <c r="AM6114" s="300">
        <v>2001</v>
      </c>
      <c r="AN6114" s="302">
        <v>37005</v>
      </c>
      <c r="AO6114" s="300">
        <v>5.9859999999999998</v>
      </c>
    </row>
    <row r="6115" spans="38:41">
      <c r="AL6115" s="300">
        <v>4</v>
      </c>
      <c r="AM6115" s="300">
        <v>2001</v>
      </c>
      <c r="AN6115" s="302">
        <v>37004</v>
      </c>
      <c r="AO6115" s="300">
        <v>5.9649999999999999</v>
      </c>
    </row>
    <row r="6116" spans="38:41">
      <c r="AL6116" s="300">
        <v>4</v>
      </c>
      <c r="AM6116" s="300">
        <v>2001</v>
      </c>
      <c r="AN6116" s="302">
        <v>37001</v>
      </c>
      <c r="AO6116" s="300">
        <v>6.0250000000000004</v>
      </c>
    </row>
    <row r="6117" spans="38:41">
      <c r="AL6117" s="300">
        <v>4</v>
      </c>
      <c r="AM6117" s="300">
        <v>2001</v>
      </c>
      <c r="AN6117" s="302">
        <v>37000</v>
      </c>
      <c r="AO6117" s="300">
        <v>6.0209999999999999</v>
      </c>
    </row>
    <row r="6118" spans="38:41">
      <c r="AL6118" s="300">
        <v>4</v>
      </c>
      <c r="AM6118" s="300">
        <v>2001</v>
      </c>
      <c r="AN6118" s="302">
        <v>36999</v>
      </c>
      <c r="AO6118" s="300">
        <v>5.8959999999999999</v>
      </c>
    </row>
    <row r="6119" spans="38:41">
      <c r="AL6119" s="300">
        <v>4</v>
      </c>
      <c r="AM6119" s="300">
        <v>2001</v>
      </c>
      <c r="AN6119" s="302">
        <v>36998</v>
      </c>
      <c r="AO6119" s="300">
        <v>5.931</v>
      </c>
    </row>
    <row r="6120" spans="38:41">
      <c r="AL6120" s="300">
        <v>4</v>
      </c>
      <c r="AM6120" s="300">
        <v>2001</v>
      </c>
      <c r="AN6120" s="302">
        <v>36997</v>
      </c>
      <c r="AO6120" s="300">
        <v>5.9429999999999996</v>
      </c>
    </row>
    <row r="6121" spans="38:41">
      <c r="AL6121" s="300">
        <v>4</v>
      </c>
      <c r="AM6121" s="300">
        <v>2001</v>
      </c>
      <c r="AN6121" s="302">
        <v>36994</v>
      </c>
      <c r="AO6121" s="300">
        <v>5.8940000000000001</v>
      </c>
    </row>
    <row r="6122" spans="38:41">
      <c r="AL6122" s="300">
        <v>4</v>
      </c>
      <c r="AM6122" s="300">
        <v>2001</v>
      </c>
      <c r="AN6122" s="302">
        <v>36993</v>
      </c>
      <c r="AO6122" s="300">
        <v>5.8920000000000003</v>
      </c>
    </row>
    <row r="6123" spans="38:41">
      <c r="AL6123" s="300">
        <v>4</v>
      </c>
      <c r="AM6123" s="300">
        <v>2001</v>
      </c>
      <c r="AN6123" s="302">
        <v>36992</v>
      </c>
      <c r="AO6123" s="300">
        <v>5.8810000000000002</v>
      </c>
    </row>
    <row r="6124" spans="38:41">
      <c r="AL6124" s="300">
        <v>4</v>
      </c>
      <c r="AM6124" s="300">
        <v>2001</v>
      </c>
      <c r="AN6124" s="302">
        <v>36991</v>
      </c>
      <c r="AO6124" s="300">
        <v>5.8849999999999998</v>
      </c>
    </row>
    <row r="6125" spans="38:41">
      <c r="AL6125" s="300">
        <v>4</v>
      </c>
      <c r="AM6125" s="300">
        <v>2001</v>
      </c>
      <c r="AN6125" s="302">
        <v>36990</v>
      </c>
      <c r="AO6125" s="300">
        <v>5.8109999999999999</v>
      </c>
    </row>
    <row r="6126" spans="38:41">
      <c r="AL6126" s="300">
        <v>4</v>
      </c>
      <c r="AM6126" s="300">
        <v>2001</v>
      </c>
      <c r="AN6126" s="302">
        <v>36987</v>
      </c>
      <c r="AO6126" s="300">
        <v>5.8</v>
      </c>
    </row>
    <row r="6127" spans="38:41">
      <c r="AL6127" s="300">
        <v>4</v>
      </c>
      <c r="AM6127" s="300">
        <v>2001</v>
      </c>
      <c r="AN6127" s="302">
        <v>36986</v>
      </c>
      <c r="AO6127" s="300">
        <v>5.8440000000000003</v>
      </c>
    </row>
    <row r="6128" spans="38:41">
      <c r="AL6128" s="300">
        <v>4</v>
      </c>
      <c r="AM6128" s="300">
        <v>2001</v>
      </c>
      <c r="AN6128" s="302">
        <v>36985</v>
      </c>
      <c r="AO6128" s="300">
        <v>5.8040000000000003</v>
      </c>
    </row>
    <row r="6129" spans="38:41">
      <c r="AL6129" s="300">
        <v>4</v>
      </c>
      <c r="AM6129" s="300">
        <v>2001</v>
      </c>
      <c r="AN6129" s="302">
        <v>36984</v>
      </c>
      <c r="AO6129" s="300">
        <v>5.782</v>
      </c>
    </row>
    <row r="6130" spans="38:41">
      <c r="AL6130" s="300">
        <v>4</v>
      </c>
      <c r="AM6130" s="300">
        <v>2001</v>
      </c>
      <c r="AN6130" s="302">
        <v>36983</v>
      </c>
      <c r="AO6130" s="300">
        <v>5.8479999999999999</v>
      </c>
    </row>
    <row r="6131" spans="38:41">
      <c r="AL6131" s="300">
        <v>3</v>
      </c>
      <c r="AM6131" s="300">
        <v>2001</v>
      </c>
      <c r="AN6131" s="302">
        <v>36980</v>
      </c>
      <c r="AO6131" s="300">
        <v>5.7839999999999998</v>
      </c>
    </row>
    <row r="6132" spans="38:41">
      <c r="AL6132" s="300">
        <v>3</v>
      </c>
      <c r="AM6132" s="300">
        <v>2001</v>
      </c>
      <c r="AN6132" s="302">
        <v>36979</v>
      </c>
      <c r="AO6132" s="300">
        <v>5.8250000000000002</v>
      </c>
    </row>
    <row r="6133" spans="38:41">
      <c r="AL6133" s="300">
        <v>3</v>
      </c>
      <c r="AM6133" s="300">
        <v>2001</v>
      </c>
      <c r="AN6133" s="302">
        <v>36978</v>
      </c>
      <c r="AO6133" s="300">
        <v>5.8</v>
      </c>
    </row>
    <row r="6134" spans="38:41">
      <c r="AL6134" s="300">
        <v>3</v>
      </c>
      <c r="AM6134" s="300">
        <v>2001</v>
      </c>
      <c r="AN6134" s="302">
        <v>36977</v>
      </c>
      <c r="AO6134" s="300">
        <v>5.7949999999999999</v>
      </c>
    </row>
    <row r="6135" spans="38:41">
      <c r="AL6135" s="300">
        <v>3</v>
      </c>
      <c r="AM6135" s="300">
        <v>2001</v>
      </c>
      <c r="AN6135" s="302">
        <v>36976</v>
      </c>
      <c r="AO6135" s="300">
        <v>5.7119999999999997</v>
      </c>
    </row>
    <row r="6136" spans="38:41">
      <c r="AL6136" s="300">
        <v>3</v>
      </c>
      <c r="AM6136" s="300">
        <v>2001</v>
      </c>
      <c r="AN6136" s="302">
        <v>36973</v>
      </c>
      <c r="AO6136" s="300">
        <v>5.6440000000000001</v>
      </c>
    </row>
    <row r="6137" spans="38:41">
      <c r="AL6137" s="300">
        <v>3</v>
      </c>
      <c r="AM6137" s="300">
        <v>2001</v>
      </c>
      <c r="AN6137" s="302">
        <v>36972</v>
      </c>
      <c r="AO6137" s="300">
        <v>5.585</v>
      </c>
    </row>
    <row r="6138" spans="38:41">
      <c r="AL6138" s="300">
        <v>3</v>
      </c>
      <c r="AM6138" s="300">
        <v>2001</v>
      </c>
      <c r="AN6138" s="302">
        <v>36971</v>
      </c>
      <c r="AO6138" s="300">
        <v>5.5970000000000004</v>
      </c>
    </row>
    <row r="6139" spans="38:41">
      <c r="AL6139" s="300">
        <v>3</v>
      </c>
      <c r="AM6139" s="300">
        <v>2001</v>
      </c>
      <c r="AN6139" s="302">
        <v>36970</v>
      </c>
      <c r="AO6139" s="300">
        <v>5.56</v>
      </c>
    </row>
    <row r="6140" spans="38:41">
      <c r="AL6140" s="300">
        <v>3</v>
      </c>
      <c r="AM6140" s="300">
        <v>2001</v>
      </c>
      <c r="AN6140" s="302">
        <v>36969</v>
      </c>
      <c r="AO6140" s="300">
        <v>5.5739999999999998</v>
      </c>
    </row>
    <row r="6141" spans="38:41">
      <c r="AL6141" s="300">
        <v>3</v>
      </c>
      <c r="AM6141" s="300">
        <v>2001</v>
      </c>
      <c r="AN6141" s="302">
        <v>36966</v>
      </c>
      <c r="AO6141" s="300">
        <v>5.5590000000000002</v>
      </c>
    </row>
    <row r="6142" spans="38:41">
      <c r="AL6142" s="300">
        <v>3</v>
      </c>
      <c r="AM6142" s="300">
        <v>2001</v>
      </c>
      <c r="AN6142" s="302">
        <v>36965</v>
      </c>
      <c r="AO6142" s="300">
        <v>5.5709999999999997</v>
      </c>
    </row>
    <row r="6143" spans="38:41">
      <c r="AL6143" s="300">
        <v>3</v>
      </c>
      <c r="AM6143" s="300">
        <v>2001</v>
      </c>
      <c r="AN6143" s="302">
        <v>36964</v>
      </c>
      <c r="AO6143" s="300">
        <v>5.569</v>
      </c>
    </row>
    <row r="6144" spans="38:41">
      <c r="AL6144" s="300">
        <v>3</v>
      </c>
      <c r="AM6144" s="300">
        <v>2001</v>
      </c>
      <c r="AN6144" s="302">
        <v>36963</v>
      </c>
      <c r="AO6144" s="300">
        <v>5.5919999999999996</v>
      </c>
    </row>
    <row r="6145" spans="38:41">
      <c r="AL6145" s="300">
        <v>3</v>
      </c>
      <c r="AM6145" s="300">
        <v>2001</v>
      </c>
      <c r="AN6145" s="302">
        <v>36962</v>
      </c>
      <c r="AO6145" s="300">
        <v>5.5659999999999998</v>
      </c>
    </row>
    <row r="6146" spans="38:41">
      <c r="AL6146" s="300">
        <v>3</v>
      </c>
      <c r="AM6146" s="300">
        <v>2001</v>
      </c>
      <c r="AN6146" s="302">
        <v>36959</v>
      </c>
      <c r="AO6146" s="300">
        <v>5.5990000000000002</v>
      </c>
    </row>
    <row r="6147" spans="38:41">
      <c r="AL6147" s="300">
        <v>3</v>
      </c>
      <c r="AM6147" s="300">
        <v>2001</v>
      </c>
      <c r="AN6147" s="302">
        <v>36958</v>
      </c>
      <c r="AO6147" s="300">
        <v>5.609</v>
      </c>
    </row>
    <row r="6148" spans="38:41">
      <c r="AL6148" s="300">
        <v>3</v>
      </c>
      <c r="AM6148" s="300">
        <v>2001</v>
      </c>
      <c r="AN6148" s="302">
        <v>36957</v>
      </c>
      <c r="AO6148" s="300">
        <v>5.6059999999999999</v>
      </c>
    </row>
    <row r="6149" spans="38:41">
      <c r="AL6149" s="300">
        <v>3</v>
      </c>
      <c r="AM6149" s="300">
        <v>2001</v>
      </c>
      <c r="AN6149" s="302">
        <v>36956</v>
      </c>
      <c r="AO6149" s="300">
        <v>5.649</v>
      </c>
    </row>
    <row r="6150" spans="38:41">
      <c r="AL6150" s="300">
        <v>3</v>
      </c>
      <c r="AM6150" s="300">
        <v>2001</v>
      </c>
      <c r="AN6150" s="302">
        <v>36955</v>
      </c>
      <c r="AO6150" s="300">
        <v>5.64</v>
      </c>
    </row>
    <row r="6151" spans="38:41">
      <c r="AL6151" s="300">
        <v>3</v>
      </c>
      <c r="AM6151" s="300">
        <v>2001</v>
      </c>
      <c r="AN6151" s="302">
        <v>36952</v>
      </c>
      <c r="AO6151" s="300">
        <v>5.6529999999999996</v>
      </c>
    </row>
    <row r="6152" spans="38:41">
      <c r="AL6152" s="300">
        <v>3</v>
      </c>
      <c r="AM6152" s="300">
        <v>2001</v>
      </c>
      <c r="AN6152" s="302">
        <v>36951</v>
      </c>
      <c r="AO6152" s="300">
        <v>5.63</v>
      </c>
    </row>
    <row r="6153" spans="38:41">
      <c r="AL6153" s="300">
        <v>2</v>
      </c>
      <c r="AM6153" s="300">
        <v>2001</v>
      </c>
      <c r="AN6153" s="302">
        <v>36950</v>
      </c>
      <c r="AO6153" s="300">
        <v>5.657</v>
      </c>
    </row>
    <row r="6154" spans="38:41">
      <c r="AL6154" s="300">
        <v>2</v>
      </c>
      <c r="AM6154" s="300">
        <v>2001</v>
      </c>
      <c r="AN6154" s="302">
        <v>36949</v>
      </c>
      <c r="AO6154" s="300">
        <v>5.657</v>
      </c>
    </row>
    <row r="6155" spans="38:41">
      <c r="AL6155" s="300">
        <v>2</v>
      </c>
      <c r="AM6155" s="300">
        <v>2001</v>
      </c>
      <c r="AN6155" s="302">
        <v>36948</v>
      </c>
      <c r="AO6155" s="300">
        <v>5.7279999999999998</v>
      </c>
    </row>
    <row r="6156" spans="38:41">
      <c r="AL6156" s="300">
        <v>2</v>
      </c>
      <c r="AM6156" s="300">
        <v>2001</v>
      </c>
      <c r="AN6156" s="302">
        <v>36945</v>
      </c>
      <c r="AO6156" s="300">
        <v>5.7510000000000003</v>
      </c>
    </row>
    <row r="6157" spans="38:41">
      <c r="AL6157" s="300">
        <v>2</v>
      </c>
      <c r="AM6157" s="300">
        <v>2001</v>
      </c>
      <c r="AN6157" s="302">
        <v>36944</v>
      </c>
      <c r="AO6157" s="300">
        <v>5.7560000000000002</v>
      </c>
    </row>
    <row r="6158" spans="38:41">
      <c r="AL6158" s="300">
        <v>2</v>
      </c>
      <c r="AM6158" s="300">
        <v>2001</v>
      </c>
      <c r="AN6158" s="302">
        <v>36943</v>
      </c>
      <c r="AO6158" s="300">
        <v>5.7329999999999997</v>
      </c>
    </row>
    <row r="6159" spans="38:41">
      <c r="AL6159" s="300">
        <v>2</v>
      </c>
      <c r="AM6159" s="300">
        <v>2001</v>
      </c>
      <c r="AN6159" s="302">
        <v>36942</v>
      </c>
      <c r="AO6159" s="300">
        <v>5.7119999999999997</v>
      </c>
    </row>
    <row r="6160" spans="38:41">
      <c r="AL6160" s="300">
        <v>2</v>
      </c>
      <c r="AM6160" s="300">
        <v>2001</v>
      </c>
      <c r="AN6160" s="302">
        <v>36941</v>
      </c>
      <c r="AO6160" s="300">
        <v>5.71</v>
      </c>
    </row>
    <row r="6161" spans="38:41">
      <c r="AL6161" s="300">
        <v>2</v>
      </c>
      <c r="AM6161" s="300">
        <v>2001</v>
      </c>
      <c r="AN6161" s="302">
        <v>36938</v>
      </c>
      <c r="AO6161" s="300">
        <v>5.7030000000000003</v>
      </c>
    </row>
    <row r="6162" spans="38:41">
      <c r="AL6162" s="300">
        <v>2</v>
      </c>
      <c r="AM6162" s="300">
        <v>2001</v>
      </c>
      <c r="AN6162" s="302">
        <v>36937</v>
      </c>
      <c r="AO6162" s="300">
        <v>5.7220000000000004</v>
      </c>
    </row>
    <row r="6163" spans="38:41">
      <c r="AL6163" s="300">
        <v>2</v>
      </c>
      <c r="AM6163" s="300">
        <v>2001</v>
      </c>
      <c r="AN6163" s="302">
        <v>36936</v>
      </c>
      <c r="AO6163" s="300">
        <v>5.6970000000000001</v>
      </c>
    </row>
    <row r="6164" spans="38:41">
      <c r="AL6164" s="300">
        <v>2</v>
      </c>
      <c r="AM6164" s="300">
        <v>2001</v>
      </c>
      <c r="AN6164" s="302">
        <v>36935</v>
      </c>
      <c r="AO6164" s="300">
        <v>5.6619999999999999</v>
      </c>
    </row>
    <row r="6165" spans="38:41">
      <c r="AL6165" s="300">
        <v>2</v>
      </c>
      <c r="AM6165" s="300">
        <v>2001</v>
      </c>
      <c r="AN6165" s="302">
        <v>36934</v>
      </c>
      <c r="AO6165" s="300">
        <v>5.657</v>
      </c>
    </row>
    <row r="6166" spans="38:41">
      <c r="AL6166" s="300">
        <v>2</v>
      </c>
      <c r="AM6166" s="300">
        <v>2001</v>
      </c>
      <c r="AN6166" s="302">
        <v>36931</v>
      </c>
      <c r="AO6166" s="300">
        <v>5.63</v>
      </c>
    </row>
    <row r="6167" spans="38:41">
      <c r="AL6167" s="300">
        <v>2</v>
      </c>
      <c r="AM6167" s="300">
        <v>2001</v>
      </c>
      <c r="AN6167" s="302">
        <v>36930</v>
      </c>
      <c r="AO6167" s="300">
        <v>5.65</v>
      </c>
    </row>
    <row r="6168" spans="38:41">
      <c r="AL6168" s="300">
        <v>2</v>
      </c>
      <c r="AM6168" s="300">
        <v>2001</v>
      </c>
      <c r="AN6168" s="302">
        <v>36929</v>
      </c>
      <c r="AO6168" s="300">
        <v>5.6740000000000004</v>
      </c>
    </row>
    <row r="6169" spans="38:41">
      <c r="AL6169" s="300">
        <v>2</v>
      </c>
      <c r="AM6169" s="300">
        <v>2001</v>
      </c>
      <c r="AN6169" s="302">
        <v>36928</v>
      </c>
      <c r="AO6169" s="300">
        <v>5.66</v>
      </c>
    </row>
    <row r="6170" spans="38:41">
      <c r="AL6170" s="300">
        <v>2</v>
      </c>
      <c r="AM6170" s="300">
        <v>2001</v>
      </c>
      <c r="AN6170" s="302">
        <v>36927</v>
      </c>
      <c r="AO6170" s="300">
        <v>5.6669999999999998</v>
      </c>
    </row>
    <row r="6171" spans="38:41">
      <c r="AL6171" s="300">
        <v>2</v>
      </c>
      <c r="AM6171" s="300">
        <v>2001</v>
      </c>
      <c r="AN6171" s="302">
        <v>36924</v>
      </c>
      <c r="AO6171" s="300">
        <v>5.6849999999999996</v>
      </c>
    </row>
    <row r="6172" spans="38:41">
      <c r="AL6172" s="300">
        <v>2</v>
      </c>
      <c r="AM6172" s="300">
        <v>2001</v>
      </c>
      <c r="AN6172" s="302">
        <v>36923</v>
      </c>
      <c r="AO6172" s="300">
        <v>5.6669999999999998</v>
      </c>
    </row>
    <row r="6173" spans="38:41">
      <c r="AL6173" s="300">
        <v>1</v>
      </c>
      <c r="AM6173" s="300">
        <v>2001</v>
      </c>
      <c r="AN6173" s="302">
        <v>36922</v>
      </c>
      <c r="AO6173" s="300">
        <v>5.7149999999999999</v>
      </c>
    </row>
    <row r="6174" spans="38:41">
      <c r="AL6174" s="300">
        <v>1</v>
      </c>
      <c r="AM6174" s="300">
        <v>2001</v>
      </c>
      <c r="AN6174" s="302">
        <v>36921</v>
      </c>
      <c r="AO6174" s="300">
        <v>5.7389999999999999</v>
      </c>
    </row>
    <row r="6175" spans="38:41">
      <c r="AL6175" s="300">
        <v>1</v>
      </c>
      <c r="AM6175" s="300">
        <v>2001</v>
      </c>
      <c r="AN6175" s="302">
        <v>36920</v>
      </c>
      <c r="AO6175" s="300">
        <v>5.7569999999999997</v>
      </c>
    </row>
    <row r="6176" spans="38:41">
      <c r="AL6176" s="300">
        <v>1</v>
      </c>
      <c r="AM6176" s="300">
        <v>2001</v>
      </c>
      <c r="AN6176" s="302">
        <v>36917</v>
      </c>
      <c r="AO6176" s="300">
        <v>5.74</v>
      </c>
    </row>
    <row r="6177" spans="38:41">
      <c r="AL6177" s="300">
        <v>1</v>
      </c>
      <c r="AM6177" s="300">
        <v>2001</v>
      </c>
      <c r="AN6177" s="302">
        <v>36916</v>
      </c>
      <c r="AO6177" s="300">
        <v>5.7329999999999997</v>
      </c>
    </row>
    <row r="6178" spans="38:41">
      <c r="AL6178" s="300">
        <v>1</v>
      </c>
      <c r="AM6178" s="300">
        <v>2001</v>
      </c>
      <c r="AN6178" s="302">
        <v>36915</v>
      </c>
      <c r="AO6178" s="300">
        <v>5.7750000000000004</v>
      </c>
    </row>
    <row r="6179" spans="38:41">
      <c r="AL6179" s="300">
        <v>1</v>
      </c>
      <c r="AM6179" s="300">
        <v>2001</v>
      </c>
      <c r="AN6179" s="302">
        <v>36914</v>
      </c>
      <c r="AO6179" s="300">
        <v>5.7480000000000002</v>
      </c>
    </row>
    <row r="6180" spans="38:41">
      <c r="AL6180" s="300">
        <v>1</v>
      </c>
      <c r="AM6180" s="300">
        <v>2001</v>
      </c>
      <c r="AN6180" s="302">
        <v>36913</v>
      </c>
      <c r="AO6180" s="300">
        <v>5.7279999999999998</v>
      </c>
    </row>
    <row r="6181" spans="38:41">
      <c r="AL6181" s="300">
        <v>1</v>
      </c>
      <c r="AM6181" s="300">
        <v>2001</v>
      </c>
      <c r="AN6181" s="302">
        <v>36910</v>
      </c>
      <c r="AO6181" s="300">
        <v>5.7149999999999999</v>
      </c>
    </row>
    <row r="6182" spans="38:41">
      <c r="AL6182" s="300">
        <v>1</v>
      </c>
      <c r="AM6182" s="300">
        <v>2001</v>
      </c>
      <c r="AN6182" s="302">
        <v>36909</v>
      </c>
      <c r="AO6182" s="300">
        <v>5.6740000000000004</v>
      </c>
    </row>
    <row r="6183" spans="38:41">
      <c r="AL6183" s="300">
        <v>1</v>
      </c>
      <c r="AM6183" s="300">
        <v>2001</v>
      </c>
      <c r="AN6183" s="302">
        <v>36908</v>
      </c>
      <c r="AO6183" s="300">
        <v>5.6710000000000003</v>
      </c>
    </row>
    <row r="6184" spans="38:41">
      <c r="AL6184" s="300">
        <v>1</v>
      </c>
      <c r="AM6184" s="300">
        <v>2001</v>
      </c>
      <c r="AN6184" s="302">
        <v>36907</v>
      </c>
      <c r="AO6184" s="300">
        <v>5.7050000000000001</v>
      </c>
    </row>
    <row r="6185" spans="38:41">
      <c r="AL6185" s="300">
        <v>1</v>
      </c>
      <c r="AM6185" s="300">
        <v>2001</v>
      </c>
      <c r="AN6185" s="302">
        <v>36906</v>
      </c>
      <c r="AO6185" s="300">
        <v>5.7169999999999996</v>
      </c>
    </row>
    <row r="6186" spans="38:41">
      <c r="AL6186" s="300">
        <v>1</v>
      </c>
      <c r="AM6186" s="300">
        <v>2001</v>
      </c>
      <c r="AN6186" s="302">
        <v>36903</v>
      </c>
      <c r="AO6186" s="300">
        <v>5.73</v>
      </c>
    </row>
    <row r="6187" spans="38:41">
      <c r="AL6187" s="300">
        <v>1</v>
      </c>
      <c r="AM6187" s="300">
        <v>2001</v>
      </c>
      <c r="AN6187" s="302">
        <v>36902</v>
      </c>
      <c r="AO6187" s="300">
        <v>5.6989999999999998</v>
      </c>
    </row>
    <row r="6188" spans="38:41">
      <c r="AL6188" s="300">
        <v>1</v>
      </c>
      <c r="AM6188" s="300">
        <v>2001</v>
      </c>
      <c r="AN6188" s="302">
        <v>36901</v>
      </c>
      <c r="AO6188" s="300">
        <v>5.68</v>
      </c>
    </row>
    <row r="6189" spans="38:41">
      <c r="AL6189" s="300">
        <v>1</v>
      </c>
      <c r="AM6189" s="300">
        <v>2001</v>
      </c>
      <c r="AN6189" s="302">
        <v>36900</v>
      </c>
      <c r="AO6189" s="300">
        <v>5.6619999999999999</v>
      </c>
    </row>
    <row r="6190" spans="38:41">
      <c r="AL6190" s="300">
        <v>1</v>
      </c>
      <c r="AM6190" s="300">
        <v>2001</v>
      </c>
      <c r="AN6190" s="302">
        <v>36899</v>
      </c>
      <c r="AO6190" s="300">
        <v>5.6589999999999998</v>
      </c>
    </row>
    <row r="6191" spans="38:41">
      <c r="AL6191" s="300">
        <v>1</v>
      </c>
      <c r="AM6191" s="300">
        <v>2001</v>
      </c>
      <c r="AN6191" s="302">
        <v>36896</v>
      </c>
      <c r="AO6191" s="300">
        <v>5.617</v>
      </c>
    </row>
    <row r="6192" spans="38:41">
      <c r="AL6192" s="300">
        <v>1</v>
      </c>
      <c r="AM6192" s="300">
        <v>2001</v>
      </c>
      <c r="AN6192" s="302">
        <v>36895</v>
      </c>
      <c r="AO6192" s="300">
        <v>5.6310000000000002</v>
      </c>
    </row>
    <row r="6193" spans="38:41">
      <c r="AL6193" s="300">
        <v>1</v>
      </c>
      <c r="AM6193" s="300">
        <v>2001</v>
      </c>
      <c r="AN6193" s="302">
        <v>36894</v>
      </c>
      <c r="AO6193" s="300">
        <v>5.6310000000000002</v>
      </c>
    </row>
    <row r="6194" spans="38:41">
      <c r="AL6194" s="300">
        <v>1</v>
      </c>
      <c r="AM6194" s="300">
        <v>2001</v>
      </c>
      <c r="AN6194" s="302">
        <v>36893</v>
      </c>
      <c r="AO6194" s="300">
        <v>5.5270000000000001</v>
      </c>
    </row>
    <row r="6195" spans="38:41">
      <c r="AL6195" s="300">
        <v>12</v>
      </c>
      <c r="AM6195" s="300">
        <v>2000</v>
      </c>
      <c r="AN6195" s="302">
        <v>36889</v>
      </c>
      <c r="AO6195" s="300">
        <v>5.58</v>
      </c>
    </row>
    <row r="6196" spans="38:41">
      <c r="AL6196" s="300">
        <v>12</v>
      </c>
      <c r="AM6196" s="300">
        <v>2000</v>
      </c>
      <c r="AN6196" s="302">
        <v>36888</v>
      </c>
      <c r="AO6196" s="300">
        <v>5.5750000000000002</v>
      </c>
    </row>
    <row r="6197" spans="38:41">
      <c r="AL6197" s="300">
        <v>12</v>
      </c>
      <c r="AM6197" s="300">
        <v>2000</v>
      </c>
      <c r="AN6197" s="302">
        <v>36887</v>
      </c>
      <c r="AO6197" s="300">
        <v>5.5659999999999998</v>
      </c>
    </row>
    <row r="6198" spans="38:41">
      <c r="AL6198" s="300">
        <v>12</v>
      </c>
      <c r="AM6198" s="300">
        <v>2000</v>
      </c>
      <c r="AN6198" s="302">
        <v>36886</v>
      </c>
      <c r="AO6198" s="300">
        <v>5.5259999999999998</v>
      </c>
    </row>
    <row r="6199" spans="38:41">
      <c r="AL6199" s="300">
        <v>12</v>
      </c>
      <c r="AM6199" s="300">
        <v>2000</v>
      </c>
      <c r="AN6199" s="302">
        <v>36885</v>
      </c>
      <c r="AO6199" s="300">
        <v>5.5259999999999998</v>
      </c>
    </row>
    <row r="6200" spans="38:41">
      <c r="AL6200" s="300">
        <v>12</v>
      </c>
      <c r="AM6200" s="300">
        <v>2000</v>
      </c>
      <c r="AN6200" s="302">
        <v>36882</v>
      </c>
      <c r="AO6200" s="300">
        <v>5.5270000000000001</v>
      </c>
    </row>
    <row r="6201" spans="38:41">
      <c r="AL6201" s="300">
        <v>12</v>
      </c>
      <c r="AM6201" s="300">
        <v>2000</v>
      </c>
      <c r="AN6201" s="302">
        <v>36881</v>
      </c>
      <c r="AO6201" s="300">
        <v>5.5439999999999996</v>
      </c>
    </row>
    <row r="6202" spans="38:41">
      <c r="AL6202" s="300">
        <v>12</v>
      </c>
      <c r="AM6202" s="300">
        <v>2000</v>
      </c>
      <c r="AN6202" s="302">
        <v>36880</v>
      </c>
      <c r="AO6202" s="300">
        <v>5.5350000000000001</v>
      </c>
    </row>
    <row r="6203" spans="38:41">
      <c r="AL6203" s="300">
        <v>12</v>
      </c>
      <c r="AM6203" s="300">
        <v>2000</v>
      </c>
      <c r="AN6203" s="302">
        <v>36879</v>
      </c>
      <c r="AO6203" s="300">
        <v>5.5529999999999999</v>
      </c>
    </row>
    <row r="6204" spans="38:41">
      <c r="AL6204" s="300">
        <v>12</v>
      </c>
      <c r="AM6204" s="300">
        <v>2000</v>
      </c>
      <c r="AN6204" s="302">
        <v>36878</v>
      </c>
      <c r="AO6204" s="300">
        <v>5.5170000000000003</v>
      </c>
    </row>
    <row r="6205" spans="38:41">
      <c r="AL6205" s="300">
        <v>12</v>
      </c>
      <c r="AM6205" s="300">
        <v>2000</v>
      </c>
      <c r="AN6205" s="302">
        <v>36875</v>
      </c>
      <c r="AO6205" s="300">
        <v>5.524</v>
      </c>
    </row>
    <row r="6206" spans="38:41">
      <c r="AL6206" s="300">
        <v>12</v>
      </c>
      <c r="AM6206" s="300">
        <v>2000</v>
      </c>
      <c r="AN6206" s="302">
        <v>36874</v>
      </c>
      <c r="AO6206" s="300">
        <v>5.524</v>
      </c>
    </row>
    <row r="6207" spans="38:41">
      <c r="AL6207" s="300">
        <v>12</v>
      </c>
      <c r="AM6207" s="300">
        <v>2000</v>
      </c>
      <c r="AN6207" s="302">
        <v>36873</v>
      </c>
      <c r="AO6207" s="300">
        <v>5.5170000000000003</v>
      </c>
    </row>
    <row r="6208" spans="38:41">
      <c r="AL6208" s="300">
        <v>12</v>
      </c>
      <c r="AM6208" s="300">
        <v>2000</v>
      </c>
      <c r="AN6208" s="302">
        <v>36872</v>
      </c>
      <c r="AO6208" s="300">
        <v>5.548</v>
      </c>
    </row>
    <row r="6209" spans="38:41">
      <c r="AL6209" s="300">
        <v>12</v>
      </c>
      <c r="AM6209" s="300">
        <v>2000</v>
      </c>
      <c r="AN6209" s="302">
        <v>36871</v>
      </c>
      <c r="AO6209" s="300">
        <v>5.524</v>
      </c>
    </row>
    <row r="6210" spans="38:41">
      <c r="AL6210" s="300">
        <v>12</v>
      </c>
      <c r="AM6210" s="300">
        <v>2000</v>
      </c>
      <c r="AN6210" s="302">
        <v>36868</v>
      </c>
      <c r="AO6210" s="300">
        <v>5.5019999999999998</v>
      </c>
    </row>
    <row r="6211" spans="38:41">
      <c r="AL6211" s="300">
        <v>12</v>
      </c>
      <c r="AM6211" s="300">
        <v>2000</v>
      </c>
      <c r="AN6211" s="302">
        <v>36867</v>
      </c>
      <c r="AO6211" s="300">
        <v>5.5119999999999996</v>
      </c>
    </row>
    <row r="6212" spans="38:41">
      <c r="AL6212" s="300">
        <v>12</v>
      </c>
      <c r="AM6212" s="300">
        <v>2000</v>
      </c>
      <c r="AN6212" s="302">
        <v>36866</v>
      </c>
      <c r="AO6212" s="300">
        <v>5.52</v>
      </c>
    </row>
    <row r="6213" spans="38:41">
      <c r="AL6213" s="300">
        <v>12</v>
      </c>
      <c r="AM6213" s="300">
        <v>2000</v>
      </c>
      <c r="AN6213" s="302">
        <v>36865</v>
      </c>
      <c r="AO6213" s="300">
        <v>5.5540000000000003</v>
      </c>
    </row>
    <row r="6214" spans="38:41">
      <c r="AL6214" s="300">
        <v>12</v>
      </c>
      <c r="AM6214" s="300">
        <v>2000</v>
      </c>
      <c r="AN6214" s="302">
        <v>36864</v>
      </c>
      <c r="AO6214" s="300">
        <v>5.593</v>
      </c>
    </row>
    <row r="6215" spans="38:41">
      <c r="AL6215" s="300">
        <v>12</v>
      </c>
      <c r="AM6215" s="300">
        <v>2000</v>
      </c>
      <c r="AN6215" s="302">
        <v>36861</v>
      </c>
      <c r="AO6215" s="300">
        <v>5.5170000000000003</v>
      </c>
    </row>
    <row r="6216" spans="38:41">
      <c r="AL6216" s="300">
        <v>11</v>
      </c>
      <c r="AM6216" s="300">
        <v>2000</v>
      </c>
      <c r="AN6216" s="302">
        <v>36860</v>
      </c>
      <c r="AO6216" s="300">
        <v>5.4950000000000001</v>
      </c>
    </row>
    <row r="6217" spans="38:41">
      <c r="AL6217" s="300">
        <v>11</v>
      </c>
      <c r="AM6217" s="300">
        <v>2000</v>
      </c>
      <c r="AN6217" s="302">
        <v>36859</v>
      </c>
      <c r="AO6217" s="300">
        <v>5.5119999999999996</v>
      </c>
    </row>
    <row r="6218" spans="38:41">
      <c r="AL6218" s="300">
        <v>11</v>
      </c>
      <c r="AM6218" s="300">
        <v>2000</v>
      </c>
      <c r="AN6218" s="302">
        <v>36858</v>
      </c>
      <c r="AO6218" s="300">
        <v>5.5250000000000004</v>
      </c>
    </row>
    <row r="6219" spans="38:41">
      <c r="AL6219" s="300">
        <v>11</v>
      </c>
      <c r="AM6219" s="300">
        <v>2000</v>
      </c>
      <c r="AN6219" s="302">
        <v>36857</v>
      </c>
      <c r="AO6219" s="300">
        <v>5.5460000000000003</v>
      </c>
    </row>
    <row r="6220" spans="38:41">
      <c r="AL6220" s="300">
        <v>11</v>
      </c>
      <c r="AM6220" s="300">
        <v>2000</v>
      </c>
      <c r="AN6220" s="302">
        <v>36854</v>
      </c>
      <c r="AO6220" s="300">
        <v>5.5490000000000004</v>
      </c>
    </row>
    <row r="6221" spans="38:41">
      <c r="AL6221" s="300">
        <v>11</v>
      </c>
      <c r="AM6221" s="300">
        <v>2000</v>
      </c>
      <c r="AN6221" s="302">
        <v>36853</v>
      </c>
      <c r="AO6221" s="300">
        <v>5.5650000000000004</v>
      </c>
    </row>
    <row r="6222" spans="38:41">
      <c r="AL6222" s="300">
        <v>11</v>
      </c>
      <c r="AM6222" s="300">
        <v>2000</v>
      </c>
      <c r="AN6222" s="302">
        <v>36852</v>
      </c>
      <c r="AO6222" s="300">
        <v>5.5579999999999998</v>
      </c>
    </row>
    <row r="6223" spans="38:41">
      <c r="AL6223" s="300">
        <v>11</v>
      </c>
      <c r="AM6223" s="300">
        <v>2000</v>
      </c>
      <c r="AN6223" s="302">
        <v>36851</v>
      </c>
      <c r="AO6223" s="300">
        <v>5.5880000000000001</v>
      </c>
    </row>
    <row r="6224" spans="38:41">
      <c r="AL6224" s="300">
        <v>11</v>
      </c>
      <c r="AM6224" s="300">
        <v>2000</v>
      </c>
      <c r="AN6224" s="302">
        <v>36850</v>
      </c>
      <c r="AO6224" s="300">
        <v>5.5890000000000004</v>
      </c>
    </row>
    <row r="6225" spans="38:41">
      <c r="AL6225" s="300">
        <v>11</v>
      </c>
      <c r="AM6225" s="300">
        <v>2000</v>
      </c>
      <c r="AN6225" s="302">
        <v>36847</v>
      </c>
      <c r="AO6225" s="300">
        <v>5.5880000000000001</v>
      </c>
    </row>
    <row r="6226" spans="38:41">
      <c r="AL6226" s="300">
        <v>11</v>
      </c>
      <c r="AM6226" s="300">
        <v>2000</v>
      </c>
      <c r="AN6226" s="302">
        <v>36846</v>
      </c>
      <c r="AO6226" s="300">
        <v>5.5759999999999996</v>
      </c>
    </row>
    <row r="6227" spans="38:41">
      <c r="AL6227" s="300">
        <v>11</v>
      </c>
      <c r="AM6227" s="300">
        <v>2000</v>
      </c>
      <c r="AN6227" s="302">
        <v>36845</v>
      </c>
      <c r="AO6227" s="300">
        <v>5.6050000000000004</v>
      </c>
    </row>
    <row r="6228" spans="38:41">
      <c r="AL6228" s="300">
        <v>11</v>
      </c>
      <c r="AM6228" s="300">
        <v>2000</v>
      </c>
      <c r="AN6228" s="302">
        <v>36844</v>
      </c>
      <c r="AO6228" s="300">
        <v>5.6310000000000002</v>
      </c>
    </row>
    <row r="6229" spans="38:41">
      <c r="AL6229" s="300">
        <v>11</v>
      </c>
      <c r="AM6229" s="300">
        <v>2000</v>
      </c>
      <c r="AN6229" s="302">
        <v>36843</v>
      </c>
      <c r="AO6229" s="300">
        <v>5.6280000000000001</v>
      </c>
    </row>
    <row r="6230" spans="38:41">
      <c r="AL6230" s="300">
        <v>11</v>
      </c>
      <c r="AM6230" s="300">
        <v>2000</v>
      </c>
      <c r="AN6230" s="302">
        <v>36840</v>
      </c>
      <c r="AO6230" s="300">
        <v>5.6449999999999996</v>
      </c>
    </row>
    <row r="6231" spans="38:41">
      <c r="AL6231" s="300">
        <v>11</v>
      </c>
      <c r="AM6231" s="300">
        <v>2000</v>
      </c>
      <c r="AN6231" s="302">
        <v>36839</v>
      </c>
      <c r="AO6231" s="300">
        <v>5.67</v>
      </c>
    </row>
    <row r="6232" spans="38:41">
      <c r="AL6232" s="300">
        <v>11</v>
      </c>
      <c r="AM6232" s="300">
        <v>2000</v>
      </c>
      <c r="AN6232" s="302">
        <v>36838</v>
      </c>
      <c r="AO6232" s="300">
        <v>5.7030000000000003</v>
      </c>
    </row>
    <row r="6233" spans="38:41">
      <c r="AL6233" s="300">
        <v>11</v>
      </c>
      <c r="AM6233" s="300">
        <v>2000</v>
      </c>
      <c r="AN6233" s="302">
        <v>36837</v>
      </c>
      <c r="AO6233" s="300">
        <v>5.7069999999999999</v>
      </c>
    </row>
    <row r="6234" spans="38:41">
      <c r="AL6234" s="300">
        <v>11</v>
      </c>
      <c r="AM6234" s="300">
        <v>2000</v>
      </c>
      <c r="AN6234" s="302">
        <v>36836</v>
      </c>
      <c r="AO6234" s="300">
        <v>5.7190000000000003</v>
      </c>
    </row>
    <row r="6235" spans="38:41">
      <c r="AL6235" s="300">
        <v>11</v>
      </c>
      <c r="AM6235" s="300">
        <v>2000</v>
      </c>
      <c r="AN6235" s="302">
        <v>36833</v>
      </c>
      <c r="AO6235" s="300">
        <v>5.71</v>
      </c>
    </row>
    <row r="6236" spans="38:41">
      <c r="AL6236" s="300">
        <v>11</v>
      </c>
      <c r="AM6236" s="300">
        <v>2000</v>
      </c>
      <c r="AN6236" s="302">
        <v>36832</v>
      </c>
      <c r="AO6236" s="300">
        <v>5.68</v>
      </c>
    </row>
    <row r="6237" spans="38:41">
      <c r="AL6237" s="300">
        <v>11</v>
      </c>
      <c r="AM6237" s="300">
        <v>2000</v>
      </c>
      <c r="AN6237" s="302">
        <v>36831</v>
      </c>
      <c r="AO6237" s="300">
        <v>5.6890000000000001</v>
      </c>
    </row>
    <row r="6238" spans="38:41">
      <c r="AL6238" s="300">
        <v>10</v>
      </c>
      <c r="AM6238" s="300">
        <v>2000</v>
      </c>
      <c r="AN6238" s="302">
        <v>36830</v>
      </c>
      <c r="AO6238" s="300">
        <v>5.6660000000000004</v>
      </c>
    </row>
    <row r="6239" spans="38:41">
      <c r="AL6239" s="300">
        <v>10</v>
      </c>
      <c r="AM6239" s="300">
        <v>2000</v>
      </c>
      <c r="AN6239" s="302">
        <v>36829</v>
      </c>
      <c r="AO6239" s="300">
        <v>5.633</v>
      </c>
    </row>
    <row r="6240" spans="38:41">
      <c r="AL6240" s="300">
        <v>10</v>
      </c>
      <c r="AM6240" s="300">
        <v>2000</v>
      </c>
      <c r="AN6240" s="302">
        <v>36826</v>
      </c>
      <c r="AO6240" s="300">
        <v>5.6449999999999996</v>
      </c>
    </row>
    <row r="6241" spans="38:41">
      <c r="AL6241" s="300">
        <v>10</v>
      </c>
      <c r="AM6241" s="300">
        <v>2000</v>
      </c>
      <c r="AN6241" s="302">
        <v>36825</v>
      </c>
      <c r="AO6241" s="300">
        <v>5.6219999999999999</v>
      </c>
    </row>
    <row r="6242" spans="38:41">
      <c r="AL6242" s="300">
        <v>10</v>
      </c>
      <c r="AM6242" s="300">
        <v>2000</v>
      </c>
      <c r="AN6242" s="302">
        <v>36824</v>
      </c>
      <c r="AO6242" s="300">
        <v>5.6210000000000004</v>
      </c>
    </row>
    <row r="6243" spans="38:41">
      <c r="AL6243" s="300">
        <v>10</v>
      </c>
      <c r="AM6243" s="300">
        <v>2000</v>
      </c>
      <c r="AN6243" s="302">
        <v>36823</v>
      </c>
      <c r="AO6243" s="300">
        <v>5.5629999999999997</v>
      </c>
    </row>
    <row r="6244" spans="38:41">
      <c r="AL6244" s="300">
        <v>10</v>
      </c>
      <c r="AM6244" s="300">
        <v>2000</v>
      </c>
      <c r="AN6244" s="302">
        <v>36822</v>
      </c>
      <c r="AO6244" s="300">
        <v>5.5549999999999997</v>
      </c>
    </row>
    <row r="6245" spans="38:41">
      <c r="AL6245" s="300">
        <v>10</v>
      </c>
      <c r="AM6245" s="300">
        <v>2000</v>
      </c>
      <c r="AN6245" s="302">
        <v>36819</v>
      </c>
      <c r="AO6245" s="300">
        <v>5.548</v>
      </c>
    </row>
    <row r="6246" spans="38:41">
      <c r="AL6246" s="300">
        <v>10</v>
      </c>
      <c r="AM6246" s="300">
        <v>2000</v>
      </c>
      <c r="AN6246" s="302">
        <v>36818</v>
      </c>
      <c r="AO6246" s="300">
        <v>5.5579999999999998</v>
      </c>
    </row>
    <row r="6247" spans="38:41">
      <c r="AL6247" s="300">
        <v>10</v>
      </c>
      <c r="AM6247" s="300">
        <v>2000</v>
      </c>
      <c r="AN6247" s="302">
        <v>36817</v>
      </c>
      <c r="AO6247" s="300">
        <v>5.5650000000000004</v>
      </c>
    </row>
    <row r="6248" spans="38:41">
      <c r="AL6248" s="300">
        <v>10</v>
      </c>
      <c r="AM6248" s="300">
        <v>2000</v>
      </c>
      <c r="AN6248" s="302">
        <v>36816</v>
      </c>
      <c r="AO6248" s="300">
        <v>5.5549999999999997</v>
      </c>
    </row>
    <row r="6249" spans="38:41">
      <c r="AL6249" s="300">
        <v>10</v>
      </c>
      <c r="AM6249" s="300">
        <v>2000</v>
      </c>
      <c r="AN6249" s="302">
        <v>36815</v>
      </c>
      <c r="AO6249" s="300">
        <v>5.5810000000000004</v>
      </c>
    </row>
    <row r="6250" spans="38:41">
      <c r="AL6250" s="300">
        <v>10</v>
      </c>
      <c r="AM6250" s="300">
        <v>2000</v>
      </c>
      <c r="AN6250" s="302">
        <v>36812</v>
      </c>
      <c r="AO6250" s="300">
        <v>5.57</v>
      </c>
    </row>
    <row r="6251" spans="38:41">
      <c r="AL6251" s="300">
        <v>10</v>
      </c>
      <c r="AM6251" s="300">
        <v>2000</v>
      </c>
      <c r="AN6251" s="302">
        <v>36811</v>
      </c>
      <c r="AO6251" s="300">
        <v>5.5860000000000003</v>
      </c>
    </row>
    <row r="6252" spans="38:41">
      <c r="AL6252" s="300">
        <v>10</v>
      </c>
      <c r="AM6252" s="300">
        <v>2000</v>
      </c>
      <c r="AN6252" s="302">
        <v>36810</v>
      </c>
      <c r="AO6252" s="300">
        <v>5.5819999999999999</v>
      </c>
    </row>
    <row r="6253" spans="38:41">
      <c r="AL6253" s="300">
        <v>10</v>
      </c>
      <c r="AM6253" s="300">
        <v>2000</v>
      </c>
      <c r="AN6253" s="302">
        <v>36809</v>
      </c>
      <c r="AO6253" s="300">
        <v>5.5750000000000002</v>
      </c>
    </row>
    <row r="6254" spans="38:41">
      <c r="AL6254" s="300">
        <v>10</v>
      </c>
      <c r="AM6254" s="300">
        <v>2000</v>
      </c>
      <c r="AN6254" s="302">
        <v>36808</v>
      </c>
      <c r="AO6254" s="300">
        <v>5.6020000000000003</v>
      </c>
    </row>
    <row r="6255" spans="38:41">
      <c r="AL6255" s="300">
        <v>10</v>
      </c>
      <c r="AM6255" s="300">
        <v>2000</v>
      </c>
      <c r="AN6255" s="302">
        <v>36805</v>
      </c>
      <c r="AO6255" s="300">
        <v>5.6</v>
      </c>
    </row>
    <row r="6256" spans="38:41">
      <c r="AL6256" s="300">
        <v>10</v>
      </c>
      <c r="AM6256" s="300">
        <v>2000</v>
      </c>
      <c r="AN6256" s="302">
        <v>36804</v>
      </c>
      <c r="AO6256" s="300">
        <v>5.6449999999999996</v>
      </c>
    </row>
    <row r="6257" spans="38:41">
      <c r="AL6257" s="300">
        <v>10</v>
      </c>
      <c r="AM6257" s="300">
        <v>2000</v>
      </c>
      <c r="AN6257" s="302">
        <v>36803</v>
      </c>
      <c r="AO6257" s="300">
        <v>5.7030000000000003</v>
      </c>
    </row>
    <row r="6258" spans="38:41">
      <c r="AL6258" s="300">
        <v>10</v>
      </c>
      <c r="AM6258" s="300">
        <v>2000</v>
      </c>
      <c r="AN6258" s="302">
        <v>36802</v>
      </c>
      <c r="AO6258" s="300">
        <v>5.7030000000000003</v>
      </c>
    </row>
    <row r="6259" spans="38:41">
      <c r="AL6259" s="300">
        <v>10</v>
      </c>
      <c r="AM6259" s="300">
        <v>2000</v>
      </c>
      <c r="AN6259" s="302">
        <v>36801</v>
      </c>
      <c r="AO6259" s="300">
        <v>5.6920000000000002</v>
      </c>
    </row>
    <row r="6260" spans="38:41">
      <c r="AL6260" s="300">
        <v>9</v>
      </c>
      <c r="AM6260" s="300">
        <v>2000</v>
      </c>
      <c r="AN6260" s="302">
        <v>36798</v>
      </c>
      <c r="AO6260" s="300">
        <v>5.6589999999999998</v>
      </c>
    </row>
    <row r="6261" spans="38:41">
      <c r="AL6261" s="300">
        <v>9</v>
      </c>
      <c r="AM6261" s="300">
        <v>2000</v>
      </c>
      <c r="AN6261" s="302">
        <v>36797</v>
      </c>
      <c r="AO6261" s="300">
        <v>5.6749999999999998</v>
      </c>
    </row>
    <row r="6262" spans="38:41">
      <c r="AL6262" s="300">
        <v>9</v>
      </c>
      <c r="AM6262" s="300">
        <v>2000</v>
      </c>
      <c r="AN6262" s="302">
        <v>36796</v>
      </c>
      <c r="AO6262" s="300">
        <v>5.673</v>
      </c>
    </row>
    <row r="6263" spans="38:41">
      <c r="AL6263" s="300">
        <v>9</v>
      </c>
      <c r="AM6263" s="300">
        <v>2000</v>
      </c>
      <c r="AN6263" s="302">
        <v>36795</v>
      </c>
      <c r="AO6263" s="300">
        <v>5.641</v>
      </c>
    </row>
    <row r="6264" spans="38:41">
      <c r="AL6264" s="300">
        <v>9</v>
      </c>
      <c r="AM6264" s="300">
        <v>2000</v>
      </c>
      <c r="AN6264" s="302">
        <v>36794</v>
      </c>
      <c r="AO6264" s="300">
        <v>5.6749999999999998</v>
      </c>
    </row>
    <row r="6265" spans="38:41">
      <c r="AL6265" s="300">
        <v>9</v>
      </c>
      <c r="AM6265" s="300">
        <v>2000</v>
      </c>
      <c r="AN6265" s="302">
        <v>36791</v>
      </c>
      <c r="AO6265" s="300">
        <v>5.6749999999999998</v>
      </c>
    </row>
    <row r="6266" spans="38:41">
      <c r="AL6266" s="300">
        <v>9</v>
      </c>
      <c r="AM6266" s="300">
        <v>2000</v>
      </c>
      <c r="AN6266" s="302">
        <v>36790</v>
      </c>
      <c r="AO6266" s="300">
        <v>5.6710000000000003</v>
      </c>
    </row>
    <row r="6267" spans="38:41">
      <c r="AL6267" s="300">
        <v>9</v>
      </c>
      <c r="AM6267" s="300">
        <v>2000</v>
      </c>
      <c r="AN6267" s="302">
        <v>36789</v>
      </c>
      <c r="AO6267" s="300">
        <v>5.7050000000000001</v>
      </c>
    </row>
    <row r="6268" spans="38:41">
      <c r="AL6268" s="300">
        <v>9</v>
      </c>
      <c r="AM6268" s="300">
        <v>2000</v>
      </c>
      <c r="AN6268" s="302">
        <v>36788</v>
      </c>
      <c r="AO6268" s="300">
        <v>5.6779999999999999</v>
      </c>
    </row>
    <row r="6269" spans="38:41">
      <c r="AL6269" s="300">
        <v>9</v>
      </c>
      <c r="AM6269" s="300">
        <v>2000</v>
      </c>
      <c r="AN6269" s="302">
        <v>36787</v>
      </c>
      <c r="AO6269" s="300">
        <v>5.71</v>
      </c>
    </row>
    <row r="6270" spans="38:41">
      <c r="AL6270" s="300">
        <v>9</v>
      </c>
      <c r="AM6270" s="300">
        <v>2000</v>
      </c>
      <c r="AN6270" s="302">
        <v>36784</v>
      </c>
      <c r="AO6270" s="300">
        <v>5.6849999999999996</v>
      </c>
    </row>
    <row r="6271" spans="38:41">
      <c r="AL6271" s="300">
        <v>9</v>
      </c>
      <c r="AM6271" s="300">
        <v>2000</v>
      </c>
      <c r="AN6271" s="302">
        <v>36783</v>
      </c>
      <c r="AO6271" s="300">
        <v>5.6260000000000003</v>
      </c>
    </row>
    <row r="6272" spans="38:41">
      <c r="AL6272" s="300">
        <v>9</v>
      </c>
      <c r="AM6272" s="300">
        <v>2000</v>
      </c>
      <c r="AN6272" s="302">
        <v>36782</v>
      </c>
      <c r="AO6272" s="300">
        <v>5.5570000000000004</v>
      </c>
    </row>
    <row r="6273" spans="38:41">
      <c r="AL6273" s="300">
        <v>9</v>
      </c>
      <c r="AM6273" s="300">
        <v>2000</v>
      </c>
      <c r="AN6273" s="302">
        <v>36781</v>
      </c>
      <c r="AO6273" s="300">
        <v>5.5620000000000003</v>
      </c>
    </row>
    <row r="6274" spans="38:41">
      <c r="AL6274" s="300">
        <v>9</v>
      </c>
      <c r="AM6274" s="300">
        <v>2000</v>
      </c>
      <c r="AN6274" s="302">
        <v>36780</v>
      </c>
      <c r="AO6274" s="300">
        <v>5.5259999999999998</v>
      </c>
    </row>
    <row r="6275" spans="38:41">
      <c r="AL6275" s="300">
        <v>9</v>
      </c>
      <c r="AM6275" s="300">
        <v>2000</v>
      </c>
      <c r="AN6275" s="302">
        <v>36777</v>
      </c>
      <c r="AO6275" s="300">
        <v>5.5090000000000003</v>
      </c>
    </row>
    <row r="6276" spans="38:41">
      <c r="AL6276" s="300">
        <v>9</v>
      </c>
      <c r="AM6276" s="300">
        <v>2000</v>
      </c>
      <c r="AN6276" s="302">
        <v>36776</v>
      </c>
      <c r="AO6276" s="300">
        <v>5.5119999999999996</v>
      </c>
    </row>
    <row r="6277" spans="38:41">
      <c r="AL6277" s="300">
        <v>9</v>
      </c>
      <c r="AM6277" s="300">
        <v>2000</v>
      </c>
      <c r="AN6277" s="302">
        <v>36775</v>
      </c>
      <c r="AO6277" s="300">
        <v>5.51</v>
      </c>
    </row>
    <row r="6278" spans="38:41">
      <c r="AL6278" s="300">
        <v>9</v>
      </c>
      <c r="AM6278" s="300">
        <v>2000</v>
      </c>
      <c r="AN6278" s="302">
        <v>36774</v>
      </c>
      <c r="AO6278" s="300">
        <v>5.4729999999999999</v>
      </c>
    </row>
    <row r="6279" spans="38:41">
      <c r="AL6279" s="300">
        <v>9</v>
      </c>
      <c r="AM6279" s="300">
        <v>2000</v>
      </c>
      <c r="AN6279" s="302">
        <v>36773</v>
      </c>
      <c r="AO6279" s="300">
        <v>5.4669999999999996</v>
      </c>
    </row>
    <row r="6280" spans="38:41">
      <c r="AL6280" s="300">
        <v>9</v>
      </c>
      <c r="AM6280" s="300">
        <v>2000</v>
      </c>
      <c r="AN6280" s="302">
        <v>36770</v>
      </c>
      <c r="AO6280" s="300">
        <v>5.46</v>
      </c>
    </row>
    <row r="6281" spans="38:41">
      <c r="AL6281" s="300">
        <v>8</v>
      </c>
      <c r="AM6281" s="300">
        <v>2000</v>
      </c>
      <c r="AN6281" s="302">
        <v>36769</v>
      </c>
      <c r="AO6281" s="300">
        <v>5.4669999999999996</v>
      </c>
    </row>
    <row r="6282" spans="38:41">
      <c r="AL6282" s="300">
        <v>8</v>
      </c>
      <c r="AM6282" s="300">
        <v>2000</v>
      </c>
      <c r="AN6282" s="302">
        <v>36768</v>
      </c>
      <c r="AO6282" s="300">
        <v>5.5090000000000003</v>
      </c>
    </row>
    <row r="6283" spans="38:41">
      <c r="AL6283" s="300">
        <v>8</v>
      </c>
      <c r="AM6283" s="300">
        <v>2000</v>
      </c>
      <c r="AN6283" s="302">
        <v>36767</v>
      </c>
      <c r="AO6283" s="300">
        <v>5.5549999999999997</v>
      </c>
    </row>
    <row r="6284" spans="38:41">
      <c r="AL6284" s="300">
        <v>8</v>
      </c>
      <c r="AM6284" s="300">
        <v>2000</v>
      </c>
      <c r="AN6284" s="302">
        <v>36766</v>
      </c>
      <c r="AO6284" s="300">
        <v>5.5069999999999997</v>
      </c>
    </row>
    <row r="6285" spans="38:41">
      <c r="AL6285" s="300">
        <v>8</v>
      </c>
      <c r="AM6285" s="300">
        <v>2000</v>
      </c>
      <c r="AN6285" s="302">
        <v>36763</v>
      </c>
      <c r="AO6285" s="300">
        <v>5.476</v>
      </c>
    </row>
    <row r="6286" spans="38:41">
      <c r="AL6286" s="300">
        <v>8</v>
      </c>
      <c r="AM6286" s="300">
        <v>2000</v>
      </c>
      <c r="AN6286" s="302">
        <v>36762</v>
      </c>
      <c r="AO6286" s="300">
        <v>5.4779999999999998</v>
      </c>
    </row>
    <row r="6287" spans="38:41">
      <c r="AL6287" s="300">
        <v>8</v>
      </c>
      <c r="AM6287" s="300">
        <v>2000</v>
      </c>
      <c r="AN6287" s="302">
        <v>36761</v>
      </c>
      <c r="AO6287" s="300">
        <v>5.47</v>
      </c>
    </row>
    <row r="6288" spans="38:41">
      <c r="AL6288" s="300">
        <v>8</v>
      </c>
      <c r="AM6288" s="300">
        <v>2000</v>
      </c>
      <c r="AN6288" s="302">
        <v>36760</v>
      </c>
      <c r="AO6288" s="300">
        <v>5.484</v>
      </c>
    </row>
    <row r="6289" spans="38:41">
      <c r="AL6289" s="300">
        <v>8</v>
      </c>
      <c r="AM6289" s="300">
        <v>2000</v>
      </c>
      <c r="AN6289" s="302">
        <v>36759</v>
      </c>
      <c r="AO6289" s="300">
        <v>5.47</v>
      </c>
    </row>
    <row r="6290" spans="38:41">
      <c r="AL6290" s="300">
        <v>8</v>
      </c>
      <c r="AM6290" s="300">
        <v>2000</v>
      </c>
      <c r="AN6290" s="302">
        <v>36756</v>
      </c>
      <c r="AO6290" s="300">
        <v>5.45</v>
      </c>
    </row>
    <row r="6291" spans="38:41">
      <c r="AL6291" s="300">
        <v>8</v>
      </c>
      <c r="AM6291" s="300">
        <v>2000</v>
      </c>
      <c r="AN6291" s="302">
        <v>36755</v>
      </c>
      <c r="AO6291" s="300">
        <v>5.4669999999999996</v>
      </c>
    </row>
    <row r="6292" spans="38:41">
      <c r="AL6292" s="300">
        <v>8</v>
      </c>
      <c r="AM6292" s="300">
        <v>2000</v>
      </c>
      <c r="AN6292" s="302">
        <v>36754</v>
      </c>
      <c r="AO6292" s="300">
        <v>5.4749999999999996</v>
      </c>
    </row>
    <row r="6293" spans="38:41">
      <c r="AL6293" s="300">
        <v>8</v>
      </c>
      <c r="AM6293" s="300">
        <v>2000</v>
      </c>
      <c r="AN6293" s="302">
        <v>36753</v>
      </c>
      <c r="AO6293" s="300">
        <v>5.4790000000000001</v>
      </c>
    </row>
    <row r="6294" spans="38:41">
      <c r="AL6294" s="300">
        <v>8</v>
      </c>
      <c r="AM6294" s="300">
        <v>2000</v>
      </c>
      <c r="AN6294" s="302">
        <v>36752</v>
      </c>
      <c r="AO6294" s="300">
        <v>5.4550000000000001</v>
      </c>
    </row>
    <row r="6295" spans="38:41">
      <c r="AL6295" s="300">
        <v>8</v>
      </c>
      <c r="AM6295" s="300">
        <v>2000</v>
      </c>
      <c r="AN6295" s="302">
        <v>36749</v>
      </c>
      <c r="AO6295" s="300">
        <v>5.484</v>
      </c>
    </row>
    <row r="6296" spans="38:41">
      <c r="AL6296" s="300">
        <v>8</v>
      </c>
      <c r="AM6296" s="300">
        <v>2000</v>
      </c>
      <c r="AN6296" s="302">
        <v>36748</v>
      </c>
      <c r="AO6296" s="300">
        <v>5.4569999999999999</v>
      </c>
    </row>
    <row r="6297" spans="38:41">
      <c r="AL6297" s="300">
        <v>8</v>
      </c>
      <c r="AM6297" s="300">
        <v>2000</v>
      </c>
      <c r="AN6297" s="302">
        <v>36747</v>
      </c>
      <c r="AO6297" s="300">
        <v>5.4889999999999999</v>
      </c>
    </row>
    <row r="6298" spans="38:41">
      <c r="AL6298" s="300">
        <v>8</v>
      </c>
      <c r="AM6298" s="300">
        <v>2000</v>
      </c>
      <c r="AN6298" s="302">
        <v>36746</v>
      </c>
      <c r="AO6298" s="300">
        <v>5.4850000000000003</v>
      </c>
    </row>
    <row r="6299" spans="38:41">
      <c r="AL6299" s="300">
        <v>8</v>
      </c>
      <c r="AM6299" s="300">
        <v>2000</v>
      </c>
      <c r="AN6299" s="302">
        <v>36745</v>
      </c>
      <c r="AO6299" s="300">
        <v>5.4770000000000003</v>
      </c>
    </row>
    <row r="6300" spans="38:41">
      <c r="AL6300" s="300">
        <v>8</v>
      </c>
      <c r="AM6300" s="300">
        <v>2000</v>
      </c>
      <c r="AN6300" s="302">
        <v>36742</v>
      </c>
      <c r="AO6300" s="300">
        <v>5.47</v>
      </c>
    </row>
    <row r="6301" spans="38:41">
      <c r="AL6301" s="300">
        <v>8</v>
      </c>
      <c r="AM6301" s="300">
        <v>2000</v>
      </c>
      <c r="AN6301" s="302">
        <v>36741</v>
      </c>
      <c r="AO6301" s="300">
        <v>5.4850000000000003</v>
      </c>
    </row>
    <row r="6302" spans="38:41">
      <c r="AL6302" s="300">
        <v>8</v>
      </c>
      <c r="AM6302" s="300">
        <v>2000</v>
      </c>
      <c r="AN6302" s="302">
        <v>36740</v>
      </c>
      <c r="AO6302" s="300">
        <v>5.5019999999999998</v>
      </c>
    </row>
    <row r="6303" spans="38:41">
      <c r="AL6303" s="300">
        <v>8</v>
      </c>
      <c r="AM6303" s="300">
        <v>2000</v>
      </c>
      <c r="AN6303" s="302">
        <v>36739</v>
      </c>
      <c r="AO6303" s="300">
        <v>5.4909999999999997</v>
      </c>
    </row>
    <row r="6304" spans="38:41">
      <c r="AL6304" s="300">
        <v>7</v>
      </c>
      <c r="AM6304" s="300">
        <v>2000</v>
      </c>
      <c r="AN6304" s="302">
        <v>36738</v>
      </c>
      <c r="AO6304" s="300">
        <v>5.5229999999999997</v>
      </c>
    </row>
    <row r="6305" spans="38:41">
      <c r="AL6305" s="300">
        <v>7</v>
      </c>
      <c r="AM6305" s="300">
        <v>2000</v>
      </c>
      <c r="AN6305" s="302">
        <v>36735</v>
      </c>
      <c r="AO6305" s="300">
        <v>5.5330000000000004</v>
      </c>
    </row>
    <row r="6306" spans="38:41">
      <c r="AL6306" s="300">
        <v>7</v>
      </c>
      <c r="AM6306" s="300">
        <v>2000</v>
      </c>
      <c r="AN6306" s="302">
        <v>36734</v>
      </c>
      <c r="AO6306" s="300">
        <v>5.53</v>
      </c>
    </row>
    <row r="6307" spans="38:41">
      <c r="AL6307" s="300">
        <v>7</v>
      </c>
      <c r="AM6307" s="300">
        <v>2000</v>
      </c>
      <c r="AN6307" s="302">
        <v>36733</v>
      </c>
      <c r="AO6307" s="300">
        <v>5.548</v>
      </c>
    </row>
    <row r="6308" spans="38:41">
      <c r="AL6308" s="300">
        <v>7</v>
      </c>
      <c r="AM6308" s="300">
        <v>2000</v>
      </c>
      <c r="AN6308" s="302">
        <v>36732</v>
      </c>
      <c r="AO6308" s="300">
        <v>5.5519999999999996</v>
      </c>
    </row>
    <row r="6309" spans="38:41">
      <c r="AL6309" s="300">
        <v>7</v>
      </c>
      <c r="AM6309" s="300">
        <v>2000</v>
      </c>
      <c r="AN6309" s="302">
        <v>36731</v>
      </c>
      <c r="AO6309" s="300">
        <v>5.548</v>
      </c>
    </row>
    <row r="6310" spans="38:41">
      <c r="AL6310" s="300">
        <v>7</v>
      </c>
      <c r="AM6310" s="300">
        <v>2000</v>
      </c>
      <c r="AN6310" s="302">
        <v>36728</v>
      </c>
      <c r="AO6310" s="300">
        <v>5.5350000000000001</v>
      </c>
    </row>
    <row r="6311" spans="38:41">
      <c r="AL6311" s="300">
        <v>7</v>
      </c>
      <c r="AM6311" s="300">
        <v>2000</v>
      </c>
      <c r="AN6311" s="302">
        <v>36727</v>
      </c>
      <c r="AO6311" s="300">
        <v>5.5369999999999999</v>
      </c>
    </row>
    <row r="6312" spans="38:41">
      <c r="AL6312" s="300">
        <v>7</v>
      </c>
      <c r="AM6312" s="300">
        <v>2000</v>
      </c>
      <c r="AN6312" s="302">
        <v>36726</v>
      </c>
      <c r="AO6312" s="300">
        <v>5.6280000000000001</v>
      </c>
    </row>
    <row r="6313" spans="38:41">
      <c r="AL6313" s="300">
        <v>7</v>
      </c>
      <c r="AM6313" s="300">
        <v>2000</v>
      </c>
      <c r="AN6313" s="302">
        <v>36725</v>
      </c>
      <c r="AO6313" s="300">
        <v>5.6109999999999998</v>
      </c>
    </row>
    <row r="6314" spans="38:41">
      <c r="AL6314" s="300">
        <v>7</v>
      </c>
      <c r="AM6314" s="300">
        <v>2000</v>
      </c>
      <c r="AN6314" s="302">
        <v>36724</v>
      </c>
      <c r="AO6314" s="300">
        <v>5.6059999999999999</v>
      </c>
    </row>
    <row r="6315" spans="38:41">
      <c r="AL6315" s="300">
        <v>7</v>
      </c>
      <c r="AM6315" s="300">
        <v>2000</v>
      </c>
      <c r="AN6315" s="302">
        <v>36721</v>
      </c>
      <c r="AO6315" s="300">
        <v>5.5759999999999996</v>
      </c>
    </row>
    <row r="6316" spans="38:41">
      <c r="AL6316" s="300">
        <v>7</v>
      </c>
      <c r="AM6316" s="300">
        <v>2000</v>
      </c>
      <c r="AN6316" s="302">
        <v>36720</v>
      </c>
      <c r="AO6316" s="300">
        <v>5.5250000000000004</v>
      </c>
    </row>
    <row r="6317" spans="38:41">
      <c r="AL6317" s="300">
        <v>7</v>
      </c>
      <c r="AM6317" s="300">
        <v>2000</v>
      </c>
      <c r="AN6317" s="302">
        <v>36719</v>
      </c>
      <c r="AO6317" s="300">
        <v>5.5709999999999997</v>
      </c>
    </row>
    <row r="6318" spans="38:41">
      <c r="AL6318" s="300">
        <v>7</v>
      </c>
      <c r="AM6318" s="300">
        <v>2000</v>
      </c>
      <c r="AN6318" s="302">
        <v>36718</v>
      </c>
      <c r="AO6318" s="300">
        <v>5.5590000000000002</v>
      </c>
    </row>
    <row r="6319" spans="38:41">
      <c r="AL6319" s="300">
        <v>7</v>
      </c>
      <c r="AM6319" s="300">
        <v>2000</v>
      </c>
      <c r="AN6319" s="302">
        <v>36717</v>
      </c>
      <c r="AO6319" s="300">
        <v>5.5540000000000003</v>
      </c>
    </row>
    <row r="6320" spans="38:41">
      <c r="AL6320" s="300">
        <v>7</v>
      </c>
      <c r="AM6320" s="300">
        <v>2000</v>
      </c>
      <c r="AN6320" s="302">
        <v>36714</v>
      </c>
      <c r="AO6320" s="300">
        <v>5.5369999999999999</v>
      </c>
    </row>
    <row r="6321" spans="38:41">
      <c r="AL6321" s="300">
        <v>7</v>
      </c>
      <c r="AM6321" s="300">
        <v>2000</v>
      </c>
      <c r="AN6321" s="302">
        <v>36713</v>
      </c>
      <c r="AO6321" s="300">
        <v>5.5529999999999999</v>
      </c>
    </row>
    <row r="6322" spans="38:41">
      <c r="AL6322" s="300">
        <v>7</v>
      </c>
      <c r="AM6322" s="300">
        <v>2000</v>
      </c>
      <c r="AN6322" s="302">
        <v>36712</v>
      </c>
      <c r="AO6322" s="300">
        <v>5.532</v>
      </c>
    </row>
    <row r="6323" spans="38:41">
      <c r="AL6323" s="300">
        <v>7</v>
      </c>
      <c r="AM6323" s="300">
        <v>2000</v>
      </c>
      <c r="AN6323" s="302">
        <v>36711</v>
      </c>
      <c r="AO6323" s="300">
        <v>5.5250000000000004</v>
      </c>
    </row>
    <row r="6324" spans="38:41">
      <c r="AL6324" s="300">
        <v>7</v>
      </c>
      <c r="AM6324" s="300">
        <v>2000</v>
      </c>
      <c r="AN6324" s="302">
        <v>36710</v>
      </c>
      <c r="AO6324" s="300">
        <v>5.5369999999999999</v>
      </c>
    </row>
    <row r="6325" spans="38:41">
      <c r="AL6325" s="300">
        <v>6</v>
      </c>
      <c r="AM6325" s="300">
        <v>2000</v>
      </c>
      <c r="AN6325" s="302">
        <v>36707</v>
      </c>
      <c r="AO6325" s="300">
        <v>5.5469999999999997</v>
      </c>
    </row>
    <row r="6326" spans="38:41">
      <c r="AL6326" s="300">
        <v>6</v>
      </c>
      <c r="AM6326" s="300">
        <v>2000</v>
      </c>
      <c r="AN6326" s="302">
        <v>36706</v>
      </c>
      <c r="AO6326" s="300">
        <v>5.5410000000000004</v>
      </c>
    </row>
    <row r="6327" spans="38:41">
      <c r="AL6327" s="300">
        <v>6</v>
      </c>
      <c r="AM6327" s="300">
        <v>2000</v>
      </c>
      <c r="AN6327" s="302">
        <v>36705</v>
      </c>
      <c r="AO6327" s="300">
        <v>5.6139999999999999</v>
      </c>
    </row>
    <row r="6328" spans="38:41">
      <c r="AL6328" s="300">
        <v>6</v>
      </c>
      <c r="AM6328" s="300">
        <v>2000</v>
      </c>
      <c r="AN6328" s="302">
        <v>36704</v>
      </c>
      <c r="AO6328" s="300">
        <v>5.5990000000000002</v>
      </c>
    </row>
    <row r="6329" spans="38:41">
      <c r="AL6329" s="300">
        <v>6</v>
      </c>
      <c r="AM6329" s="300">
        <v>2000</v>
      </c>
      <c r="AN6329" s="302">
        <v>36703</v>
      </c>
      <c r="AO6329" s="300">
        <v>5.6230000000000002</v>
      </c>
    </row>
    <row r="6330" spans="38:41">
      <c r="AL6330" s="300">
        <v>6</v>
      </c>
      <c r="AM6330" s="300">
        <v>2000</v>
      </c>
      <c r="AN6330" s="302">
        <v>36700</v>
      </c>
      <c r="AO6330" s="300">
        <v>5.6909999999999998</v>
      </c>
    </row>
    <row r="6331" spans="38:41">
      <c r="AL6331" s="300">
        <v>6</v>
      </c>
      <c r="AM6331" s="300">
        <v>2000</v>
      </c>
      <c r="AN6331" s="302">
        <v>36699</v>
      </c>
      <c r="AO6331" s="300">
        <v>5.6390000000000002</v>
      </c>
    </row>
    <row r="6332" spans="38:41">
      <c r="AL6332" s="300">
        <v>6</v>
      </c>
      <c r="AM6332" s="300">
        <v>2000</v>
      </c>
      <c r="AN6332" s="302">
        <v>36698</v>
      </c>
      <c r="AO6332" s="300">
        <v>5.6230000000000002</v>
      </c>
    </row>
    <row r="6333" spans="38:41">
      <c r="AL6333" s="300">
        <v>6</v>
      </c>
      <c r="AM6333" s="300">
        <v>2000</v>
      </c>
      <c r="AN6333" s="302">
        <v>36697</v>
      </c>
      <c r="AO6333" s="300">
        <v>5.5709999999999997</v>
      </c>
    </row>
    <row r="6334" spans="38:41">
      <c r="AL6334" s="300">
        <v>6</v>
      </c>
      <c r="AM6334" s="300">
        <v>2000</v>
      </c>
      <c r="AN6334" s="302">
        <v>36696</v>
      </c>
      <c r="AO6334" s="300">
        <v>5.5519999999999996</v>
      </c>
    </row>
    <row r="6335" spans="38:41">
      <c r="AL6335" s="300">
        <v>6</v>
      </c>
      <c r="AM6335" s="300">
        <v>2000</v>
      </c>
      <c r="AN6335" s="302">
        <v>36693</v>
      </c>
      <c r="AO6335" s="300">
        <v>5.5629999999999997</v>
      </c>
    </row>
    <row r="6336" spans="38:41">
      <c r="AL6336" s="300">
        <v>6</v>
      </c>
      <c r="AM6336" s="300">
        <v>2000</v>
      </c>
      <c r="AN6336" s="302">
        <v>36692</v>
      </c>
      <c r="AO6336" s="300">
        <v>5.5869999999999997</v>
      </c>
    </row>
    <row r="6337" spans="38:41">
      <c r="AL6337" s="300">
        <v>6</v>
      </c>
      <c r="AM6337" s="300">
        <v>2000</v>
      </c>
      <c r="AN6337" s="302">
        <v>36691</v>
      </c>
      <c r="AO6337" s="300">
        <v>5.5780000000000003</v>
      </c>
    </row>
    <row r="6338" spans="38:41">
      <c r="AL6338" s="300">
        <v>6</v>
      </c>
      <c r="AM6338" s="300">
        <v>2000</v>
      </c>
      <c r="AN6338" s="302">
        <v>36690</v>
      </c>
      <c r="AO6338" s="300">
        <v>5.5940000000000003</v>
      </c>
    </row>
    <row r="6339" spans="38:41">
      <c r="AL6339" s="300">
        <v>6</v>
      </c>
      <c r="AM6339" s="300">
        <v>2000</v>
      </c>
      <c r="AN6339" s="302">
        <v>36689</v>
      </c>
      <c r="AO6339" s="300">
        <v>5.548</v>
      </c>
    </row>
    <row r="6340" spans="38:41">
      <c r="AL6340" s="300">
        <v>6</v>
      </c>
      <c r="AM6340" s="300">
        <v>2000</v>
      </c>
      <c r="AN6340" s="302">
        <v>36686</v>
      </c>
      <c r="AO6340" s="300">
        <v>5.5679999999999996</v>
      </c>
    </row>
    <row r="6341" spans="38:41">
      <c r="AL6341" s="300">
        <v>6</v>
      </c>
      <c r="AM6341" s="300">
        <v>2000</v>
      </c>
      <c r="AN6341" s="302">
        <v>36685</v>
      </c>
      <c r="AO6341" s="300">
        <v>5.5679999999999996</v>
      </c>
    </row>
    <row r="6342" spans="38:41">
      <c r="AL6342" s="300">
        <v>6</v>
      </c>
      <c r="AM6342" s="300">
        <v>2000</v>
      </c>
      <c r="AN6342" s="302">
        <v>36684</v>
      </c>
      <c r="AO6342" s="300">
        <v>5.5940000000000003</v>
      </c>
    </row>
    <row r="6343" spans="38:41">
      <c r="AL6343" s="300">
        <v>6</v>
      </c>
      <c r="AM6343" s="300">
        <v>2000</v>
      </c>
      <c r="AN6343" s="302">
        <v>36683</v>
      </c>
      <c r="AO6343" s="300">
        <v>5.569</v>
      </c>
    </row>
    <row r="6344" spans="38:41">
      <c r="AL6344" s="300">
        <v>6</v>
      </c>
      <c r="AM6344" s="300">
        <v>2000</v>
      </c>
      <c r="AN6344" s="302">
        <v>36682</v>
      </c>
      <c r="AO6344" s="300">
        <v>5.5890000000000004</v>
      </c>
    </row>
    <row r="6345" spans="38:41">
      <c r="AL6345" s="300">
        <v>6</v>
      </c>
      <c r="AM6345" s="300">
        <v>2000</v>
      </c>
      <c r="AN6345" s="302">
        <v>36679</v>
      </c>
      <c r="AO6345" s="300">
        <v>5.532</v>
      </c>
    </row>
    <row r="6346" spans="38:41">
      <c r="AL6346" s="300">
        <v>6</v>
      </c>
      <c r="AM6346" s="300">
        <v>2000</v>
      </c>
      <c r="AN6346" s="302">
        <v>36678</v>
      </c>
      <c r="AO6346" s="300">
        <v>5.57</v>
      </c>
    </row>
    <row r="6347" spans="38:41">
      <c r="AL6347" s="300">
        <v>5</v>
      </c>
      <c r="AM6347" s="300">
        <v>2000</v>
      </c>
      <c r="AN6347" s="302">
        <v>36677</v>
      </c>
      <c r="AO6347" s="300">
        <v>5.6360000000000001</v>
      </c>
    </row>
    <row r="6348" spans="38:41">
      <c r="AL6348" s="300">
        <v>5</v>
      </c>
      <c r="AM6348" s="300">
        <v>2000</v>
      </c>
      <c r="AN6348" s="302">
        <v>36676</v>
      </c>
      <c r="AO6348" s="300">
        <v>5.6849999999999996</v>
      </c>
    </row>
    <row r="6349" spans="38:41">
      <c r="AL6349" s="300">
        <v>5</v>
      </c>
      <c r="AM6349" s="300">
        <v>2000</v>
      </c>
      <c r="AN6349" s="302">
        <v>36675</v>
      </c>
      <c r="AO6349" s="300">
        <v>5.6630000000000003</v>
      </c>
    </row>
    <row r="6350" spans="38:41">
      <c r="AL6350" s="300">
        <v>5</v>
      </c>
      <c r="AM6350" s="300">
        <v>2000</v>
      </c>
      <c r="AN6350" s="302">
        <v>36672</v>
      </c>
      <c r="AO6350" s="300">
        <v>5.6760000000000002</v>
      </c>
    </row>
    <row r="6351" spans="38:41">
      <c r="AL6351" s="300">
        <v>5</v>
      </c>
      <c r="AM6351" s="300">
        <v>2000</v>
      </c>
      <c r="AN6351" s="302">
        <v>36671</v>
      </c>
      <c r="AO6351" s="300">
        <v>5.7729999999999997</v>
      </c>
    </row>
    <row r="6352" spans="38:41">
      <c r="AL6352" s="300">
        <v>5</v>
      </c>
      <c r="AM6352" s="300">
        <v>2000</v>
      </c>
      <c r="AN6352" s="302">
        <v>36670</v>
      </c>
      <c r="AO6352" s="300">
        <v>5.8339999999999996</v>
      </c>
    </row>
    <row r="6353" spans="38:41">
      <c r="AL6353" s="300">
        <v>5</v>
      </c>
      <c r="AM6353" s="300">
        <v>2000</v>
      </c>
      <c r="AN6353" s="302">
        <v>36669</v>
      </c>
      <c r="AO6353" s="300">
        <v>5.8150000000000004</v>
      </c>
    </row>
    <row r="6354" spans="38:41">
      <c r="AL6354" s="300">
        <v>5</v>
      </c>
      <c r="AM6354" s="300">
        <v>2000</v>
      </c>
      <c r="AN6354" s="302">
        <v>36668</v>
      </c>
      <c r="AO6354" s="300">
        <v>5.8019999999999996</v>
      </c>
    </row>
    <row r="6355" spans="38:41">
      <c r="AL6355" s="300">
        <v>5</v>
      </c>
      <c r="AM6355" s="300">
        <v>2000</v>
      </c>
      <c r="AN6355" s="302">
        <v>36665</v>
      </c>
      <c r="AO6355" s="300">
        <v>5.8440000000000003</v>
      </c>
    </row>
    <row r="6356" spans="38:41">
      <c r="AL6356" s="300">
        <v>5</v>
      </c>
      <c r="AM6356" s="300">
        <v>2000</v>
      </c>
      <c r="AN6356" s="302">
        <v>36664</v>
      </c>
      <c r="AO6356" s="300">
        <v>5.8470000000000004</v>
      </c>
    </row>
    <row r="6357" spans="38:41">
      <c r="AL6357" s="300">
        <v>5</v>
      </c>
      <c r="AM6357" s="300">
        <v>2000</v>
      </c>
      <c r="AN6357" s="302">
        <v>36663</v>
      </c>
      <c r="AO6357" s="300">
        <v>5.7969999999999997</v>
      </c>
    </row>
    <row r="6358" spans="38:41">
      <c r="AL6358" s="300">
        <v>5</v>
      </c>
      <c r="AM6358" s="300">
        <v>2000</v>
      </c>
      <c r="AN6358" s="302">
        <v>36662</v>
      </c>
      <c r="AO6358" s="300">
        <v>5.7539999999999996</v>
      </c>
    </row>
    <row r="6359" spans="38:41">
      <c r="AL6359" s="300">
        <v>5</v>
      </c>
      <c r="AM6359" s="300">
        <v>2000</v>
      </c>
      <c r="AN6359" s="302">
        <v>36661</v>
      </c>
      <c r="AO6359" s="300">
        <v>5.7889999999999997</v>
      </c>
    </row>
    <row r="6360" spans="38:41">
      <c r="AL6360" s="300">
        <v>5</v>
      </c>
      <c r="AM6360" s="300">
        <v>2000</v>
      </c>
      <c r="AN6360" s="302">
        <v>36658</v>
      </c>
      <c r="AO6360" s="300">
        <v>5.8090000000000002</v>
      </c>
    </row>
    <row r="6361" spans="38:41">
      <c r="AL6361" s="300">
        <v>5</v>
      </c>
      <c r="AM6361" s="300">
        <v>2000</v>
      </c>
      <c r="AN6361" s="302">
        <v>36657</v>
      </c>
      <c r="AO6361" s="300">
        <v>5.7610000000000001</v>
      </c>
    </row>
    <row r="6362" spans="38:41">
      <c r="AL6362" s="300">
        <v>5</v>
      </c>
      <c r="AM6362" s="300">
        <v>2000</v>
      </c>
      <c r="AN6362" s="302">
        <v>36656</v>
      </c>
      <c r="AO6362" s="300">
        <v>5.8049999999999997</v>
      </c>
    </row>
    <row r="6363" spans="38:41">
      <c r="AL6363" s="300">
        <v>5</v>
      </c>
      <c r="AM6363" s="300">
        <v>2000</v>
      </c>
      <c r="AN6363" s="302">
        <v>36655</v>
      </c>
      <c r="AO6363" s="300">
        <v>5.8710000000000004</v>
      </c>
    </row>
    <row r="6364" spans="38:41">
      <c r="AL6364" s="300">
        <v>5</v>
      </c>
      <c r="AM6364" s="300">
        <v>2000</v>
      </c>
      <c r="AN6364" s="302">
        <v>36654</v>
      </c>
      <c r="AO6364" s="300">
        <v>5.9050000000000002</v>
      </c>
    </row>
    <row r="6365" spans="38:41">
      <c r="AL6365" s="300">
        <v>5</v>
      </c>
      <c r="AM6365" s="300">
        <v>2000</v>
      </c>
      <c r="AN6365" s="302">
        <v>36651</v>
      </c>
      <c r="AO6365" s="300">
        <v>5.867</v>
      </c>
    </row>
    <row r="6366" spans="38:41">
      <c r="AL6366" s="300">
        <v>5</v>
      </c>
      <c r="AM6366" s="300">
        <v>2000</v>
      </c>
      <c r="AN6366" s="302">
        <v>36650</v>
      </c>
      <c r="AO6366" s="300">
        <v>5.8780000000000001</v>
      </c>
    </row>
    <row r="6367" spans="38:41">
      <c r="AL6367" s="300">
        <v>5</v>
      </c>
      <c r="AM6367" s="300">
        <v>2000</v>
      </c>
      <c r="AN6367" s="302">
        <v>36649</v>
      </c>
      <c r="AO6367" s="300">
        <v>5.8689999999999998</v>
      </c>
    </row>
    <row r="6368" spans="38:41">
      <c r="AL6368" s="300">
        <v>5</v>
      </c>
      <c r="AM6368" s="300">
        <v>2000</v>
      </c>
      <c r="AN6368" s="302">
        <v>36648</v>
      </c>
      <c r="AO6368" s="300">
        <v>5.8289999999999997</v>
      </c>
    </row>
    <row r="6369" spans="38:41">
      <c r="AL6369" s="300">
        <v>5</v>
      </c>
      <c r="AM6369" s="300">
        <v>2000</v>
      </c>
      <c r="AN6369" s="302">
        <v>36647</v>
      </c>
      <c r="AO6369" s="300">
        <v>5.9489999999999998</v>
      </c>
    </row>
    <row r="6370" spans="38:41">
      <c r="AL6370" s="300">
        <v>4</v>
      </c>
      <c r="AM6370" s="300">
        <v>2000</v>
      </c>
      <c r="AN6370" s="302">
        <v>36644</v>
      </c>
      <c r="AO6370" s="300">
        <v>5.9290000000000003</v>
      </c>
    </row>
    <row r="6371" spans="38:41">
      <c r="AL6371" s="300">
        <v>4</v>
      </c>
      <c r="AM6371" s="300">
        <v>2000</v>
      </c>
      <c r="AN6371" s="302">
        <v>36643</v>
      </c>
      <c r="AO6371" s="300">
        <v>5.9530000000000003</v>
      </c>
    </row>
    <row r="6372" spans="38:41">
      <c r="AL6372" s="300">
        <v>4</v>
      </c>
      <c r="AM6372" s="300">
        <v>2000</v>
      </c>
      <c r="AN6372" s="302">
        <v>36642</v>
      </c>
      <c r="AO6372" s="300">
        <v>5.9180000000000001</v>
      </c>
    </row>
    <row r="6373" spans="38:41">
      <c r="AL6373" s="300">
        <v>4</v>
      </c>
      <c r="AM6373" s="300">
        <v>2000</v>
      </c>
      <c r="AN6373" s="302">
        <v>36641</v>
      </c>
      <c r="AO6373" s="300">
        <v>5.9349999999999996</v>
      </c>
    </row>
    <row r="6374" spans="38:41">
      <c r="AL6374" s="300">
        <v>4</v>
      </c>
      <c r="AM6374" s="300">
        <v>2000</v>
      </c>
      <c r="AN6374" s="302">
        <v>36640</v>
      </c>
      <c r="AO6374" s="300">
        <v>5.8959999999999999</v>
      </c>
    </row>
    <row r="6375" spans="38:41">
      <c r="AL6375" s="300">
        <v>4</v>
      </c>
      <c r="AM6375" s="300">
        <v>2000</v>
      </c>
      <c r="AN6375" s="302">
        <v>36637</v>
      </c>
      <c r="AO6375" s="300">
        <v>5.8609999999999998</v>
      </c>
    </row>
    <row r="6376" spans="38:41">
      <c r="AL6376" s="300">
        <v>4</v>
      </c>
      <c r="AM6376" s="300">
        <v>2000</v>
      </c>
      <c r="AN6376" s="302">
        <v>36636</v>
      </c>
      <c r="AO6376" s="300">
        <v>5.8620000000000001</v>
      </c>
    </row>
    <row r="6377" spans="38:41">
      <c r="AL6377" s="300">
        <v>4</v>
      </c>
      <c r="AM6377" s="300">
        <v>2000</v>
      </c>
      <c r="AN6377" s="302">
        <v>36635</v>
      </c>
      <c r="AO6377" s="300">
        <v>5.8310000000000004</v>
      </c>
    </row>
    <row r="6378" spans="38:41">
      <c r="AL6378" s="300">
        <v>4</v>
      </c>
      <c r="AM6378" s="300">
        <v>2000</v>
      </c>
      <c r="AN6378" s="302">
        <v>36634</v>
      </c>
      <c r="AO6378" s="300">
        <v>5.8470000000000004</v>
      </c>
    </row>
    <row r="6379" spans="38:41">
      <c r="AL6379" s="300">
        <v>4</v>
      </c>
      <c r="AM6379" s="300">
        <v>2000</v>
      </c>
      <c r="AN6379" s="302">
        <v>36633</v>
      </c>
      <c r="AO6379" s="300">
        <v>5.806</v>
      </c>
    </row>
    <row r="6380" spans="38:41">
      <c r="AL6380" s="300">
        <v>4</v>
      </c>
      <c r="AM6380" s="300">
        <v>2000</v>
      </c>
      <c r="AN6380" s="302">
        <v>36630</v>
      </c>
      <c r="AO6380" s="300">
        <v>5.7160000000000002</v>
      </c>
    </row>
    <row r="6381" spans="38:41">
      <c r="AL6381" s="300">
        <v>4</v>
      </c>
      <c r="AM6381" s="300">
        <v>2000</v>
      </c>
      <c r="AN6381" s="302">
        <v>36629</v>
      </c>
      <c r="AO6381" s="300">
        <v>5.7469999999999999</v>
      </c>
    </row>
    <row r="6382" spans="38:41">
      <c r="AL6382" s="300">
        <v>4</v>
      </c>
      <c r="AM6382" s="300">
        <v>2000</v>
      </c>
      <c r="AN6382" s="302">
        <v>36628</v>
      </c>
      <c r="AO6382" s="300">
        <v>5.7439999999999998</v>
      </c>
    </row>
    <row r="6383" spans="38:41">
      <c r="AL6383" s="300">
        <v>4</v>
      </c>
      <c r="AM6383" s="300">
        <v>2000</v>
      </c>
      <c r="AN6383" s="302">
        <v>36627</v>
      </c>
      <c r="AO6383" s="300">
        <v>5.7169999999999996</v>
      </c>
    </row>
    <row r="6384" spans="38:41">
      <c r="AL6384" s="300">
        <v>4</v>
      </c>
      <c r="AM6384" s="300">
        <v>2000</v>
      </c>
      <c r="AN6384" s="302">
        <v>36626</v>
      </c>
      <c r="AO6384" s="300">
        <v>5.6630000000000003</v>
      </c>
    </row>
    <row r="6385" spans="38:41">
      <c r="AL6385" s="300">
        <v>4</v>
      </c>
      <c r="AM6385" s="300">
        <v>2000</v>
      </c>
      <c r="AN6385" s="302">
        <v>36623</v>
      </c>
      <c r="AO6385" s="300">
        <v>5.6890000000000001</v>
      </c>
    </row>
    <row r="6386" spans="38:41">
      <c r="AL6386" s="300">
        <v>4</v>
      </c>
      <c r="AM6386" s="300">
        <v>2000</v>
      </c>
      <c r="AN6386" s="302">
        <v>36622</v>
      </c>
      <c r="AO6386" s="300">
        <v>5.7489999999999997</v>
      </c>
    </row>
    <row r="6387" spans="38:41">
      <c r="AL6387" s="300">
        <v>4</v>
      </c>
      <c r="AM6387" s="300">
        <v>2000</v>
      </c>
      <c r="AN6387" s="302">
        <v>36621</v>
      </c>
      <c r="AO6387" s="300">
        <v>5.758</v>
      </c>
    </row>
    <row r="6388" spans="38:41">
      <c r="AL6388" s="300">
        <v>4</v>
      </c>
      <c r="AM6388" s="300">
        <v>2000</v>
      </c>
      <c r="AN6388" s="302">
        <v>36620</v>
      </c>
      <c r="AO6388" s="300">
        <v>5.7350000000000003</v>
      </c>
    </row>
    <row r="6389" spans="38:41">
      <c r="AL6389" s="300">
        <v>4</v>
      </c>
      <c r="AM6389" s="300">
        <v>2000</v>
      </c>
      <c r="AN6389" s="302">
        <v>36619</v>
      </c>
      <c r="AO6389" s="300">
        <v>5.7450000000000001</v>
      </c>
    </row>
    <row r="6390" spans="38:41">
      <c r="AL6390" s="300">
        <v>3</v>
      </c>
      <c r="AM6390" s="300">
        <v>2000</v>
      </c>
      <c r="AN6390" s="302">
        <v>36616</v>
      </c>
      <c r="AO6390" s="300">
        <v>5.7450000000000001</v>
      </c>
    </row>
    <row r="6391" spans="38:41">
      <c r="AL6391" s="300">
        <v>3</v>
      </c>
      <c r="AM6391" s="300">
        <v>2000</v>
      </c>
      <c r="AN6391" s="302">
        <v>36615</v>
      </c>
      <c r="AO6391" s="300">
        <v>5.7880000000000003</v>
      </c>
    </row>
    <row r="6392" spans="38:41">
      <c r="AL6392" s="300">
        <v>3</v>
      </c>
      <c r="AM6392" s="300">
        <v>2000</v>
      </c>
      <c r="AN6392" s="302">
        <v>36614</v>
      </c>
      <c r="AO6392" s="300">
        <v>5.8419999999999996</v>
      </c>
    </row>
    <row r="6393" spans="38:41">
      <c r="AL6393" s="300">
        <v>3</v>
      </c>
      <c r="AM6393" s="300">
        <v>2000</v>
      </c>
      <c r="AN6393" s="302">
        <v>36613</v>
      </c>
      <c r="AO6393" s="300">
        <v>5.7709999999999999</v>
      </c>
    </row>
    <row r="6394" spans="38:41">
      <c r="AL6394" s="300">
        <v>3</v>
      </c>
      <c r="AM6394" s="300">
        <v>2000</v>
      </c>
      <c r="AN6394" s="302">
        <v>36612</v>
      </c>
      <c r="AO6394" s="300">
        <v>5.77</v>
      </c>
    </row>
    <row r="6395" spans="38:41">
      <c r="AL6395" s="300">
        <v>3</v>
      </c>
      <c r="AM6395" s="300">
        <v>2000</v>
      </c>
      <c r="AN6395" s="302">
        <v>36609</v>
      </c>
      <c r="AO6395" s="300">
        <v>5.7549999999999999</v>
      </c>
    </row>
    <row r="6396" spans="38:41">
      <c r="AL6396" s="300">
        <v>3</v>
      </c>
      <c r="AM6396" s="300">
        <v>2000</v>
      </c>
      <c r="AN6396" s="302">
        <v>36608</v>
      </c>
      <c r="AO6396" s="300">
        <v>5.6769999999999996</v>
      </c>
    </row>
    <row r="6397" spans="38:41">
      <c r="AL6397" s="300">
        <v>3</v>
      </c>
      <c r="AM6397" s="300">
        <v>2000</v>
      </c>
      <c r="AN6397" s="302">
        <v>36607</v>
      </c>
      <c r="AO6397" s="300">
        <v>5.6970000000000001</v>
      </c>
    </row>
    <row r="6398" spans="38:41">
      <c r="AL6398" s="300">
        <v>3</v>
      </c>
      <c r="AM6398" s="300">
        <v>2000</v>
      </c>
      <c r="AN6398" s="302">
        <v>36606</v>
      </c>
      <c r="AO6398" s="300">
        <v>5.6879999999999997</v>
      </c>
    </row>
    <row r="6399" spans="38:41">
      <c r="AL6399" s="300">
        <v>3</v>
      </c>
      <c r="AM6399" s="300">
        <v>2000</v>
      </c>
      <c r="AN6399" s="302">
        <v>36605</v>
      </c>
      <c r="AO6399" s="300">
        <v>5.7320000000000002</v>
      </c>
    </row>
    <row r="6400" spans="38:41">
      <c r="AL6400" s="300">
        <v>3</v>
      </c>
      <c r="AM6400" s="300">
        <v>2000</v>
      </c>
      <c r="AN6400" s="302">
        <v>36602</v>
      </c>
      <c r="AO6400" s="300">
        <v>5.7549999999999999</v>
      </c>
    </row>
    <row r="6401" spans="38:41">
      <c r="AL6401" s="300">
        <v>3</v>
      </c>
      <c r="AM6401" s="300">
        <v>2000</v>
      </c>
      <c r="AN6401" s="302">
        <v>36601</v>
      </c>
      <c r="AO6401" s="300">
        <v>5.8120000000000003</v>
      </c>
    </row>
    <row r="6402" spans="38:41">
      <c r="AL6402" s="300">
        <v>3</v>
      </c>
      <c r="AM6402" s="300">
        <v>2000</v>
      </c>
      <c r="AN6402" s="302">
        <v>36600</v>
      </c>
      <c r="AO6402" s="300">
        <v>5.8550000000000004</v>
      </c>
    </row>
    <row r="6403" spans="38:41">
      <c r="AL6403" s="300">
        <v>3</v>
      </c>
      <c r="AM6403" s="300">
        <v>2000</v>
      </c>
      <c r="AN6403" s="302">
        <v>36599</v>
      </c>
      <c r="AO6403" s="300">
        <v>5.81</v>
      </c>
    </row>
    <row r="6404" spans="38:41">
      <c r="AL6404" s="300">
        <v>3</v>
      </c>
      <c r="AM6404" s="300">
        <v>2000</v>
      </c>
      <c r="AN6404" s="302">
        <v>36598</v>
      </c>
      <c r="AO6404" s="300">
        <v>5.8319999999999999</v>
      </c>
    </row>
    <row r="6405" spans="38:41">
      <c r="AL6405" s="300">
        <v>3</v>
      </c>
      <c r="AM6405" s="300">
        <v>2000</v>
      </c>
      <c r="AN6405" s="302">
        <v>36595</v>
      </c>
      <c r="AO6405" s="300">
        <v>5.84</v>
      </c>
    </row>
    <row r="6406" spans="38:41">
      <c r="AL6406" s="300">
        <v>3</v>
      </c>
      <c r="AM6406" s="300">
        <v>2000</v>
      </c>
      <c r="AN6406" s="302">
        <v>36594</v>
      </c>
      <c r="AO6406" s="300">
        <v>5.7990000000000004</v>
      </c>
    </row>
    <row r="6407" spans="38:41">
      <c r="AL6407" s="300">
        <v>3</v>
      </c>
      <c r="AM6407" s="300">
        <v>2000</v>
      </c>
      <c r="AN6407" s="302">
        <v>36593</v>
      </c>
      <c r="AO6407" s="300">
        <v>5.8040000000000003</v>
      </c>
    </row>
    <row r="6408" spans="38:41">
      <c r="AL6408" s="300">
        <v>3</v>
      </c>
      <c r="AM6408" s="300">
        <v>2000</v>
      </c>
      <c r="AN6408" s="302">
        <v>36592</v>
      </c>
      <c r="AO6408" s="300">
        <v>5.8250000000000002</v>
      </c>
    </row>
    <row r="6409" spans="38:41">
      <c r="AL6409" s="300">
        <v>3</v>
      </c>
      <c r="AM6409" s="300">
        <v>2000</v>
      </c>
      <c r="AN6409" s="302">
        <v>36591</v>
      </c>
      <c r="AO6409" s="300">
        <v>5.8230000000000004</v>
      </c>
    </row>
    <row r="6410" spans="38:41">
      <c r="AL6410" s="300">
        <v>3</v>
      </c>
      <c r="AM6410" s="300">
        <v>2000</v>
      </c>
      <c r="AN6410" s="302">
        <v>36588</v>
      </c>
      <c r="AO6410" s="300">
        <v>5.8239999999999998</v>
      </c>
    </row>
    <row r="6411" spans="38:41">
      <c r="AL6411" s="300">
        <v>3</v>
      </c>
      <c r="AM6411" s="300">
        <v>2000</v>
      </c>
      <c r="AN6411" s="302">
        <v>36587</v>
      </c>
      <c r="AO6411" s="300">
        <v>5.819</v>
      </c>
    </row>
    <row r="6412" spans="38:41">
      <c r="AL6412" s="300">
        <v>3</v>
      </c>
      <c r="AM6412" s="300">
        <v>2000</v>
      </c>
      <c r="AN6412" s="302">
        <v>36586</v>
      </c>
      <c r="AO6412" s="300">
        <v>5.8220000000000001</v>
      </c>
    </row>
    <row r="6413" spans="38:41">
      <c r="AL6413" s="300">
        <v>2</v>
      </c>
      <c r="AM6413" s="300">
        <v>2000</v>
      </c>
      <c r="AN6413" s="302">
        <v>36585</v>
      </c>
      <c r="AO6413" s="300">
        <v>5.8129999999999997</v>
      </c>
    </row>
    <row r="6414" spans="38:41">
      <c r="AL6414" s="300">
        <v>2</v>
      </c>
      <c r="AM6414" s="300">
        <v>2000</v>
      </c>
      <c r="AN6414" s="302">
        <v>36584</v>
      </c>
      <c r="AO6414" s="300">
        <v>5.8780000000000001</v>
      </c>
    </row>
    <row r="6415" spans="38:41">
      <c r="AL6415" s="300">
        <v>2</v>
      </c>
      <c r="AM6415" s="300">
        <v>2000</v>
      </c>
      <c r="AN6415" s="302">
        <v>36581</v>
      </c>
      <c r="AO6415" s="300">
        <v>5.8739999999999997</v>
      </c>
    </row>
    <row r="6416" spans="38:41">
      <c r="AL6416" s="300">
        <v>2</v>
      </c>
      <c r="AM6416" s="300">
        <v>2000</v>
      </c>
      <c r="AN6416" s="302">
        <v>36580</v>
      </c>
      <c r="AO6416" s="300">
        <v>5.8209999999999997</v>
      </c>
    </row>
    <row r="6417" spans="38:41">
      <c r="AL6417" s="300">
        <v>2</v>
      </c>
      <c r="AM6417" s="300">
        <v>2000</v>
      </c>
      <c r="AN6417" s="302">
        <v>36579</v>
      </c>
      <c r="AO6417" s="300">
        <v>5.8339999999999996</v>
      </c>
    </row>
    <row r="6418" spans="38:41">
      <c r="AL6418" s="300">
        <v>2</v>
      </c>
      <c r="AM6418" s="300">
        <v>2000</v>
      </c>
      <c r="AN6418" s="302">
        <v>36578</v>
      </c>
      <c r="AO6418" s="300">
        <v>5.7839999999999998</v>
      </c>
    </row>
    <row r="6419" spans="38:41">
      <c r="AL6419" s="300">
        <v>2</v>
      </c>
      <c r="AM6419" s="300">
        <v>2000</v>
      </c>
      <c r="AN6419" s="302">
        <v>36577</v>
      </c>
      <c r="AO6419" s="300">
        <v>5.8739999999999997</v>
      </c>
    </row>
    <row r="6420" spans="38:41">
      <c r="AL6420" s="300">
        <v>2</v>
      </c>
      <c r="AM6420" s="300">
        <v>2000</v>
      </c>
      <c r="AN6420" s="302">
        <v>36574</v>
      </c>
      <c r="AO6420" s="300">
        <v>5.9130000000000003</v>
      </c>
    </row>
    <row r="6421" spans="38:41">
      <c r="AL6421" s="300">
        <v>2</v>
      </c>
      <c r="AM6421" s="300">
        <v>2000</v>
      </c>
      <c r="AN6421" s="302">
        <v>36573</v>
      </c>
      <c r="AO6421" s="300">
        <v>6.0039999999999996</v>
      </c>
    </row>
    <row r="6422" spans="38:41">
      <c r="AL6422" s="300">
        <v>2</v>
      </c>
      <c r="AM6422" s="300">
        <v>2000</v>
      </c>
      <c r="AN6422" s="302">
        <v>36572</v>
      </c>
      <c r="AO6422" s="300">
        <v>6.0490000000000004</v>
      </c>
    </row>
    <row r="6423" spans="38:41">
      <c r="AL6423" s="300">
        <v>2</v>
      </c>
      <c r="AM6423" s="300">
        <v>2000</v>
      </c>
      <c r="AN6423" s="302">
        <v>36571</v>
      </c>
      <c r="AO6423" s="300">
        <v>6.0650000000000004</v>
      </c>
    </row>
    <row r="6424" spans="38:41">
      <c r="AL6424" s="300">
        <v>2</v>
      </c>
      <c r="AM6424" s="300">
        <v>2000</v>
      </c>
      <c r="AN6424" s="302">
        <v>36570</v>
      </c>
      <c r="AO6424" s="300">
        <v>6.0679999999999996</v>
      </c>
    </row>
    <row r="6425" spans="38:41">
      <c r="AL6425" s="300">
        <v>2</v>
      </c>
      <c r="AM6425" s="300">
        <v>2000</v>
      </c>
      <c r="AN6425" s="302">
        <v>36567</v>
      </c>
      <c r="AO6425" s="300">
        <v>6.1239999999999997</v>
      </c>
    </row>
    <row r="6426" spans="38:41">
      <c r="AL6426" s="300">
        <v>2</v>
      </c>
      <c r="AM6426" s="300">
        <v>2000</v>
      </c>
      <c r="AN6426" s="302">
        <v>36566</v>
      </c>
      <c r="AO6426" s="300">
        <v>6.1820000000000004</v>
      </c>
    </row>
    <row r="6427" spans="38:41">
      <c r="AL6427" s="300">
        <v>2</v>
      </c>
      <c r="AM6427" s="300">
        <v>2000</v>
      </c>
      <c r="AN6427" s="302">
        <v>36565</v>
      </c>
      <c r="AO6427" s="300">
        <v>6.1260000000000003</v>
      </c>
    </row>
    <row r="6428" spans="38:41">
      <c r="AL6428" s="300">
        <v>2</v>
      </c>
      <c r="AM6428" s="300">
        <v>2000</v>
      </c>
      <c r="AN6428" s="302">
        <v>36564</v>
      </c>
      <c r="AO6428" s="300">
        <v>6.1219999999999999</v>
      </c>
    </row>
    <row r="6429" spans="38:41">
      <c r="AL6429" s="300">
        <v>2</v>
      </c>
      <c r="AM6429" s="300">
        <v>2000</v>
      </c>
      <c r="AN6429" s="302">
        <v>36563</v>
      </c>
      <c r="AO6429" s="300">
        <v>6.2210000000000001</v>
      </c>
    </row>
    <row r="6430" spans="38:41">
      <c r="AL6430" s="300">
        <v>2</v>
      </c>
      <c r="AM6430" s="300">
        <v>2000</v>
      </c>
      <c r="AN6430" s="302">
        <v>36560</v>
      </c>
      <c r="AO6430" s="300">
        <v>6.1749999999999998</v>
      </c>
    </row>
    <row r="6431" spans="38:41">
      <c r="AL6431" s="300">
        <v>2</v>
      </c>
      <c r="AM6431" s="300">
        <v>2000</v>
      </c>
      <c r="AN6431" s="302">
        <v>36559</v>
      </c>
      <c r="AO6431" s="300">
        <v>6.0890000000000004</v>
      </c>
    </row>
    <row r="6432" spans="38:41">
      <c r="AL6432" s="300">
        <v>2</v>
      </c>
      <c r="AM6432" s="300">
        <v>2000</v>
      </c>
      <c r="AN6432" s="302">
        <v>36558</v>
      </c>
      <c r="AO6432" s="300">
        <v>6.18</v>
      </c>
    </row>
    <row r="6433" spans="38:41">
      <c r="AL6433" s="300">
        <v>2</v>
      </c>
      <c r="AM6433" s="300">
        <v>2000</v>
      </c>
      <c r="AN6433" s="302">
        <v>36557</v>
      </c>
      <c r="AO6433" s="300">
        <v>6.2779999999999996</v>
      </c>
    </row>
    <row r="6434" spans="38:41">
      <c r="AL6434" s="300">
        <v>1</v>
      </c>
      <c r="AM6434" s="300">
        <v>2000</v>
      </c>
      <c r="AN6434" s="302">
        <v>36556</v>
      </c>
      <c r="AO6434" s="300">
        <v>6.3070000000000004</v>
      </c>
    </row>
    <row r="6435" spans="38:41">
      <c r="AL6435" s="300">
        <v>1</v>
      </c>
      <c r="AM6435" s="300">
        <v>2000</v>
      </c>
      <c r="AN6435" s="302">
        <v>36553</v>
      </c>
      <c r="AO6435" s="300">
        <v>6.3040000000000003</v>
      </c>
    </row>
    <row r="6436" spans="38:41">
      <c r="AL6436" s="300">
        <v>1</v>
      </c>
      <c r="AM6436" s="300">
        <v>2000</v>
      </c>
      <c r="AN6436" s="302">
        <v>36552</v>
      </c>
      <c r="AO6436" s="300">
        <v>6.3090000000000002</v>
      </c>
    </row>
    <row r="6437" spans="38:41">
      <c r="AL6437" s="300">
        <v>1</v>
      </c>
      <c r="AM6437" s="300">
        <v>2000</v>
      </c>
      <c r="AN6437" s="302">
        <v>36551</v>
      </c>
      <c r="AO6437" s="300">
        <v>6.2629999999999999</v>
      </c>
    </row>
    <row r="6438" spans="38:41">
      <c r="AL6438" s="300">
        <v>1</v>
      </c>
      <c r="AM6438" s="300">
        <v>2000</v>
      </c>
      <c r="AN6438" s="302">
        <v>36550</v>
      </c>
      <c r="AO6438" s="300">
        <v>6.34</v>
      </c>
    </row>
    <row r="6439" spans="38:41">
      <c r="AL6439" s="300">
        <v>1</v>
      </c>
      <c r="AM6439" s="300">
        <v>2000</v>
      </c>
      <c r="AN6439" s="302">
        <v>36549</v>
      </c>
      <c r="AO6439" s="300">
        <v>6.3789999999999996</v>
      </c>
    </row>
    <row r="6440" spans="38:41">
      <c r="AL6440" s="300">
        <v>1</v>
      </c>
      <c r="AM6440" s="300">
        <v>2000</v>
      </c>
      <c r="AN6440" s="302">
        <v>36546</v>
      </c>
      <c r="AO6440" s="300">
        <v>6.4390000000000001</v>
      </c>
    </row>
    <row r="6441" spans="38:41">
      <c r="AL6441" s="300">
        <v>1</v>
      </c>
      <c r="AM6441" s="300">
        <v>2000</v>
      </c>
      <c r="AN6441" s="302">
        <v>36545</v>
      </c>
      <c r="AO6441" s="300">
        <v>6.4649999999999999</v>
      </c>
    </row>
    <row r="6442" spans="38:41">
      <c r="AL6442" s="300">
        <v>1</v>
      </c>
      <c r="AM6442" s="300">
        <v>2000</v>
      </c>
      <c r="AN6442" s="302">
        <v>36544</v>
      </c>
      <c r="AO6442" s="300">
        <v>6.42</v>
      </c>
    </row>
    <row r="6443" spans="38:41">
      <c r="AL6443" s="300">
        <v>1</v>
      </c>
      <c r="AM6443" s="300">
        <v>2000</v>
      </c>
      <c r="AN6443" s="302">
        <v>36543</v>
      </c>
      <c r="AO6443" s="300">
        <v>6.4720000000000004</v>
      </c>
    </row>
    <row r="6444" spans="38:41">
      <c r="AL6444" s="300">
        <v>1</v>
      </c>
      <c r="AM6444" s="300">
        <v>2000</v>
      </c>
      <c r="AN6444" s="302">
        <v>36542</v>
      </c>
      <c r="AO6444" s="300">
        <v>6.4489999999999998</v>
      </c>
    </row>
    <row r="6445" spans="38:41">
      <c r="AL6445" s="300">
        <v>1</v>
      </c>
      <c r="AM6445" s="300">
        <v>2000</v>
      </c>
      <c r="AN6445" s="302">
        <v>36539</v>
      </c>
      <c r="AO6445" s="300">
        <v>6.452</v>
      </c>
    </row>
    <row r="6446" spans="38:41">
      <c r="AL6446" s="300">
        <v>1</v>
      </c>
      <c r="AM6446" s="300">
        <v>2000</v>
      </c>
      <c r="AN6446" s="302">
        <v>36538</v>
      </c>
      <c r="AO6446" s="300">
        <v>6.4320000000000004</v>
      </c>
    </row>
    <row r="6447" spans="38:41">
      <c r="AL6447" s="300">
        <v>1</v>
      </c>
      <c r="AM6447" s="300">
        <v>2000</v>
      </c>
      <c r="AN6447" s="302">
        <v>36537</v>
      </c>
      <c r="AO6447" s="300">
        <v>6.4779999999999998</v>
      </c>
    </row>
    <row r="6448" spans="38:41">
      <c r="AL6448" s="300">
        <v>1</v>
      </c>
      <c r="AM6448" s="300">
        <v>2000</v>
      </c>
      <c r="AN6448" s="302">
        <v>36536</v>
      </c>
      <c r="AO6448" s="300">
        <v>6.4710000000000001</v>
      </c>
    </row>
    <row r="6449" spans="38:41">
      <c r="AL6449" s="300">
        <v>1</v>
      </c>
      <c r="AM6449" s="300">
        <v>2000</v>
      </c>
      <c r="AN6449" s="302">
        <v>36535</v>
      </c>
      <c r="AO6449" s="300">
        <v>6.4320000000000004</v>
      </c>
    </row>
    <row r="6450" spans="38:41">
      <c r="AL6450" s="300">
        <v>1</v>
      </c>
      <c r="AM6450" s="300">
        <v>2000</v>
      </c>
      <c r="AN6450" s="302">
        <v>36532</v>
      </c>
      <c r="AO6450" s="300">
        <v>6.4139999999999997</v>
      </c>
    </row>
    <row r="6451" spans="38:41">
      <c r="AL6451" s="300">
        <v>1</v>
      </c>
      <c r="AM6451" s="300">
        <v>2000</v>
      </c>
      <c r="AN6451" s="302">
        <v>36531</v>
      </c>
      <c r="AO6451" s="300">
        <v>6.4109999999999996</v>
      </c>
    </row>
    <row r="6452" spans="38:41">
      <c r="AL6452" s="300">
        <v>1</v>
      </c>
      <c r="AM6452" s="300">
        <v>2000</v>
      </c>
      <c r="AN6452" s="302">
        <v>36530</v>
      </c>
      <c r="AO6452" s="300">
        <v>6.4880000000000004</v>
      </c>
    </row>
    <row r="6453" spans="38:41">
      <c r="AL6453" s="300">
        <v>1</v>
      </c>
      <c r="AM6453" s="300">
        <v>2000</v>
      </c>
      <c r="AN6453" s="302">
        <v>36529</v>
      </c>
      <c r="AO6453" s="300">
        <v>6.4169999999999998</v>
      </c>
    </row>
    <row r="6454" spans="38:41">
      <c r="AL6454" s="300">
        <v>1</v>
      </c>
      <c r="AM6454" s="300">
        <v>2000</v>
      </c>
      <c r="AN6454" s="302">
        <v>36528</v>
      </c>
      <c r="AO6454" s="300">
        <v>6.3609999999999998</v>
      </c>
    </row>
    <row r="6455" spans="38:41">
      <c r="AL6455" s="300">
        <v>12</v>
      </c>
      <c r="AM6455" s="300">
        <v>1999</v>
      </c>
      <c r="AN6455" s="302">
        <v>36525</v>
      </c>
      <c r="AO6455" s="300">
        <v>6.2990000000000004</v>
      </c>
    </row>
    <row r="6456" spans="38:41">
      <c r="AL6456" s="300">
        <v>12</v>
      </c>
      <c r="AM6456" s="300">
        <v>1999</v>
      </c>
      <c r="AN6456" s="302">
        <v>36524</v>
      </c>
      <c r="AO6456" s="300">
        <v>6.23</v>
      </c>
    </row>
    <row r="6457" spans="38:41">
      <c r="AL6457" s="300">
        <v>12</v>
      </c>
      <c r="AM6457" s="300">
        <v>1999</v>
      </c>
      <c r="AN6457" s="302">
        <v>36523</v>
      </c>
      <c r="AO6457" s="300">
        <v>6.234</v>
      </c>
    </row>
    <row r="6458" spans="38:41">
      <c r="AL6458" s="300">
        <v>12</v>
      </c>
      <c r="AM6458" s="300">
        <v>1999</v>
      </c>
      <c r="AN6458" s="302">
        <v>36522</v>
      </c>
      <c r="AO6458" s="300">
        <v>6.2679999999999998</v>
      </c>
    </row>
    <row r="6459" spans="38:41">
      <c r="AL6459" s="300">
        <v>12</v>
      </c>
      <c r="AM6459" s="300">
        <v>1999</v>
      </c>
      <c r="AN6459" s="302">
        <v>36521</v>
      </c>
      <c r="AO6459" s="300">
        <v>6.2679999999999998</v>
      </c>
    </row>
    <row r="6460" spans="38:41">
      <c r="AL6460" s="300">
        <v>12</v>
      </c>
      <c r="AM6460" s="300">
        <v>1999</v>
      </c>
      <c r="AN6460" s="302">
        <v>36518</v>
      </c>
      <c r="AO6460" s="300">
        <v>6.2690000000000001</v>
      </c>
    </row>
    <row r="6461" spans="38:41">
      <c r="AL6461" s="300">
        <v>12</v>
      </c>
      <c r="AM6461" s="300">
        <v>1999</v>
      </c>
      <c r="AN6461" s="302">
        <v>36517</v>
      </c>
      <c r="AO6461" s="300">
        <v>6.27</v>
      </c>
    </row>
    <row r="6462" spans="38:41">
      <c r="AL6462" s="300">
        <v>12</v>
      </c>
      <c r="AM6462" s="300">
        <v>1999</v>
      </c>
      <c r="AN6462" s="302">
        <v>36516</v>
      </c>
      <c r="AO6462" s="300">
        <v>6.26</v>
      </c>
    </row>
    <row r="6463" spans="38:41">
      <c r="AL6463" s="300">
        <v>12</v>
      </c>
      <c r="AM6463" s="300">
        <v>1999</v>
      </c>
      <c r="AN6463" s="302">
        <v>36515</v>
      </c>
      <c r="AO6463" s="300">
        <v>6.2380000000000004</v>
      </c>
    </row>
    <row r="6464" spans="38:41">
      <c r="AL6464" s="300">
        <v>12</v>
      </c>
      <c r="AM6464" s="300">
        <v>1999</v>
      </c>
      <c r="AN6464" s="302">
        <v>36514</v>
      </c>
      <c r="AO6464" s="300">
        <v>6.2329999999999997</v>
      </c>
    </row>
    <row r="6465" spans="38:41">
      <c r="AL6465" s="300">
        <v>12</v>
      </c>
      <c r="AM6465" s="300">
        <v>1999</v>
      </c>
      <c r="AN6465" s="302">
        <v>36511</v>
      </c>
      <c r="AO6465" s="300">
        <v>6.2160000000000002</v>
      </c>
    </row>
    <row r="6466" spans="38:41">
      <c r="AL6466" s="300">
        <v>12</v>
      </c>
      <c r="AM6466" s="300">
        <v>1999</v>
      </c>
      <c r="AN6466" s="302">
        <v>36510</v>
      </c>
      <c r="AO6466" s="300">
        <v>6.2439999999999998</v>
      </c>
    </row>
    <row r="6467" spans="38:41">
      <c r="AL6467" s="300">
        <v>12</v>
      </c>
      <c r="AM6467" s="300">
        <v>1999</v>
      </c>
      <c r="AN6467" s="302">
        <v>36509</v>
      </c>
      <c r="AO6467" s="300">
        <v>6.2069999999999999</v>
      </c>
    </row>
    <row r="6468" spans="38:41">
      <c r="AL6468" s="300">
        <v>12</v>
      </c>
      <c r="AM6468" s="300">
        <v>1999</v>
      </c>
      <c r="AN6468" s="302">
        <v>36508</v>
      </c>
      <c r="AO6468" s="300">
        <v>6.1630000000000003</v>
      </c>
    </row>
    <row r="6469" spans="38:41">
      <c r="AL6469" s="300">
        <v>12</v>
      </c>
      <c r="AM6469" s="300">
        <v>1999</v>
      </c>
      <c r="AN6469" s="302">
        <v>36507</v>
      </c>
      <c r="AO6469" s="300">
        <v>6.0869999999999997</v>
      </c>
    </row>
    <row r="6470" spans="38:41">
      <c r="AL6470" s="300">
        <v>12</v>
      </c>
      <c r="AM6470" s="300">
        <v>1999</v>
      </c>
      <c r="AN6470" s="302">
        <v>36504</v>
      </c>
      <c r="AO6470" s="300">
        <v>6.0640000000000001</v>
      </c>
    </row>
    <row r="6471" spans="38:41">
      <c r="AL6471" s="300">
        <v>12</v>
      </c>
      <c r="AM6471" s="300">
        <v>1999</v>
      </c>
      <c r="AN6471" s="302">
        <v>36503</v>
      </c>
      <c r="AO6471" s="300">
        <v>6.1130000000000004</v>
      </c>
    </row>
    <row r="6472" spans="38:41">
      <c r="AL6472" s="300">
        <v>12</v>
      </c>
      <c r="AM6472" s="300">
        <v>1999</v>
      </c>
      <c r="AN6472" s="302">
        <v>36502</v>
      </c>
      <c r="AO6472" s="300">
        <v>6.093</v>
      </c>
    </row>
    <row r="6473" spans="38:41">
      <c r="AL6473" s="300">
        <v>12</v>
      </c>
      <c r="AM6473" s="300">
        <v>1999</v>
      </c>
      <c r="AN6473" s="302">
        <v>36501</v>
      </c>
      <c r="AO6473" s="300">
        <v>6.0439999999999996</v>
      </c>
    </row>
    <row r="6474" spans="38:41">
      <c r="AL6474" s="300">
        <v>12</v>
      </c>
      <c r="AM6474" s="300">
        <v>1999</v>
      </c>
      <c r="AN6474" s="302">
        <v>36500</v>
      </c>
      <c r="AO6474" s="300">
        <v>6.0949999999999998</v>
      </c>
    </row>
    <row r="6475" spans="38:41">
      <c r="AL6475" s="300">
        <v>12</v>
      </c>
      <c r="AM6475" s="300">
        <v>1999</v>
      </c>
      <c r="AN6475" s="302">
        <v>36497</v>
      </c>
      <c r="AO6475" s="300">
        <v>6.1429999999999998</v>
      </c>
    </row>
    <row r="6476" spans="38:41">
      <c r="AL6476" s="300">
        <v>12</v>
      </c>
      <c r="AM6476" s="300">
        <v>1999</v>
      </c>
      <c r="AN6476" s="302">
        <v>36496</v>
      </c>
      <c r="AO6476" s="300">
        <v>6.18</v>
      </c>
    </row>
    <row r="6477" spans="38:41">
      <c r="AL6477" s="300">
        <v>12</v>
      </c>
      <c r="AM6477" s="300">
        <v>1999</v>
      </c>
      <c r="AN6477" s="302">
        <v>36495</v>
      </c>
      <c r="AO6477" s="300">
        <v>6.1980000000000004</v>
      </c>
    </row>
    <row r="6478" spans="38:41">
      <c r="AL6478" s="300">
        <v>11</v>
      </c>
      <c r="AM6478" s="300">
        <v>1999</v>
      </c>
      <c r="AN6478" s="302">
        <v>36494</v>
      </c>
      <c r="AO6478" s="300">
        <v>6.2039999999999997</v>
      </c>
    </row>
    <row r="6479" spans="38:41">
      <c r="AL6479" s="300">
        <v>11</v>
      </c>
      <c r="AM6479" s="300">
        <v>1999</v>
      </c>
      <c r="AN6479" s="302">
        <v>36493</v>
      </c>
      <c r="AO6479" s="300">
        <v>6.2270000000000003</v>
      </c>
    </row>
    <row r="6480" spans="38:41">
      <c r="AL6480" s="300">
        <v>11</v>
      </c>
      <c r="AM6480" s="300">
        <v>1999</v>
      </c>
      <c r="AN6480" s="302">
        <v>36490</v>
      </c>
      <c r="AO6480" s="300">
        <v>6.1219999999999999</v>
      </c>
    </row>
    <row r="6481" spans="38:41">
      <c r="AL6481" s="300">
        <v>11</v>
      </c>
      <c r="AM6481" s="300">
        <v>1999</v>
      </c>
      <c r="AN6481" s="302">
        <v>36489</v>
      </c>
      <c r="AO6481" s="300">
        <v>6.1109999999999998</v>
      </c>
    </row>
    <row r="6482" spans="38:41">
      <c r="AL6482" s="300">
        <v>11</v>
      </c>
      <c r="AM6482" s="300">
        <v>1999</v>
      </c>
      <c r="AN6482" s="302">
        <v>36488</v>
      </c>
      <c r="AO6482" s="300">
        <v>6.0990000000000002</v>
      </c>
    </row>
    <row r="6483" spans="38:41">
      <c r="AL6483" s="300">
        <v>11</v>
      </c>
      <c r="AM6483" s="300">
        <v>1999</v>
      </c>
      <c r="AN6483" s="302">
        <v>36487</v>
      </c>
      <c r="AO6483" s="300">
        <v>6.1280000000000001</v>
      </c>
    </row>
    <row r="6484" spans="38:41">
      <c r="AL6484" s="300">
        <v>11</v>
      </c>
      <c r="AM6484" s="300">
        <v>1999</v>
      </c>
      <c r="AN6484" s="302">
        <v>36486</v>
      </c>
      <c r="AO6484" s="300">
        <v>6.1870000000000003</v>
      </c>
    </row>
    <row r="6485" spans="38:41">
      <c r="AL6485" s="300">
        <v>11</v>
      </c>
      <c r="AM6485" s="300">
        <v>1999</v>
      </c>
      <c r="AN6485" s="302">
        <v>36483</v>
      </c>
      <c r="AO6485" s="300">
        <v>6.1790000000000003</v>
      </c>
    </row>
    <row r="6486" spans="38:41">
      <c r="AL6486" s="300">
        <v>11</v>
      </c>
      <c r="AM6486" s="300">
        <v>1999</v>
      </c>
      <c r="AN6486" s="302">
        <v>36482</v>
      </c>
      <c r="AO6486" s="300">
        <v>6.218</v>
      </c>
    </row>
    <row r="6487" spans="38:41">
      <c r="AL6487" s="300">
        <v>11</v>
      </c>
      <c r="AM6487" s="300">
        <v>1999</v>
      </c>
      <c r="AN6487" s="302">
        <v>36481</v>
      </c>
      <c r="AO6487" s="300">
        <v>6.17</v>
      </c>
    </row>
    <row r="6488" spans="38:41">
      <c r="AL6488" s="300">
        <v>11</v>
      </c>
      <c r="AM6488" s="300">
        <v>1999</v>
      </c>
      <c r="AN6488" s="302">
        <v>36480</v>
      </c>
      <c r="AO6488" s="300">
        <v>6.0620000000000003</v>
      </c>
    </row>
    <row r="6489" spans="38:41">
      <c r="AL6489" s="300">
        <v>11</v>
      </c>
      <c r="AM6489" s="300">
        <v>1999</v>
      </c>
      <c r="AN6489" s="302">
        <v>36479</v>
      </c>
      <c r="AO6489" s="300">
        <v>5.9850000000000003</v>
      </c>
    </row>
    <row r="6490" spans="38:41">
      <c r="AL6490" s="300">
        <v>11</v>
      </c>
      <c r="AM6490" s="300">
        <v>1999</v>
      </c>
      <c r="AN6490" s="302">
        <v>36476</v>
      </c>
      <c r="AO6490" s="300">
        <v>6.0430000000000001</v>
      </c>
    </row>
    <row r="6491" spans="38:41">
      <c r="AL6491" s="300">
        <v>11</v>
      </c>
      <c r="AM6491" s="300">
        <v>1999</v>
      </c>
      <c r="AN6491" s="302">
        <v>36475</v>
      </c>
      <c r="AO6491" s="300">
        <v>6.13</v>
      </c>
    </row>
    <row r="6492" spans="38:41">
      <c r="AL6492" s="300">
        <v>11</v>
      </c>
      <c r="AM6492" s="300">
        <v>1999</v>
      </c>
      <c r="AN6492" s="302">
        <v>36474</v>
      </c>
      <c r="AO6492" s="300">
        <v>6.1289999999999996</v>
      </c>
    </row>
    <row r="6493" spans="38:41">
      <c r="AL6493" s="300">
        <v>11</v>
      </c>
      <c r="AM6493" s="300">
        <v>1999</v>
      </c>
      <c r="AN6493" s="302">
        <v>36473</v>
      </c>
      <c r="AO6493" s="300">
        <v>6.1280000000000001</v>
      </c>
    </row>
    <row r="6494" spans="38:41">
      <c r="AL6494" s="300">
        <v>11</v>
      </c>
      <c r="AM6494" s="300">
        <v>1999</v>
      </c>
      <c r="AN6494" s="302">
        <v>36472</v>
      </c>
      <c r="AO6494" s="300">
        <v>6.16</v>
      </c>
    </row>
    <row r="6495" spans="38:41">
      <c r="AL6495" s="300">
        <v>11</v>
      </c>
      <c r="AM6495" s="300">
        <v>1999</v>
      </c>
      <c r="AN6495" s="302">
        <v>36469</v>
      </c>
      <c r="AO6495" s="300">
        <v>6.13</v>
      </c>
    </row>
    <row r="6496" spans="38:41">
      <c r="AL6496" s="300">
        <v>11</v>
      </c>
      <c r="AM6496" s="300">
        <v>1999</v>
      </c>
      <c r="AN6496" s="302">
        <v>36468</v>
      </c>
      <c r="AO6496" s="300">
        <v>6.1219999999999999</v>
      </c>
    </row>
    <row r="6497" spans="38:41">
      <c r="AL6497" s="300">
        <v>11</v>
      </c>
      <c r="AM6497" s="300">
        <v>1999</v>
      </c>
      <c r="AN6497" s="302">
        <v>36467</v>
      </c>
      <c r="AO6497" s="300">
        <v>6.1340000000000003</v>
      </c>
    </row>
    <row r="6498" spans="38:41">
      <c r="AL6498" s="300">
        <v>11</v>
      </c>
      <c r="AM6498" s="300">
        <v>1999</v>
      </c>
      <c r="AN6498" s="302">
        <v>36466</v>
      </c>
      <c r="AO6498" s="300">
        <v>6.1029999999999998</v>
      </c>
    </row>
    <row r="6499" spans="38:41">
      <c r="AL6499" s="300">
        <v>11</v>
      </c>
      <c r="AM6499" s="300">
        <v>1999</v>
      </c>
      <c r="AN6499" s="302">
        <v>36465</v>
      </c>
      <c r="AO6499" s="300">
        <v>6.1070000000000002</v>
      </c>
    </row>
    <row r="6500" spans="38:41">
      <c r="AL6500" s="300">
        <v>10</v>
      </c>
      <c r="AM6500" s="300">
        <v>1999</v>
      </c>
      <c r="AN6500" s="302">
        <v>36462</v>
      </c>
      <c r="AO6500" s="300">
        <v>6.1619999999999999</v>
      </c>
    </row>
    <row r="6501" spans="38:41">
      <c r="AL6501" s="300">
        <v>10</v>
      </c>
      <c r="AM6501" s="300">
        <v>1999</v>
      </c>
      <c r="AN6501" s="302">
        <v>36461</v>
      </c>
      <c r="AO6501" s="300">
        <v>6.2789999999999999</v>
      </c>
    </row>
    <row r="6502" spans="38:41">
      <c r="AL6502" s="300">
        <v>10</v>
      </c>
      <c r="AM6502" s="300">
        <v>1999</v>
      </c>
      <c r="AN6502" s="302">
        <v>36460</v>
      </c>
      <c r="AO6502" s="300">
        <v>6.3579999999999997</v>
      </c>
    </row>
    <row r="6503" spans="38:41">
      <c r="AL6503" s="300">
        <v>10</v>
      </c>
      <c r="AM6503" s="300">
        <v>1999</v>
      </c>
      <c r="AN6503" s="302">
        <v>36459</v>
      </c>
      <c r="AO6503" s="300">
        <v>6.43</v>
      </c>
    </row>
    <row r="6504" spans="38:41">
      <c r="AL6504" s="300">
        <v>10</v>
      </c>
      <c r="AM6504" s="300">
        <v>1999</v>
      </c>
      <c r="AN6504" s="302">
        <v>36458</v>
      </c>
      <c r="AO6504" s="300">
        <v>6.36</v>
      </c>
    </row>
    <row r="6505" spans="38:41">
      <c r="AL6505" s="300">
        <v>10</v>
      </c>
      <c r="AM6505" s="300">
        <v>1999</v>
      </c>
      <c r="AN6505" s="302">
        <v>36455</v>
      </c>
      <c r="AO6505" s="300">
        <v>6.3250000000000002</v>
      </c>
    </row>
    <row r="6506" spans="38:41">
      <c r="AL6506" s="300">
        <v>10</v>
      </c>
      <c r="AM6506" s="300">
        <v>1999</v>
      </c>
      <c r="AN6506" s="302">
        <v>36454</v>
      </c>
      <c r="AO6506" s="300">
        <v>6.3250000000000002</v>
      </c>
    </row>
    <row r="6507" spans="38:41">
      <c r="AL6507" s="300">
        <v>10</v>
      </c>
      <c r="AM6507" s="300">
        <v>1999</v>
      </c>
      <c r="AN6507" s="302">
        <v>36453</v>
      </c>
      <c r="AO6507" s="300">
        <v>6.3410000000000002</v>
      </c>
    </row>
    <row r="6508" spans="38:41">
      <c r="AL6508" s="300">
        <v>10</v>
      </c>
      <c r="AM6508" s="300">
        <v>1999</v>
      </c>
      <c r="AN6508" s="302">
        <v>36452</v>
      </c>
      <c r="AO6508" s="300">
        <v>6.3609999999999998</v>
      </c>
    </row>
    <row r="6509" spans="38:41">
      <c r="AL6509" s="300">
        <v>10</v>
      </c>
      <c r="AM6509" s="300">
        <v>1999</v>
      </c>
      <c r="AN6509" s="302">
        <v>36451</v>
      </c>
      <c r="AO6509" s="300">
        <v>6.2910000000000004</v>
      </c>
    </row>
    <row r="6510" spans="38:41">
      <c r="AL6510" s="300">
        <v>10</v>
      </c>
      <c r="AM6510" s="300">
        <v>1999</v>
      </c>
      <c r="AN6510" s="302">
        <v>36448</v>
      </c>
      <c r="AO6510" s="300">
        <v>6.1970000000000001</v>
      </c>
    </row>
    <row r="6511" spans="38:41">
      <c r="AL6511" s="300">
        <v>10</v>
      </c>
      <c r="AM6511" s="300">
        <v>1999</v>
      </c>
      <c r="AN6511" s="302">
        <v>36447</v>
      </c>
      <c r="AO6511" s="300">
        <v>6.2629999999999999</v>
      </c>
    </row>
    <row r="6512" spans="38:41">
      <c r="AL6512" s="300">
        <v>10</v>
      </c>
      <c r="AM6512" s="300">
        <v>1999</v>
      </c>
      <c r="AN6512" s="302">
        <v>36446</v>
      </c>
      <c r="AO6512" s="300">
        <v>6.2080000000000002</v>
      </c>
    </row>
    <row r="6513" spans="38:41">
      <c r="AL6513" s="300">
        <v>10</v>
      </c>
      <c r="AM6513" s="300">
        <v>1999</v>
      </c>
      <c r="AN6513" s="302">
        <v>36445</v>
      </c>
      <c r="AO6513" s="300">
        <v>6.149</v>
      </c>
    </row>
    <row r="6514" spans="38:41">
      <c r="AL6514" s="300">
        <v>10</v>
      </c>
      <c r="AM6514" s="300">
        <v>1999</v>
      </c>
      <c r="AN6514" s="302">
        <v>36444</v>
      </c>
      <c r="AO6514" s="300">
        <v>6.1</v>
      </c>
    </row>
    <row r="6515" spans="38:41">
      <c r="AL6515" s="300">
        <v>10</v>
      </c>
      <c r="AM6515" s="300">
        <v>1999</v>
      </c>
      <c r="AN6515" s="302">
        <v>36441</v>
      </c>
      <c r="AO6515" s="300">
        <v>6.1</v>
      </c>
    </row>
    <row r="6516" spans="38:41">
      <c r="AL6516" s="300">
        <v>10</v>
      </c>
      <c r="AM6516" s="300">
        <v>1999</v>
      </c>
      <c r="AN6516" s="302">
        <v>36440</v>
      </c>
      <c r="AO6516" s="300">
        <v>6.0839999999999996</v>
      </c>
    </row>
    <row r="6517" spans="38:41">
      <c r="AL6517" s="300">
        <v>10</v>
      </c>
      <c r="AM6517" s="300">
        <v>1999</v>
      </c>
      <c r="AN6517" s="302">
        <v>36439</v>
      </c>
      <c r="AO6517" s="300">
        <v>6.0519999999999996</v>
      </c>
    </row>
    <row r="6518" spans="38:41">
      <c r="AL6518" s="300">
        <v>10</v>
      </c>
      <c r="AM6518" s="300">
        <v>1999</v>
      </c>
      <c r="AN6518" s="302">
        <v>36438</v>
      </c>
      <c r="AO6518" s="300">
        <v>6.008</v>
      </c>
    </row>
    <row r="6519" spans="38:41">
      <c r="AL6519" s="300">
        <v>10</v>
      </c>
      <c r="AM6519" s="300">
        <v>1999</v>
      </c>
      <c r="AN6519" s="302">
        <v>36437</v>
      </c>
      <c r="AO6519" s="300">
        <v>5.94</v>
      </c>
    </row>
    <row r="6520" spans="38:41">
      <c r="AL6520" s="300">
        <v>10</v>
      </c>
      <c r="AM6520" s="300">
        <v>1999</v>
      </c>
      <c r="AN6520" s="302">
        <v>36434</v>
      </c>
      <c r="AO6520" s="300">
        <v>5.98</v>
      </c>
    </row>
    <row r="6521" spans="38:41">
      <c r="AL6521" s="300">
        <v>9</v>
      </c>
      <c r="AM6521" s="300">
        <v>1999</v>
      </c>
      <c r="AN6521" s="302">
        <v>36433</v>
      </c>
      <c r="AO6521" s="300">
        <v>5.8780000000000001</v>
      </c>
    </row>
    <row r="6522" spans="38:41">
      <c r="AL6522" s="300">
        <v>9</v>
      </c>
      <c r="AM6522" s="300">
        <v>1999</v>
      </c>
      <c r="AN6522" s="302">
        <v>36432</v>
      </c>
      <c r="AO6522" s="300">
        <v>5.907</v>
      </c>
    </row>
    <row r="6523" spans="38:41">
      <c r="AL6523" s="300">
        <v>9</v>
      </c>
      <c r="AM6523" s="300">
        <v>1999</v>
      </c>
      <c r="AN6523" s="302">
        <v>36431</v>
      </c>
      <c r="AO6523" s="300">
        <v>5.8780000000000001</v>
      </c>
    </row>
    <row r="6524" spans="38:41">
      <c r="AL6524" s="300">
        <v>9</v>
      </c>
      <c r="AM6524" s="300">
        <v>1999</v>
      </c>
      <c r="AN6524" s="302">
        <v>36430</v>
      </c>
      <c r="AO6524" s="300">
        <v>5.8259999999999996</v>
      </c>
    </row>
    <row r="6525" spans="38:41">
      <c r="AL6525" s="300">
        <v>9</v>
      </c>
      <c r="AM6525" s="300">
        <v>1999</v>
      </c>
      <c r="AN6525" s="302">
        <v>36427</v>
      </c>
      <c r="AO6525" s="300">
        <v>5.8330000000000002</v>
      </c>
    </row>
    <row r="6526" spans="38:41">
      <c r="AL6526" s="300">
        <v>9</v>
      </c>
      <c r="AM6526" s="300">
        <v>1999</v>
      </c>
      <c r="AN6526" s="302">
        <v>36426</v>
      </c>
      <c r="AO6526" s="300">
        <v>5.8319999999999999</v>
      </c>
    </row>
    <row r="6527" spans="38:41">
      <c r="AL6527" s="300">
        <v>9</v>
      </c>
      <c r="AM6527" s="300">
        <v>1999</v>
      </c>
      <c r="AN6527" s="302">
        <v>36425</v>
      </c>
      <c r="AO6527" s="300">
        <v>5.8810000000000002</v>
      </c>
    </row>
    <row r="6528" spans="38:41">
      <c r="AL6528" s="300">
        <v>9</v>
      </c>
      <c r="AM6528" s="300">
        <v>1999</v>
      </c>
      <c r="AN6528" s="302">
        <v>36424</v>
      </c>
      <c r="AO6528" s="300">
        <v>5.899</v>
      </c>
    </row>
    <row r="6529" spans="38:41">
      <c r="AL6529" s="300">
        <v>9</v>
      </c>
      <c r="AM6529" s="300">
        <v>1999</v>
      </c>
      <c r="AN6529" s="302">
        <v>36423</v>
      </c>
      <c r="AO6529" s="300">
        <v>5.8890000000000002</v>
      </c>
    </row>
    <row r="6530" spans="38:41">
      <c r="AL6530" s="300">
        <v>9</v>
      </c>
      <c r="AM6530" s="300">
        <v>1999</v>
      </c>
      <c r="AN6530" s="302">
        <v>36420</v>
      </c>
      <c r="AO6530" s="300">
        <v>5.8840000000000003</v>
      </c>
    </row>
    <row r="6531" spans="38:41">
      <c r="AL6531" s="300">
        <v>9</v>
      </c>
      <c r="AM6531" s="300">
        <v>1999</v>
      </c>
      <c r="AN6531" s="302">
        <v>36419</v>
      </c>
      <c r="AO6531" s="300">
        <v>5.8840000000000003</v>
      </c>
    </row>
    <row r="6532" spans="38:41">
      <c r="AL6532" s="300">
        <v>9</v>
      </c>
      <c r="AM6532" s="300">
        <v>1999</v>
      </c>
      <c r="AN6532" s="302">
        <v>36418</v>
      </c>
      <c r="AO6532" s="300">
        <v>5.8680000000000003</v>
      </c>
    </row>
    <row r="6533" spans="38:41">
      <c r="AL6533" s="300">
        <v>9</v>
      </c>
      <c r="AM6533" s="300">
        <v>1999</v>
      </c>
      <c r="AN6533" s="302">
        <v>36417</v>
      </c>
      <c r="AO6533" s="300">
        <v>5.8849999999999998</v>
      </c>
    </row>
    <row r="6534" spans="38:41">
      <c r="AL6534" s="300">
        <v>9</v>
      </c>
      <c r="AM6534" s="300">
        <v>1999</v>
      </c>
      <c r="AN6534" s="302">
        <v>36416</v>
      </c>
      <c r="AO6534" s="300">
        <v>5.84</v>
      </c>
    </row>
    <row r="6535" spans="38:41">
      <c r="AL6535" s="300">
        <v>9</v>
      </c>
      <c r="AM6535" s="300">
        <v>1999</v>
      </c>
      <c r="AN6535" s="302">
        <v>36413</v>
      </c>
      <c r="AO6535" s="300">
        <v>5.8360000000000003</v>
      </c>
    </row>
    <row r="6536" spans="38:41">
      <c r="AL6536" s="300">
        <v>9</v>
      </c>
      <c r="AM6536" s="300">
        <v>1999</v>
      </c>
      <c r="AN6536" s="302">
        <v>36412</v>
      </c>
      <c r="AO6536" s="300">
        <v>5.859</v>
      </c>
    </row>
    <row r="6537" spans="38:41">
      <c r="AL6537" s="300">
        <v>9</v>
      </c>
      <c r="AM6537" s="300">
        <v>1999</v>
      </c>
      <c r="AN6537" s="302">
        <v>36411</v>
      </c>
      <c r="AO6537" s="300">
        <v>5.8170000000000002</v>
      </c>
    </row>
    <row r="6538" spans="38:41">
      <c r="AL6538" s="300">
        <v>9</v>
      </c>
      <c r="AM6538" s="300">
        <v>1999</v>
      </c>
      <c r="AN6538" s="302">
        <v>36410</v>
      </c>
      <c r="AO6538" s="300">
        <v>5.8250000000000002</v>
      </c>
    </row>
    <row r="6539" spans="38:41">
      <c r="AL6539" s="300">
        <v>9</v>
      </c>
      <c r="AM6539" s="300">
        <v>1999</v>
      </c>
      <c r="AN6539" s="302">
        <v>36409</v>
      </c>
      <c r="AO6539" s="300">
        <v>5.76</v>
      </c>
    </row>
    <row r="6540" spans="38:41">
      <c r="AL6540" s="300">
        <v>9</v>
      </c>
      <c r="AM6540" s="300">
        <v>1999</v>
      </c>
      <c r="AN6540" s="302">
        <v>36406</v>
      </c>
      <c r="AO6540" s="300">
        <v>5.76</v>
      </c>
    </row>
    <row r="6541" spans="38:41">
      <c r="AL6541" s="300">
        <v>9</v>
      </c>
      <c r="AM6541" s="300">
        <v>1999</v>
      </c>
      <c r="AN6541" s="302">
        <v>36405</v>
      </c>
      <c r="AO6541" s="300">
        <v>5.8650000000000002</v>
      </c>
    </row>
    <row r="6542" spans="38:41">
      <c r="AL6542" s="300">
        <v>9</v>
      </c>
      <c r="AM6542" s="300">
        <v>1999</v>
      </c>
      <c r="AN6542" s="302">
        <v>36404</v>
      </c>
      <c r="AO6542" s="300">
        <v>5.8630000000000004</v>
      </c>
    </row>
    <row r="6543" spans="38:41">
      <c r="AL6543" s="300">
        <v>8</v>
      </c>
      <c r="AM6543" s="300">
        <v>1999</v>
      </c>
      <c r="AN6543" s="302">
        <v>36403</v>
      </c>
      <c r="AO6543" s="300">
        <v>5.8460000000000001</v>
      </c>
    </row>
    <row r="6544" spans="38:41">
      <c r="AL6544" s="300">
        <v>8</v>
      </c>
      <c r="AM6544" s="300">
        <v>1999</v>
      </c>
      <c r="AN6544" s="302">
        <v>36402</v>
      </c>
      <c r="AO6544" s="300">
        <v>5.8040000000000003</v>
      </c>
    </row>
    <row r="6545" spans="38:41">
      <c r="AL6545" s="300">
        <v>8</v>
      </c>
      <c r="AM6545" s="300">
        <v>1999</v>
      </c>
      <c r="AN6545" s="302">
        <v>36399</v>
      </c>
      <c r="AO6545" s="300">
        <v>5.7560000000000002</v>
      </c>
    </row>
    <row r="6546" spans="38:41">
      <c r="AL6546" s="300">
        <v>8</v>
      </c>
      <c r="AM6546" s="300">
        <v>1999</v>
      </c>
      <c r="AN6546" s="302">
        <v>36398</v>
      </c>
      <c r="AO6546" s="300">
        <v>5.7190000000000003</v>
      </c>
    </row>
    <row r="6547" spans="38:41">
      <c r="AL6547" s="300">
        <v>8</v>
      </c>
      <c r="AM6547" s="300">
        <v>1999</v>
      </c>
      <c r="AN6547" s="302">
        <v>36397</v>
      </c>
      <c r="AO6547" s="300">
        <v>5.6879999999999997</v>
      </c>
    </row>
    <row r="6548" spans="38:41">
      <c r="AL6548" s="300">
        <v>8</v>
      </c>
      <c r="AM6548" s="300">
        <v>1999</v>
      </c>
      <c r="AN6548" s="302">
        <v>36396</v>
      </c>
      <c r="AO6548" s="300">
        <v>5.7380000000000004</v>
      </c>
    </row>
    <row r="6549" spans="38:41">
      <c r="AL6549" s="300">
        <v>8</v>
      </c>
      <c r="AM6549" s="300">
        <v>1999</v>
      </c>
      <c r="AN6549" s="302">
        <v>36395</v>
      </c>
      <c r="AO6549" s="300">
        <v>5.8179999999999996</v>
      </c>
    </row>
    <row r="6550" spans="38:41">
      <c r="AL6550" s="300">
        <v>8</v>
      </c>
      <c r="AM6550" s="300">
        <v>1999</v>
      </c>
      <c r="AN6550" s="302">
        <v>36392</v>
      </c>
      <c r="AO6550" s="300">
        <v>5.8079999999999998</v>
      </c>
    </row>
    <row r="6551" spans="38:41">
      <c r="AL6551" s="300">
        <v>8</v>
      </c>
      <c r="AM6551" s="300">
        <v>1999</v>
      </c>
      <c r="AN6551" s="302">
        <v>36391</v>
      </c>
      <c r="AO6551" s="300">
        <v>5.8520000000000003</v>
      </c>
    </row>
    <row r="6552" spans="38:41">
      <c r="AL6552" s="300">
        <v>8</v>
      </c>
      <c r="AM6552" s="300">
        <v>1999</v>
      </c>
      <c r="AN6552" s="302">
        <v>36390</v>
      </c>
      <c r="AO6552" s="300">
        <v>5.827</v>
      </c>
    </row>
    <row r="6553" spans="38:41">
      <c r="AL6553" s="300">
        <v>8</v>
      </c>
      <c r="AM6553" s="300">
        <v>1999</v>
      </c>
      <c r="AN6553" s="302">
        <v>36389</v>
      </c>
      <c r="AO6553" s="300">
        <v>5.8360000000000003</v>
      </c>
    </row>
    <row r="6554" spans="38:41">
      <c r="AL6554" s="300">
        <v>8</v>
      </c>
      <c r="AM6554" s="300">
        <v>1999</v>
      </c>
      <c r="AN6554" s="302">
        <v>36388</v>
      </c>
      <c r="AO6554" s="300">
        <v>5.9160000000000004</v>
      </c>
    </row>
    <row r="6555" spans="38:41">
      <c r="AL6555" s="300">
        <v>8</v>
      </c>
      <c r="AM6555" s="300">
        <v>1999</v>
      </c>
      <c r="AN6555" s="302">
        <v>36385</v>
      </c>
      <c r="AO6555" s="300">
        <v>5.9189999999999996</v>
      </c>
    </row>
    <row r="6556" spans="38:41">
      <c r="AL6556" s="300">
        <v>8</v>
      </c>
      <c r="AM6556" s="300">
        <v>1999</v>
      </c>
      <c r="AN6556" s="302">
        <v>36384</v>
      </c>
      <c r="AO6556" s="300">
        <v>6.03</v>
      </c>
    </row>
    <row r="6557" spans="38:41">
      <c r="AL6557" s="300">
        <v>8</v>
      </c>
      <c r="AM6557" s="300">
        <v>1999</v>
      </c>
      <c r="AN6557" s="302">
        <v>36383</v>
      </c>
      <c r="AO6557" s="300">
        <v>6.0179999999999998</v>
      </c>
    </row>
    <row r="6558" spans="38:41">
      <c r="AL6558" s="300">
        <v>8</v>
      </c>
      <c r="AM6558" s="300">
        <v>1999</v>
      </c>
      <c r="AN6558" s="302">
        <v>36382</v>
      </c>
      <c r="AO6558" s="300">
        <v>6.0369999999999999</v>
      </c>
    </row>
    <row r="6559" spans="38:41">
      <c r="AL6559" s="300">
        <v>8</v>
      </c>
      <c r="AM6559" s="300">
        <v>1999</v>
      </c>
      <c r="AN6559" s="302">
        <v>36381</v>
      </c>
      <c r="AO6559" s="300">
        <v>6.0190000000000001</v>
      </c>
    </row>
    <row r="6560" spans="38:41">
      <c r="AL6560" s="300">
        <v>8</v>
      </c>
      <c r="AM6560" s="300">
        <v>1999</v>
      </c>
      <c r="AN6560" s="302">
        <v>36378</v>
      </c>
      <c r="AO6560" s="300">
        <v>5.9089999999999998</v>
      </c>
    </row>
    <row r="6561" spans="38:41">
      <c r="AL6561" s="300">
        <v>8</v>
      </c>
      <c r="AM6561" s="300">
        <v>1999</v>
      </c>
      <c r="AN6561" s="302">
        <v>36377</v>
      </c>
      <c r="AO6561" s="300">
        <v>5.8220000000000001</v>
      </c>
    </row>
    <row r="6562" spans="38:41">
      <c r="AL6562" s="300">
        <v>8</v>
      </c>
      <c r="AM6562" s="300">
        <v>1999</v>
      </c>
      <c r="AN6562" s="302">
        <v>36376</v>
      </c>
      <c r="AO6562" s="300">
        <v>5.8440000000000003</v>
      </c>
    </row>
    <row r="6563" spans="38:41">
      <c r="AL6563" s="300">
        <v>8</v>
      </c>
      <c r="AM6563" s="300">
        <v>1999</v>
      </c>
      <c r="AN6563" s="302">
        <v>36375</v>
      </c>
      <c r="AO6563" s="300">
        <v>5.843</v>
      </c>
    </row>
    <row r="6564" spans="38:41">
      <c r="AL6564" s="300">
        <v>8</v>
      </c>
      <c r="AM6564" s="300">
        <v>1999</v>
      </c>
      <c r="AN6564" s="302">
        <v>36374</v>
      </c>
      <c r="AO6564" s="300">
        <v>5.8380000000000001</v>
      </c>
    </row>
    <row r="6565" spans="38:41">
      <c r="AL6565" s="300">
        <v>7</v>
      </c>
      <c r="AM6565" s="300">
        <v>1999</v>
      </c>
      <c r="AN6565" s="302">
        <v>36371</v>
      </c>
      <c r="AO6565" s="300">
        <v>5.8380000000000001</v>
      </c>
    </row>
    <row r="6566" spans="38:41">
      <c r="AL6566" s="300">
        <v>7</v>
      </c>
      <c r="AM6566" s="300">
        <v>1999</v>
      </c>
      <c r="AN6566" s="302">
        <v>36370</v>
      </c>
      <c r="AO6566" s="300">
        <v>5.8170000000000002</v>
      </c>
    </row>
    <row r="6567" spans="38:41">
      <c r="AL6567" s="300">
        <v>7</v>
      </c>
      <c r="AM6567" s="300">
        <v>1999</v>
      </c>
      <c r="AN6567" s="302">
        <v>36369</v>
      </c>
      <c r="AO6567" s="300">
        <v>5.75</v>
      </c>
    </row>
    <row r="6568" spans="38:41">
      <c r="AL6568" s="300">
        <v>7</v>
      </c>
      <c r="AM6568" s="300">
        <v>1999</v>
      </c>
      <c r="AN6568" s="302">
        <v>36368</v>
      </c>
      <c r="AO6568" s="300">
        <v>5.742</v>
      </c>
    </row>
    <row r="6569" spans="38:41">
      <c r="AL6569" s="300">
        <v>7</v>
      </c>
      <c r="AM6569" s="300">
        <v>1999</v>
      </c>
      <c r="AN6569" s="302">
        <v>36367</v>
      </c>
      <c r="AO6569" s="300">
        <v>5.758</v>
      </c>
    </row>
    <row r="6570" spans="38:41">
      <c r="AL6570" s="300">
        <v>7</v>
      </c>
      <c r="AM6570" s="300">
        <v>1999</v>
      </c>
      <c r="AN6570" s="302">
        <v>36364</v>
      </c>
      <c r="AO6570" s="300">
        <v>5.7149999999999999</v>
      </c>
    </row>
    <row r="6571" spans="38:41">
      <c r="AL6571" s="300">
        <v>7</v>
      </c>
      <c r="AM6571" s="300">
        <v>1999</v>
      </c>
      <c r="AN6571" s="302">
        <v>36363</v>
      </c>
      <c r="AO6571" s="300">
        <v>5.5789999999999997</v>
      </c>
    </row>
    <row r="6572" spans="38:41">
      <c r="AL6572" s="300">
        <v>7</v>
      </c>
      <c r="AM6572" s="300">
        <v>1999</v>
      </c>
      <c r="AN6572" s="302">
        <v>36362</v>
      </c>
      <c r="AO6572" s="300">
        <v>5.5039999999999996</v>
      </c>
    </row>
    <row r="6573" spans="38:41">
      <c r="AL6573" s="300">
        <v>7</v>
      </c>
      <c r="AM6573" s="300">
        <v>1999</v>
      </c>
      <c r="AN6573" s="302">
        <v>36361</v>
      </c>
      <c r="AO6573" s="300">
        <v>5.4669999999999996</v>
      </c>
    </row>
    <row r="6574" spans="38:41">
      <c r="AL6574" s="300">
        <v>7</v>
      </c>
      <c r="AM6574" s="300">
        <v>1999</v>
      </c>
      <c r="AN6574" s="302">
        <v>36360</v>
      </c>
      <c r="AO6574" s="300">
        <v>5.468</v>
      </c>
    </row>
    <row r="6575" spans="38:41">
      <c r="AL6575" s="300">
        <v>7</v>
      </c>
      <c r="AM6575" s="300">
        <v>1999</v>
      </c>
      <c r="AN6575" s="302">
        <v>36357</v>
      </c>
      <c r="AO6575" s="300">
        <v>5.468</v>
      </c>
    </row>
    <row r="6576" spans="38:41">
      <c r="AL6576" s="300">
        <v>7</v>
      </c>
      <c r="AM6576" s="300">
        <v>1999</v>
      </c>
      <c r="AN6576" s="302">
        <v>36356</v>
      </c>
      <c r="AO6576" s="300">
        <v>5.516</v>
      </c>
    </row>
    <row r="6577" spans="38:41">
      <c r="AL6577" s="300">
        <v>7</v>
      </c>
      <c r="AM6577" s="300">
        <v>1999</v>
      </c>
      <c r="AN6577" s="302">
        <v>36355</v>
      </c>
      <c r="AO6577" s="300">
        <v>5.5369999999999999</v>
      </c>
    </row>
    <row r="6578" spans="38:41">
      <c r="AL6578" s="300">
        <v>7</v>
      </c>
      <c r="AM6578" s="300">
        <v>1999</v>
      </c>
      <c r="AN6578" s="302">
        <v>36354</v>
      </c>
      <c r="AO6578" s="300">
        <v>5.5330000000000004</v>
      </c>
    </row>
    <row r="6579" spans="38:41">
      <c r="AL6579" s="300">
        <v>7</v>
      </c>
      <c r="AM6579" s="300">
        <v>1999</v>
      </c>
      <c r="AN6579" s="302">
        <v>36353</v>
      </c>
      <c r="AO6579" s="300">
        <v>5.5309999999999997</v>
      </c>
    </row>
    <row r="6580" spans="38:41">
      <c r="AL6580" s="300">
        <v>7</v>
      </c>
      <c r="AM6580" s="300">
        <v>1999</v>
      </c>
      <c r="AN6580" s="302">
        <v>36350</v>
      </c>
      <c r="AO6580" s="300">
        <v>5.5940000000000003</v>
      </c>
    </row>
    <row r="6581" spans="38:41">
      <c r="AL6581" s="300">
        <v>7</v>
      </c>
      <c r="AM6581" s="300">
        <v>1999</v>
      </c>
      <c r="AN6581" s="302">
        <v>36349</v>
      </c>
      <c r="AO6581" s="300">
        <v>5.609</v>
      </c>
    </row>
    <row r="6582" spans="38:41">
      <c r="AL6582" s="300">
        <v>7</v>
      </c>
      <c r="AM6582" s="300">
        <v>1999</v>
      </c>
      <c r="AN6582" s="302">
        <v>36348</v>
      </c>
      <c r="AO6582" s="300">
        <v>5.6559999999999997</v>
      </c>
    </row>
    <row r="6583" spans="38:41">
      <c r="AL6583" s="300">
        <v>7</v>
      </c>
      <c r="AM6583" s="300">
        <v>1999</v>
      </c>
      <c r="AN6583" s="302">
        <v>36347</v>
      </c>
      <c r="AO6583" s="300">
        <v>5.6479999999999997</v>
      </c>
    </row>
    <row r="6584" spans="38:41">
      <c r="AL6584" s="300">
        <v>7</v>
      </c>
      <c r="AM6584" s="300">
        <v>1999</v>
      </c>
      <c r="AN6584" s="302">
        <v>36346</v>
      </c>
      <c r="AO6584" s="300">
        <v>5.6319999999999997</v>
      </c>
    </row>
    <row r="6585" spans="38:41">
      <c r="AL6585" s="300">
        <v>7</v>
      </c>
      <c r="AM6585" s="300">
        <v>1999</v>
      </c>
      <c r="AN6585" s="302">
        <v>36343</v>
      </c>
      <c r="AO6585" s="300">
        <v>5.6269999999999998</v>
      </c>
    </row>
    <row r="6586" spans="38:41">
      <c r="AL6586" s="300">
        <v>7</v>
      </c>
      <c r="AM6586" s="300">
        <v>1999</v>
      </c>
      <c r="AN6586" s="302">
        <v>36342</v>
      </c>
      <c r="AO6586" s="300">
        <v>5.6980000000000004</v>
      </c>
    </row>
    <row r="6587" spans="38:41">
      <c r="AL6587" s="300">
        <v>6</v>
      </c>
      <c r="AM6587" s="300">
        <v>1999</v>
      </c>
      <c r="AN6587" s="302">
        <v>36341</v>
      </c>
      <c r="AO6587" s="300">
        <v>5.6289999999999996</v>
      </c>
    </row>
    <row r="6588" spans="38:41">
      <c r="AL6588" s="300">
        <v>6</v>
      </c>
      <c r="AM6588" s="300">
        <v>1999</v>
      </c>
      <c r="AN6588" s="302">
        <v>36340</v>
      </c>
      <c r="AO6588" s="300">
        <v>5.694</v>
      </c>
    </row>
    <row r="6589" spans="38:41">
      <c r="AL6589" s="300">
        <v>6</v>
      </c>
      <c r="AM6589" s="300">
        <v>1999</v>
      </c>
      <c r="AN6589" s="302">
        <v>36339</v>
      </c>
      <c r="AO6589" s="300">
        <v>5.7089999999999996</v>
      </c>
    </row>
    <row r="6590" spans="38:41">
      <c r="AL6590" s="300">
        <v>6</v>
      </c>
      <c r="AM6590" s="300">
        <v>1999</v>
      </c>
      <c r="AN6590" s="302">
        <v>36336</v>
      </c>
      <c r="AO6590" s="300">
        <v>5.7519999999999998</v>
      </c>
    </row>
    <row r="6591" spans="38:41">
      <c r="AL6591" s="300">
        <v>6</v>
      </c>
      <c r="AM6591" s="300">
        <v>1999</v>
      </c>
      <c r="AN6591" s="302">
        <v>36335</v>
      </c>
      <c r="AO6591" s="300">
        <v>5.7690000000000001</v>
      </c>
    </row>
    <row r="6592" spans="38:41">
      <c r="AL6592" s="300">
        <v>6</v>
      </c>
      <c r="AM6592" s="300">
        <v>1999</v>
      </c>
      <c r="AN6592" s="302">
        <v>36334</v>
      </c>
      <c r="AO6592" s="300">
        <v>5.7720000000000002</v>
      </c>
    </row>
    <row r="6593" spans="38:41">
      <c r="AL6593" s="300">
        <v>6</v>
      </c>
      <c r="AM6593" s="300">
        <v>1999</v>
      </c>
      <c r="AN6593" s="302">
        <v>36333</v>
      </c>
      <c r="AO6593" s="300">
        <v>5.7210000000000001</v>
      </c>
    </row>
    <row r="6594" spans="38:41">
      <c r="AL6594" s="300">
        <v>6</v>
      </c>
      <c r="AM6594" s="300">
        <v>1999</v>
      </c>
      <c r="AN6594" s="302">
        <v>36332</v>
      </c>
      <c r="AO6594" s="300">
        <v>5.6710000000000003</v>
      </c>
    </row>
    <row r="6595" spans="38:41">
      <c r="AL6595" s="300">
        <v>6</v>
      </c>
      <c r="AM6595" s="300">
        <v>1999</v>
      </c>
      <c r="AN6595" s="302">
        <v>36329</v>
      </c>
      <c r="AO6595" s="300">
        <v>5.6159999999999997</v>
      </c>
    </row>
    <row r="6596" spans="38:41">
      <c r="AL6596" s="300">
        <v>6</v>
      </c>
      <c r="AM6596" s="300">
        <v>1999</v>
      </c>
      <c r="AN6596" s="302">
        <v>36328</v>
      </c>
      <c r="AO6596" s="300">
        <v>5.5970000000000004</v>
      </c>
    </row>
    <row r="6597" spans="38:41">
      <c r="AL6597" s="300">
        <v>6</v>
      </c>
      <c r="AM6597" s="300">
        <v>1999</v>
      </c>
      <c r="AN6597" s="302">
        <v>36327</v>
      </c>
      <c r="AO6597" s="300">
        <v>5.7080000000000002</v>
      </c>
    </row>
    <row r="6598" spans="38:41">
      <c r="AL6598" s="300">
        <v>6</v>
      </c>
      <c r="AM6598" s="300">
        <v>1999</v>
      </c>
      <c r="AN6598" s="302">
        <v>36326</v>
      </c>
      <c r="AO6598" s="300">
        <v>5.7619999999999996</v>
      </c>
    </row>
    <row r="6599" spans="38:41">
      <c r="AL6599" s="300">
        <v>6</v>
      </c>
      <c r="AM6599" s="300">
        <v>1999</v>
      </c>
      <c r="AN6599" s="302">
        <v>36325</v>
      </c>
      <c r="AO6599" s="300">
        <v>5.7619999999999996</v>
      </c>
    </row>
    <row r="6600" spans="38:41">
      <c r="AL6600" s="300">
        <v>6</v>
      </c>
      <c r="AM6600" s="300">
        <v>1999</v>
      </c>
      <c r="AN6600" s="302">
        <v>36322</v>
      </c>
      <c r="AO6600" s="300">
        <v>5.7720000000000002</v>
      </c>
    </row>
    <row r="6601" spans="38:41">
      <c r="AL6601" s="300">
        <v>6</v>
      </c>
      <c r="AM6601" s="300">
        <v>1999</v>
      </c>
      <c r="AN6601" s="302">
        <v>36321</v>
      </c>
      <c r="AO6601" s="300">
        <v>5.7439999999999998</v>
      </c>
    </row>
    <row r="6602" spans="38:41">
      <c r="AL6602" s="300">
        <v>6</v>
      </c>
      <c r="AM6602" s="300">
        <v>1999</v>
      </c>
      <c r="AN6602" s="302">
        <v>36320</v>
      </c>
      <c r="AO6602" s="300">
        <v>5.7619999999999996</v>
      </c>
    </row>
    <row r="6603" spans="38:41">
      <c r="AL6603" s="300">
        <v>6</v>
      </c>
      <c r="AM6603" s="300">
        <v>1999</v>
      </c>
      <c r="AN6603" s="302">
        <v>36319</v>
      </c>
      <c r="AO6603" s="300">
        <v>5.74</v>
      </c>
    </row>
    <row r="6604" spans="38:41">
      <c r="AL6604" s="300">
        <v>6</v>
      </c>
      <c r="AM6604" s="300">
        <v>1999</v>
      </c>
      <c r="AN6604" s="302">
        <v>36318</v>
      </c>
      <c r="AO6604" s="300">
        <v>5.6959999999999997</v>
      </c>
    </row>
    <row r="6605" spans="38:41">
      <c r="AL6605" s="300">
        <v>6</v>
      </c>
      <c r="AM6605" s="300">
        <v>1999</v>
      </c>
      <c r="AN6605" s="302">
        <v>36315</v>
      </c>
      <c r="AO6605" s="300">
        <v>5.6779999999999999</v>
      </c>
    </row>
    <row r="6606" spans="38:41">
      <c r="AL6606" s="300">
        <v>6</v>
      </c>
      <c r="AM6606" s="300">
        <v>1999</v>
      </c>
      <c r="AN6606" s="302">
        <v>36314</v>
      </c>
      <c r="AO6606" s="300">
        <v>5.6589999999999998</v>
      </c>
    </row>
    <row r="6607" spans="38:41">
      <c r="AL6607" s="300">
        <v>6</v>
      </c>
      <c r="AM6607" s="300">
        <v>1999</v>
      </c>
      <c r="AN6607" s="302">
        <v>36313</v>
      </c>
      <c r="AO6607" s="300">
        <v>5.6150000000000002</v>
      </c>
    </row>
    <row r="6608" spans="38:41">
      <c r="AL6608" s="300">
        <v>6</v>
      </c>
      <c r="AM6608" s="300">
        <v>1999</v>
      </c>
      <c r="AN6608" s="302">
        <v>36312</v>
      </c>
      <c r="AO6608" s="300">
        <v>5.6369999999999996</v>
      </c>
    </row>
    <row r="6609" spans="38:41">
      <c r="AL6609" s="300">
        <v>5</v>
      </c>
      <c r="AM6609" s="300">
        <v>1999</v>
      </c>
      <c r="AN6609" s="302">
        <v>36311</v>
      </c>
      <c r="AO6609" s="300">
        <v>5.5330000000000004</v>
      </c>
    </row>
    <row r="6610" spans="38:41">
      <c r="AL6610" s="300">
        <v>5</v>
      </c>
      <c r="AM6610" s="300">
        <v>1999</v>
      </c>
      <c r="AN6610" s="302">
        <v>36308</v>
      </c>
      <c r="AO6610" s="300">
        <v>5.5570000000000004</v>
      </c>
    </row>
    <row r="6611" spans="38:41">
      <c r="AL6611" s="300">
        <v>5</v>
      </c>
      <c r="AM6611" s="300">
        <v>1999</v>
      </c>
      <c r="AN6611" s="302">
        <v>36307</v>
      </c>
      <c r="AO6611" s="300">
        <v>5.5940000000000003</v>
      </c>
    </row>
    <row r="6612" spans="38:41">
      <c r="AL6612" s="300">
        <v>5</v>
      </c>
      <c r="AM6612" s="300">
        <v>1999</v>
      </c>
      <c r="AN6612" s="302">
        <v>36306</v>
      </c>
      <c r="AO6612" s="300">
        <v>5.5860000000000003</v>
      </c>
    </row>
    <row r="6613" spans="38:41">
      <c r="AL6613" s="300">
        <v>5</v>
      </c>
      <c r="AM6613" s="300">
        <v>1999</v>
      </c>
      <c r="AN6613" s="302">
        <v>36305</v>
      </c>
      <c r="AO6613" s="300">
        <v>5.5830000000000002</v>
      </c>
    </row>
    <row r="6614" spans="38:41">
      <c r="AL6614" s="300">
        <v>5</v>
      </c>
      <c r="AM6614" s="300">
        <v>1999</v>
      </c>
      <c r="AN6614" s="302">
        <v>36304</v>
      </c>
      <c r="AO6614" s="300">
        <v>5.5960000000000001</v>
      </c>
    </row>
    <row r="6615" spans="38:41">
      <c r="AL6615" s="300">
        <v>5</v>
      </c>
      <c r="AM6615" s="300">
        <v>1999</v>
      </c>
      <c r="AN6615" s="302">
        <v>36301</v>
      </c>
      <c r="AO6615" s="300">
        <v>5.59</v>
      </c>
    </row>
    <row r="6616" spans="38:41">
      <c r="AL6616" s="300">
        <v>5</v>
      </c>
      <c r="AM6616" s="300">
        <v>1999</v>
      </c>
      <c r="AN6616" s="302">
        <v>36300</v>
      </c>
      <c r="AO6616" s="300">
        <v>5.6</v>
      </c>
    </row>
    <row r="6617" spans="38:41">
      <c r="AL6617" s="300">
        <v>5</v>
      </c>
      <c r="AM6617" s="300">
        <v>1999</v>
      </c>
      <c r="AN6617" s="302">
        <v>36299</v>
      </c>
      <c r="AO6617" s="300">
        <v>5.5919999999999996</v>
      </c>
    </row>
    <row r="6618" spans="38:41">
      <c r="AL6618" s="300">
        <v>5</v>
      </c>
      <c r="AM6618" s="300">
        <v>1999</v>
      </c>
      <c r="AN6618" s="302">
        <v>36298</v>
      </c>
      <c r="AO6618" s="300">
        <v>5.617</v>
      </c>
    </row>
    <row r="6619" spans="38:41">
      <c r="AL6619" s="300">
        <v>5</v>
      </c>
      <c r="AM6619" s="300">
        <v>1999</v>
      </c>
      <c r="AN6619" s="302">
        <v>36297</v>
      </c>
      <c r="AO6619" s="300">
        <v>5.657</v>
      </c>
    </row>
    <row r="6620" spans="38:41">
      <c r="AL6620" s="300">
        <v>5</v>
      </c>
      <c r="AM6620" s="300">
        <v>1999</v>
      </c>
      <c r="AN6620" s="302">
        <v>36294</v>
      </c>
      <c r="AO6620" s="300">
        <v>5.68</v>
      </c>
    </row>
    <row r="6621" spans="38:41">
      <c r="AL6621" s="300">
        <v>5</v>
      </c>
      <c r="AM6621" s="300">
        <v>1999</v>
      </c>
      <c r="AN6621" s="302">
        <v>36293</v>
      </c>
      <c r="AO6621" s="300">
        <v>5.5419999999999998</v>
      </c>
    </row>
    <row r="6622" spans="38:41">
      <c r="AL6622" s="300">
        <v>5</v>
      </c>
      <c r="AM6622" s="300">
        <v>1999</v>
      </c>
      <c r="AN6622" s="302">
        <v>36292</v>
      </c>
      <c r="AO6622" s="300">
        <v>5.6</v>
      </c>
    </row>
    <row r="6623" spans="38:41">
      <c r="AL6623" s="300">
        <v>5</v>
      </c>
      <c r="AM6623" s="300">
        <v>1999</v>
      </c>
      <c r="AN6623" s="302">
        <v>36291</v>
      </c>
      <c r="AO6623" s="300">
        <v>5.6189999999999998</v>
      </c>
    </row>
    <row r="6624" spans="38:41">
      <c r="AL6624" s="300">
        <v>5</v>
      </c>
      <c r="AM6624" s="300">
        <v>1999</v>
      </c>
      <c r="AN6624" s="302">
        <v>36290</v>
      </c>
      <c r="AO6624" s="300">
        <v>5.62</v>
      </c>
    </row>
    <row r="6625" spans="38:41">
      <c r="AL6625" s="300">
        <v>5</v>
      </c>
      <c r="AM6625" s="300">
        <v>1999</v>
      </c>
      <c r="AN6625" s="302">
        <v>36287</v>
      </c>
      <c r="AO6625" s="300">
        <v>5.6070000000000002</v>
      </c>
    </row>
    <row r="6626" spans="38:41">
      <c r="AL6626" s="300">
        <v>5</v>
      </c>
      <c r="AM6626" s="300">
        <v>1999</v>
      </c>
      <c r="AN6626" s="302">
        <v>36286</v>
      </c>
      <c r="AO6626" s="300">
        <v>5.5819999999999999</v>
      </c>
    </row>
    <row r="6627" spans="38:41">
      <c r="AL6627" s="300">
        <v>5</v>
      </c>
      <c r="AM6627" s="300">
        <v>1999</v>
      </c>
      <c r="AN6627" s="302">
        <v>36285</v>
      </c>
      <c r="AO6627" s="300">
        <v>5.5140000000000002</v>
      </c>
    </row>
    <row r="6628" spans="38:41">
      <c r="AL6628" s="300">
        <v>5</v>
      </c>
      <c r="AM6628" s="300">
        <v>1999</v>
      </c>
      <c r="AN6628" s="302">
        <v>36284</v>
      </c>
      <c r="AO6628" s="300">
        <v>5.4710000000000001</v>
      </c>
    </row>
    <row r="6629" spans="38:41">
      <c r="AL6629" s="300">
        <v>5</v>
      </c>
      <c r="AM6629" s="300">
        <v>1999</v>
      </c>
      <c r="AN6629" s="302">
        <v>36283</v>
      </c>
      <c r="AO6629" s="300">
        <v>5.4660000000000002</v>
      </c>
    </row>
    <row r="6630" spans="38:41">
      <c r="AL6630" s="300">
        <v>4</v>
      </c>
      <c r="AM6630" s="300">
        <v>1999</v>
      </c>
      <c r="AN6630" s="302">
        <v>36280</v>
      </c>
      <c r="AO6630" s="300">
        <v>5.4390000000000001</v>
      </c>
    </row>
    <row r="6631" spans="38:41">
      <c r="AL6631" s="300">
        <v>4</v>
      </c>
      <c r="AM6631" s="300">
        <v>1999</v>
      </c>
      <c r="AN6631" s="302">
        <v>36279</v>
      </c>
      <c r="AO6631" s="300">
        <v>5.3680000000000003</v>
      </c>
    </row>
    <row r="6632" spans="38:41">
      <c r="AL6632" s="300">
        <v>4</v>
      </c>
      <c r="AM6632" s="300">
        <v>1999</v>
      </c>
      <c r="AN6632" s="302">
        <v>36278</v>
      </c>
      <c r="AO6632" s="300">
        <v>5.4089999999999998</v>
      </c>
    </row>
    <row r="6633" spans="38:41">
      <c r="AL6633" s="300">
        <v>4</v>
      </c>
      <c r="AM6633" s="300">
        <v>1999</v>
      </c>
      <c r="AN6633" s="302">
        <v>36277</v>
      </c>
      <c r="AO6633" s="300">
        <v>5.4260000000000002</v>
      </c>
    </row>
    <row r="6634" spans="38:41">
      <c r="AL6634" s="300">
        <v>4</v>
      </c>
      <c r="AM6634" s="300">
        <v>1999</v>
      </c>
      <c r="AN6634" s="302">
        <v>36276</v>
      </c>
      <c r="AO6634" s="300">
        <v>5.4790000000000001</v>
      </c>
    </row>
    <row r="6635" spans="38:41">
      <c r="AL6635" s="300">
        <v>4</v>
      </c>
      <c r="AM6635" s="300">
        <v>1999</v>
      </c>
      <c r="AN6635" s="302">
        <v>36273</v>
      </c>
      <c r="AO6635" s="300">
        <v>5.4649999999999999</v>
      </c>
    </row>
    <row r="6636" spans="38:41">
      <c r="AL6636" s="300">
        <v>4</v>
      </c>
      <c r="AM6636" s="300">
        <v>1999</v>
      </c>
      <c r="AN6636" s="302">
        <v>36272</v>
      </c>
      <c r="AO6636" s="300">
        <v>5.4669999999999996</v>
      </c>
    </row>
    <row r="6637" spans="38:41">
      <c r="AL6637" s="300">
        <v>4</v>
      </c>
      <c r="AM6637" s="300">
        <v>1999</v>
      </c>
      <c r="AN6637" s="302">
        <v>36271</v>
      </c>
      <c r="AO6637" s="300">
        <v>5.4020000000000001</v>
      </c>
    </row>
    <row r="6638" spans="38:41">
      <c r="AL6638" s="300">
        <v>4</v>
      </c>
      <c r="AM6638" s="300">
        <v>1999</v>
      </c>
      <c r="AN6638" s="302">
        <v>36270</v>
      </c>
      <c r="AO6638" s="300">
        <v>5.3810000000000002</v>
      </c>
    </row>
    <row r="6639" spans="38:41">
      <c r="AL6639" s="300">
        <v>4</v>
      </c>
      <c r="AM6639" s="300">
        <v>1999</v>
      </c>
      <c r="AN6639" s="302">
        <v>36269</v>
      </c>
      <c r="AO6639" s="300">
        <v>5.3529999999999998</v>
      </c>
    </row>
    <row r="6640" spans="38:41">
      <c r="AL6640" s="300">
        <v>4</v>
      </c>
      <c r="AM6640" s="300">
        <v>1999</v>
      </c>
      <c r="AN6640" s="302">
        <v>36266</v>
      </c>
      <c r="AO6640" s="300">
        <v>5.343</v>
      </c>
    </row>
    <row r="6641" spans="38:41">
      <c r="AL6641" s="300">
        <v>4</v>
      </c>
      <c r="AM6641" s="300">
        <v>1999</v>
      </c>
      <c r="AN6641" s="302">
        <v>36265</v>
      </c>
      <c r="AO6641" s="300">
        <v>5.3049999999999997</v>
      </c>
    </row>
    <row r="6642" spans="38:41">
      <c r="AL6642" s="300">
        <v>4</v>
      </c>
      <c r="AM6642" s="300">
        <v>1999</v>
      </c>
      <c r="AN6642" s="302">
        <v>36264</v>
      </c>
      <c r="AO6642" s="300">
        <v>5.2839999999999998</v>
      </c>
    </row>
    <row r="6643" spans="38:41">
      <c r="AL6643" s="300">
        <v>4</v>
      </c>
      <c r="AM6643" s="300">
        <v>1999</v>
      </c>
      <c r="AN6643" s="302">
        <v>36263</v>
      </c>
      <c r="AO6643" s="300">
        <v>5.2649999999999997</v>
      </c>
    </row>
    <row r="6644" spans="38:41">
      <c r="AL6644" s="300">
        <v>4</v>
      </c>
      <c r="AM6644" s="300">
        <v>1999</v>
      </c>
      <c r="AN6644" s="302">
        <v>36262</v>
      </c>
      <c r="AO6644" s="300">
        <v>5.2720000000000002</v>
      </c>
    </row>
    <row r="6645" spans="38:41">
      <c r="AL6645" s="300">
        <v>4</v>
      </c>
      <c r="AM6645" s="300">
        <v>1999</v>
      </c>
      <c r="AN6645" s="302">
        <v>36259</v>
      </c>
      <c r="AO6645" s="300">
        <v>5.2729999999999997</v>
      </c>
    </row>
    <row r="6646" spans="38:41">
      <c r="AL6646" s="300">
        <v>4</v>
      </c>
      <c r="AM6646" s="300">
        <v>1999</v>
      </c>
      <c r="AN6646" s="302">
        <v>36258</v>
      </c>
      <c r="AO6646" s="300">
        <v>5.2519999999999998</v>
      </c>
    </row>
    <row r="6647" spans="38:41">
      <c r="AL6647" s="300">
        <v>4</v>
      </c>
      <c r="AM6647" s="300">
        <v>1999</v>
      </c>
      <c r="AN6647" s="302">
        <v>36257</v>
      </c>
      <c r="AO6647" s="300">
        <v>5.2990000000000004</v>
      </c>
    </row>
    <row r="6648" spans="38:41">
      <c r="AL6648" s="300">
        <v>4</v>
      </c>
      <c r="AM6648" s="300">
        <v>1999</v>
      </c>
      <c r="AN6648" s="302">
        <v>36256</v>
      </c>
      <c r="AO6648" s="300">
        <v>5.2759999999999998</v>
      </c>
    </row>
    <row r="6649" spans="38:41">
      <c r="AL6649" s="300">
        <v>4</v>
      </c>
      <c r="AM6649" s="300">
        <v>1999</v>
      </c>
      <c r="AN6649" s="302">
        <v>36255</v>
      </c>
      <c r="AO6649" s="300">
        <v>5.32</v>
      </c>
    </row>
    <row r="6650" spans="38:41">
      <c r="AL6650" s="300">
        <v>4</v>
      </c>
      <c r="AM6650" s="300">
        <v>1999</v>
      </c>
      <c r="AN6650" s="302">
        <v>36252</v>
      </c>
      <c r="AO6650" s="300">
        <v>5.3239999999999998</v>
      </c>
    </row>
    <row r="6651" spans="38:41">
      <c r="AL6651" s="300">
        <v>4</v>
      </c>
      <c r="AM6651" s="300">
        <v>1999</v>
      </c>
      <c r="AN6651" s="302">
        <v>36251</v>
      </c>
      <c r="AO6651" s="300">
        <v>5.3760000000000003</v>
      </c>
    </row>
    <row r="6652" spans="38:41">
      <c r="AL6652" s="300">
        <v>3</v>
      </c>
      <c r="AM6652" s="300">
        <v>1999</v>
      </c>
      <c r="AN6652" s="302">
        <v>36250</v>
      </c>
      <c r="AO6652" s="300">
        <v>5.3689999999999998</v>
      </c>
    </row>
    <row r="6653" spans="38:41">
      <c r="AL6653" s="300">
        <v>3</v>
      </c>
      <c r="AM6653" s="300">
        <v>1999</v>
      </c>
      <c r="AN6653" s="302">
        <v>36249</v>
      </c>
      <c r="AO6653" s="300">
        <v>5.3860000000000001</v>
      </c>
    </row>
    <row r="6654" spans="38:41">
      <c r="AL6654" s="300">
        <v>3</v>
      </c>
      <c r="AM6654" s="300">
        <v>1999</v>
      </c>
      <c r="AN6654" s="302">
        <v>36248</v>
      </c>
      <c r="AO6654" s="300">
        <v>5.4260000000000002</v>
      </c>
    </row>
    <row r="6655" spans="38:41">
      <c r="AL6655" s="300">
        <v>3</v>
      </c>
      <c r="AM6655" s="300">
        <v>1999</v>
      </c>
      <c r="AN6655" s="302">
        <v>36245</v>
      </c>
      <c r="AO6655" s="300">
        <v>5.4260000000000002</v>
      </c>
    </row>
    <row r="6656" spans="38:41">
      <c r="AL6656" s="300">
        <v>3</v>
      </c>
      <c r="AM6656" s="300">
        <v>1999</v>
      </c>
      <c r="AN6656" s="302">
        <v>36244</v>
      </c>
      <c r="AO6656" s="300">
        <v>5.4320000000000004</v>
      </c>
    </row>
    <row r="6657" spans="38:41">
      <c r="AL6657" s="300">
        <v>3</v>
      </c>
      <c r="AM6657" s="300">
        <v>1999</v>
      </c>
      <c r="AN6657" s="302">
        <v>36243</v>
      </c>
      <c r="AO6657" s="300">
        <v>5.415</v>
      </c>
    </row>
    <row r="6658" spans="38:41">
      <c r="AL6658" s="300">
        <v>3</v>
      </c>
      <c r="AM6658" s="300">
        <v>1999</v>
      </c>
      <c r="AN6658" s="302">
        <v>36242</v>
      </c>
      <c r="AO6658" s="300">
        <v>5.4429999999999996</v>
      </c>
    </row>
    <row r="6659" spans="38:41">
      <c r="AL6659" s="300">
        <v>3</v>
      </c>
      <c r="AM6659" s="300">
        <v>1999</v>
      </c>
      <c r="AN6659" s="302">
        <v>36241</v>
      </c>
      <c r="AO6659" s="300">
        <v>5.4720000000000004</v>
      </c>
    </row>
    <row r="6660" spans="38:41">
      <c r="AL6660" s="300">
        <v>3</v>
      </c>
      <c r="AM6660" s="300">
        <v>1999</v>
      </c>
      <c r="AN6660" s="302">
        <v>36238</v>
      </c>
      <c r="AO6660" s="300">
        <v>5.452</v>
      </c>
    </row>
    <row r="6661" spans="38:41">
      <c r="AL6661" s="300">
        <v>3</v>
      </c>
      <c r="AM6661" s="300">
        <v>1999</v>
      </c>
      <c r="AN6661" s="302">
        <v>36237</v>
      </c>
      <c r="AO6661" s="300">
        <v>5.4160000000000004</v>
      </c>
    </row>
    <row r="6662" spans="38:41">
      <c r="AL6662" s="300">
        <v>3</v>
      </c>
      <c r="AM6662" s="300">
        <v>1999</v>
      </c>
      <c r="AN6662" s="302">
        <v>36236</v>
      </c>
      <c r="AO6662" s="300">
        <v>5.4379999999999997</v>
      </c>
    </row>
    <row r="6663" spans="38:41">
      <c r="AL6663" s="300">
        <v>3</v>
      </c>
      <c r="AM6663" s="300">
        <v>1999</v>
      </c>
      <c r="AN6663" s="302">
        <v>36235</v>
      </c>
      <c r="AO6663" s="300">
        <v>5.4160000000000004</v>
      </c>
    </row>
    <row r="6664" spans="38:41">
      <c r="AL6664" s="300">
        <v>3</v>
      </c>
      <c r="AM6664" s="300">
        <v>1999</v>
      </c>
      <c r="AN6664" s="302">
        <v>36234</v>
      </c>
      <c r="AO6664" s="300">
        <v>5.407</v>
      </c>
    </row>
    <row r="6665" spans="38:41">
      <c r="AL6665" s="300">
        <v>3</v>
      </c>
      <c r="AM6665" s="300">
        <v>1999</v>
      </c>
      <c r="AN6665" s="302">
        <v>36231</v>
      </c>
      <c r="AO6665" s="300">
        <v>5.4240000000000004</v>
      </c>
    </row>
    <row r="6666" spans="38:41">
      <c r="AL6666" s="300">
        <v>3</v>
      </c>
      <c r="AM6666" s="300">
        <v>1999</v>
      </c>
      <c r="AN6666" s="302">
        <v>36230</v>
      </c>
      <c r="AO6666" s="300">
        <v>5.4550000000000001</v>
      </c>
    </row>
    <row r="6667" spans="38:41">
      <c r="AL6667" s="300">
        <v>3</v>
      </c>
      <c r="AM6667" s="300">
        <v>1999</v>
      </c>
      <c r="AN6667" s="302">
        <v>36229</v>
      </c>
      <c r="AO6667" s="300">
        <v>5.4539999999999997</v>
      </c>
    </row>
    <row r="6668" spans="38:41">
      <c r="AL6668" s="300">
        <v>3</v>
      </c>
      <c r="AM6668" s="300">
        <v>1999</v>
      </c>
      <c r="AN6668" s="302">
        <v>36228</v>
      </c>
      <c r="AO6668" s="300">
        <v>5.4509999999999996</v>
      </c>
    </row>
    <row r="6669" spans="38:41">
      <c r="AL6669" s="300">
        <v>3</v>
      </c>
      <c r="AM6669" s="300">
        <v>1999</v>
      </c>
      <c r="AN6669" s="302">
        <v>36227</v>
      </c>
      <c r="AO6669" s="300">
        <v>5.5019999999999998</v>
      </c>
    </row>
    <row r="6670" spans="38:41">
      <c r="AL6670" s="300">
        <v>3</v>
      </c>
      <c r="AM6670" s="300">
        <v>1999</v>
      </c>
      <c r="AN6670" s="302">
        <v>36224</v>
      </c>
      <c r="AO6670" s="300">
        <v>5.5019999999999998</v>
      </c>
    </row>
    <row r="6671" spans="38:41">
      <c r="AL6671" s="300">
        <v>3</v>
      </c>
      <c r="AM6671" s="300">
        <v>1999</v>
      </c>
      <c r="AN6671" s="302">
        <v>36223</v>
      </c>
      <c r="AO6671" s="300">
        <v>5.5659999999999998</v>
      </c>
    </row>
    <row r="6672" spans="38:41">
      <c r="AL6672" s="300">
        <v>3</v>
      </c>
      <c r="AM6672" s="300">
        <v>1999</v>
      </c>
      <c r="AN6672" s="302">
        <v>36222</v>
      </c>
      <c r="AO6672" s="300">
        <v>5.5380000000000003</v>
      </c>
    </row>
    <row r="6673" spans="38:41">
      <c r="AL6673" s="300">
        <v>3</v>
      </c>
      <c r="AM6673" s="300">
        <v>1999</v>
      </c>
      <c r="AN6673" s="302">
        <v>36221</v>
      </c>
      <c r="AO6673" s="300">
        <v>5.4989999999999997</v>
      </c>
    </row>
    <row r="6674" spans="38:41">
      <c r="AL6674" s="300">
        <v>3</v>
      </c>
      <c r="AM6674" s="300">
        <v>1999</v>
      </c>
      <c r="AN6674" s="302">
        <v>36220</v>
      </c>
      <c r="AO6674" s="300">
        <v>5.5369999999999999</v>
      </c>
    </row>
    <row r="6675" spans="38:41">
      <c r="AL6675" s="300">
        <v>2</v>
      </c>
      <c r="AM6675" s="300">
        <v>1999</v>
      </c>
      <c r="AN6675" s="302">
        <v>36217</v>
      </c>
      <c r="AO6675" s="300">
        <v>5.4950000000000001</v>
      </c>
    </row>
    <row r="6676" spans="38:41">
      <c r="AL6676" s="300">
        <v>2</v>
      </c>
      <c r="AM6676" s="300">
        <v>1999</v>
      </c>
      <c r="AN6676" s="302">
        <v>36216</v>
      </c>
      <c r="AO6676" s="300">
        <v>5.49</v>
      </c>
    </row>
    <row r="6677" spans="38:41">
      <c r="AL6677" s="300">
        <v>2</v>
      </c>
      <c r="AM6677" s="300">
        <v>1999</v>
      </c>
      <c r="AN6677" s="302">
        <v>36215</v>
      </c>
      <c r="AO6677" s="300">
        <v>5.4320000000000004</v>
      </c>
    </row>
    <row r="6678" spans="38:41">
      <c r="AL6678" s="300">
        <v>2</v>
      </c>
      <c r="AM6678" s="300">
        <v>1999</v>
      </c>
      <c r="AN6678" s="302">
        <v>36214</v>
      </c>
      <c r="AO6678" s="300">
        <v>5.39</v>
      </c>
    </row>
    <row r="6679" spans="38:41">
      <c r="AL6679" s="300">
        <v>2</v>
      </c>
      <c r="AM6679" s="300">
        <v>1999</v>
      </c>
      <c r="AN6679" s="302">
        <v>36213</v>
      </c>
      <c r="AO6679" s="300">
        <v>5.3620000000000001</v>
      </c>
    </row>
    <row r="6680" spans="38:41">
      <c r="AL6680" s="300">
        <v>2</v>
      </c>
      <c r="AM6680" s="300">
        <v>1999</v>
      </c>
      <c r="AN6680" s="302">
        <v>36210</v>
      </c>
      <c r="AO6680" s="300">
        <v>5.3819999999999997</v>
      </c>
    </row>
    <row r="6681" spans="38:41">
      <c r="AL6681" s="300">
        <v>2</v>
      </c>
      <c r="AM6681" s="300">
        <v>1999</v>
      </c>
      <c r="AN6681" s="302">
        <v>36209</v>
      </c>
      <c r="AO6681" s="300">
        <v>5.3819999999999997</v>
      </c>
    </row>
    <row r="6682" spans="38:41">
      <c r="AL6682" s="300">
        <v>2</v>
      </c>
      <c r="AM6682" s="300">
        <v>1999</v>
      </c>
      <c r="AN6682" s="302">
        <v>36208</v>
      </c>
      <c r="AO6682" s="300">
        <v>5.351</v>
      </c>
    </row>
    <row r="6683" spans="38:41">
      <c r="AL6683" s="300">
        <v>2</v>
      </c>
      <c r="AM6683" s="300">
        <v>1999</v>
      </c>
      <c r="AN6683" s="302">
        <v>36207</v>
      </c>
      <c r="AO6683" s="300">
        <v>5.351</v>
      </c>
    </row>
    <row r="6684" spans="38:41">
      <c r="AL6684" s="300">
        <v>2</v>
      </c>
      <c r="AM6684" s="300">
        <v>1999</v>
      </c>
      <c r="AN6684" s="302">
        <v>36206</v>
      </c>
      <c r="AO6684" s="300">
        <v>5.399</v>
      </c>
    </row>
    <row r="6685" spans="38:41">
      <c r="AL6685" s="300">
        <v>2</v>
      </c>
      <c r="AM6685" s="300">
        <v>1999</v>
      </c>
      <c r="AN6685" s="302">
        <v>36203</v>
      </c>
      <c r="AO6685" s="300">
        <v>5.4</v>
      </c>
    </row>
    <row r="6686" spans="38:41">
      <c r="AL6686" s="300">
        <v>2</v>
      </c>
      <c r="AM6686" s="300">
        <v>1999</v>
      </c>
      <c r="AN6686" s="302">
        <v>36202</v>
      </c>
      <c r="AO6686" s="300">
        <v>5.3289999999999997</v>
      </c>
    </row>
    <row r="6687" spans="38:41">
      <c r="AL6687" s="300">
        <v>2</v>
      </c>
      <c r="AM6687" s="300">
        <v>1999</v>
      </c>
      <c r="AN6687" s="302">
        <v>36201</v>
      </c>
      <c r="AO6687" s="300">
        <v>5.3390000000000004</v>
      </c>
    </row>
    <row r="6688" spans="38:41">
      <c r="AL6688" s="300">
        <v>2</v>
      </c>
      <c r="AM6688" s="300">
        <v>1999</v>
      </c>
      <c r="AN6688" s="302">
        <v>36200</v>
      </c>
      <c r="AO6688" s="300">
        <v>5.3159999999999998</v>
      </c>
    </row>
    <row r="6689" spans="38:41">
      <c r="AL6689" s="300">
        <v>2</v>
      </c>
      <c r="AM6689" s="300">
        <v>1999</v>
      </c>
      <c r="AN6689" s="302">
        <v>36199</v>
      </c>
      <c r="AO6689" s="300">
        <v>5.3390000000000004</v>
      </c>
    </row>
    <row r="6690" spans="38:41">
      <c r="AL6690" s="300">
        <v>2</v>
      </c>
      <c r="AM6690" s="300">
        <v>1999</v>
      </c>
      <c r="AN6690" s="302">
        <v>36196</v>
      </c>
      <c r="AO6690" s="300">
        <v>5.3540000000000001</v>
      </c>
    </row>
    <row r="6691" spans="38:41">
      <c r="AL6691" s="300">
        <v>2</v>
      </c>
      <c r="AM6691" s="300">
        <v>1999</v>
      </c>
      <c r="AN6691" s="302">
        <v>36195</v>
      </c>
      <c r="AO6691" s="300">
        <v>5.3390000000000004</v>
      </c>
    </row>
    <row r="6692" spans="38:41">
      <c r="AL6692" s="300">
        <v>2</v>
      </c>
      <c r="AM6692" s="300">
        <v>1999</v>
      </c>
      <c r="AN6692" s="302">
        <v>36194</v>
      </c>
      <c r="AO6692" s="300">
        <v>5.3410000000000002</v>
      </c>
    </row>
    <row r="6693" spans="38:41">
      <c r="AL6693" s="300">
        <v>2</v>
      </c>
      <c r="AM6693" s="300">
        <v>1999</v>
      </c>
      <c r="AN6693" s="302">
        <v>36193</v>
      </c>
      <c r="AO6693" s="300">
        <v>5.3239999999999998</v>
      </c>
    </row>
    <row r="6694" spans="38:41">
      <c r="AL6694" s="300">
        <v>2</v>
      </c>
      <c r="AM6694" s="300">
        <v>1999</v>
      </c>
      <c r="AN6694" s="302">
        <v>36192</v>
      </c>
      <c r="AO6694" s="300">
        <v>5.2850000000000001</v>
      </c>
    </row>
    <row r="6695" spans="38:41">
      <c r="AL6695" s="300">
        <v>1</v>
      </c>
      <c r="AM6695" s="300">
        <v>1999</v>
      </c>
      <c r="AN6695" s="302">
        <v>36189</v>
      </c>
      <c r="AO6695" s="300">
        <v>5.2140000000000004</v>
      </c>
    </row>
    <row r="6696" spans="38:41">
      <c r="AL6696" s="300">
        <v>1</v>
      </c>
      <c r="AM6696" s="300">
        <v>1999</v>
      </c>
      <c r="AN6696" s="302">
        <v>36188</v>
      </c>
      <c r="AO6696" s="300">
        <v>5.2359999999999998</v>
      </c>
    </row>
    <row r="6697" spans="38:41">
      <c r="AL6697" s="300">
        <v>1</v>
      </c>
      <c r="AM6697" s="300">
        <v>1999</v>
      </c>
      <c r="AN6697" s="302">
        <v>36187</v>
      </c>
      <c r="AO6697" s="300">
        <v>5.2370000000000001</v>
      </c>
    </row>
    <row r="6698" spans="38:41">
      <c r="AL6698" s="300">
        <v>1</v>
      </c>
      <c r="AM6698" s="300">
        <v>1999</v>
      </c>
      <c r="AN6698" s="302">
        <v>36186</v>
      </c>
      <c r="AO6698" s="300">
        <v>5.2510000000000003</v>
      </c>
    </row>
    <row r="6699" spans="38:41">
      <c r="AL6699" s="300">
        <v>1</v>
      </c>
      <c r="AM6699" s="300">
        <v>1999</v>
      </c>
      <c r="AN6699" s="302">
        <v>36185</v>
      </c>
      <c r="AO6699" s="300">
        <v>5.2510000000000003</v>
      </c>
    </row>
    <row r="6700" spans="38:41">
      <c r="AL6700" s="300">
        <v>1</v>
      </c>
      <c r="AM6700" s="300">
        <v>1999</v>
      </c>
      <c r="AN6700" s="302">
        <v>36182</v>
      </c>
      <c r="AO6700" s="300">
        <v>5.2619999999999996</v>
      </c>
    </row>
    <row r="6701" spans="38:41">
      <c r="AL6701" s="300">
        <v>1</v>
      </c>
      <c r="AM6701" s="300">
        <v>1999</v>
      </c>
      <c r="AN6701" s="302">
        <v>36181</v>
      </c>
      <c r="AO6701" s="300">
        <v>5.2169999999999996</v>
      </c>
    </row>
    <row r="6702" spans="38:41">
      <c r="AL6702" s="300">
        <v>1</v>
      </c>
      <c r="AM6702" s="300">
        <v>1999</v>
      </c>
      <c r="AN6702" s="302">
        <v>36180</v>
      </c>
      <c r="AO6702" s="300">
        <v>5.2450000000000001</v>
      </c>
    </row>
    <row r="6703" spans="38:41">
      <c r="AL6703" s="300">
        <v>1</v>
      </c>
      <c r="AM6703" s="300">
        <v>1999</v>
      </c>
      <c r="AN6703" s="302">
        <v>36179</v>
      </c>
      <c r="AO6703" s="300">
        <v>5.2389999999999999</v>
      </c>
    </row>
    <row r="6704" spans="38:41">
      <c r="AL6704" s="300">
        <v>1</v>
      </c>
      <c r="AM6704" s="300">
        <v>1999</v>
      </c>
      <c r="AN6704" s="302">
        <v>36178</v>
      </c>
      <c r="AO6704" s="300">
        <v>5.2119999999999997</v>
      </c>
    </row>
    <row r="6705" spans="38:41">
      <c r="AL6705" s="300">
        <v>1</v>
      </c>
      <c r="AM6705" s="300">
        <v>1999</v>
      </c>
      <c r="AN6705" s="302">
        <v>36175</v>
      </c>
      <c r="AO6705" s="300">
        <v>5.2080000000000002</v>
      </c>
    </row>
    <row r="6706" spans="38:41">
      <c r="AL6706" s="300">
        <v>1</v>
      </c>
      <c r="AM6706" s="300">
        <v>1999</v>
      </c>
      <c r="AN6706" s="302">
        <v>36174</v>
      </c>
      <c r="AO6706" s="300">
        <v>5.1879999999999997</v>
      </c>
    </row>
    <row r="6707" spans="38:41">
      <c r="AL6707" s="300">
        <v>1</v>
      </c>
      <c r="AM6707" s="300">
        <v>1999</v>
      </c>
      <c r="AN6707" s="302">
        <v>36173</v>
      </c>
      <c r="AO6707" s="300">
        <v>5.2190000000000003</v>
      </c>
    </row>
    <row r="6708" spans="38:41">
      <c r="AL6708" s="300">
        <v>1</v>
      </c>
      <c r="AM6708" s="300">
        <v>1999</v>
      </c>
      <c r="AN6708" s="302">
        <v>36172</v>
      </c>
      <c r="AO6708" s="300">
        <v>5.2750000000000004</v>
      </c>
    </row>
    <row r="6709" spans="38:41">
      <c r="AL6709" s="300">
        <v>1</v>
      </c>
      <c r="AM6709" s="300">
        <v>1999</v>
      </c>
      <c r="AN6709" s="302">
        <v>36171</v>
      </c>
      <c r="AO6709" s="300">
        <v>5.3109999999999999</v>
      </c>
    </row>
    <row r="6710" spans="38:41">
      <c r="AL6710" s="300">
        <v>1</v>
      </c>
      <c r="AM6710" s="300">
        <v>1999</v>
      </c>
      <c r="AN6710" s="302">
        <v>36168</v>
      </c>
      <c r="AO6710" s="300">
        <v>5.2729999999999997</v>
      </c>
    </row>
    <row r="6711" spans="38:41">
      <c r="AL6711" s="300">
        <v>1</v>
      </c>
      <c r="AM6711" s="300">
        <v>1999</v>
      </c>
      <c r="AN6711" s="302">
        <v>36167</v>
      </c>
      <c r="AO6711" s="300">
        <v>5.2309999999999999</v>
      </c>
    </row>
    <row r="6712" spans="38:41">
      <c r="AL6712" s="300">
        <v>1</v>
      </c>
      <c r="AM6712" s="300">
        <v>1999</v>
      </c>
      <c r="AN6712" s="302">
        <v>36166</v>
      </c>
      <c r="AO6712" s="300">
        <v>5.1970000000000001</v>
      </c>
    </row>
    <row r="6713" spans="38:41">
      <c r="AL6713" s="300">
        <v>1</v>
      </c>
      <c r="AM6713" s="300">
        <v>1999</v>
      </c>
      <c r="AN6713" s="302">
        <v>36165</v>
      </c>
      <c r="AO6713" s="300">
        <v>5.2110000000000003</v>
      </c>
    </row>
    <row r="6714" spans="38:41">
      <c r="AL6714" s="300">
        <v>1</v>
      </c>
      <c r="AM6714" s="300">
        <v>1999</v>
      </c>
      <c r="AN6714" s="302">
        <v>36164</v>
      </c>
      <c r="AO6714" s="300">
        <v>5.1619999999999999</v>
      </c>
    </row>
    <row r="6715" spans="38:41">
      <c r="AL6715" s="300">
        <v>1</v>
      </c>
      <c r="AM6715" s="300">
        <v>1999</v>
      </c>
      <c r="AN6715" s="302">
        <v>36161</v>
      </c>
      <c r="AO6715" s="300">
        <v>5.1580000000000004</v>
      </c>
    </row>
    <row r="6716" spans="38:41">
      <c r="AL6716" s="300">
        <v>12</v>
      </c>
      <c r="AM6716" s="300">
        <v>1998</v>
      </c>
      <c r="AN6716" s="302">
        <v>36160</v>
      </c>
      <c r="AO6716" s="300">
        <v>5.1559999999999997</v>
      </c>
    </row>
    <row r="6717" spans="38:41">
      <c r="AL6717" s="300">
        <v>12</v>
      </c>
      <c r="AM6717" s="300">
        <v>1998</v>
      </c>
      <c r="AN6717" s="302">
        <v>36159</v>
      </c>
      <c r="AO6717" s="300">
        <v>5.149</v>
      </c>
    </row>
    <row r="6718" spans="38:41">
      <c r="AL6718" s="300">
        <v>12</v>
      </c>
      <c r="AM6718" s="300">
        <v>1998</v>
      </c>
      <c r="AN6718" s="302">
        <v>36158</v>
      </c>
      <c r="AO6718" s="300">
        <v>5.1669999999999998</v>
      </c>
    </row>
    <row r="6719" spans="38:41">
      <c r="AL6719" s="300">
        <v>12</v>
      </c>
      <c r="AM6719" s="300">
        <v>1998</v>
      </c>
      <c r="AN6719" s="302">
        <v>36157</v>
      </c>
      <c r="AO6719" s="300">
        <v>5.2480000000000002</v>
      </c>
    </row>
    <row r="6720" spans="38:41">
      <c r="AL6720" s="300">
        <v>12</v>
      </c>
      <c r="AM6720" s="300">
        <v>1998</v>
      </c>
      <c r="AN6720" s="302">
        <v>36154</v>
      </c>
      <c r="AO6720" s="300">
        <v>5.2480000000000002</v>
      </c>
    </row>
    <row r="6721" spans="38:41">
      <c r="AL6721" s="300">
        <v>12</v>
      </c>
      <c r="AM6721" s="300">
        <v>1998</v>
      </c>
      <c r="AN6721" s="302">
        <v>36153</v>
      </c>
      <c r="AO6721" s="300">
        <v>5.2480000000000002</v>
      </c>
    </row>
    <row r="6722" spans="38:41">
      <c r="AL6722" s="300">
        <v>12</v>
      </c>
      <c r="AM6722" s="300">
        <v>1998</v>
      </c>
      <c r="AN6722" s="302">
        <v>36152</v>
      </c>
      <c r="AO6722" s="300">
        <v>5.2069999999999999</v>
      </c>
    </row>
    <row r="6723" spans="38:41">
      <c r="AL6723" s="300">
        <v>12</v>
      </c>
      <c r="AM6723" s="300">
        <v>1998</v>
      </c>
      <c r="AN6723" s="302">
        <v>36151</v>
      </c>
      <c r="AO6723" s="300">
        <v>5.1890000000000001</v>
      </c>
    </row>
    <row r="6724" spans="38:41">
      <c r="AL6724" s="300">
        <v>12</v>
      </c>
      <c r="AM6724" s="300">
        <v>1998</v>
      </c>
      <c r="AN6724" s="302">
        <v>36150</v>
      </c>
      <c r="AO6724" s="300">
        <v>5.1210000000000004</v>
      </c>
    </row>
    <row r="6725" spans="38:41">
      <c r="AL6725" s="300">
        <v>12</v>
      </c>
      <c r="AM6725" s="300">
        <v>1998</v>
      </c>
      <c r="AN6725" s="302">
        <v>36147</v>
      </c>
      <c r="AO6725" s="300">
        <v>5.0970000000000004</v>
      </c>
    </row>
    <row r="6726" spans="38:41">
      <c r="AL6726" s="300">
        <v>12</v>
      </c>
      <c r="AM6726" s="300">
        <v>1998</v>
      </c>
      <c r="AN6726" s="302">
        <v>36146</v>
      </c>
      <c r="AO6726" s="300">
        <v>5.0839999999999996</v>
      </c>
    </row>
    <row r="6727" spans="38:41">
      <c r="AL6727" s="300">
        <v>12</v>
      </c>
      <c r="AM6727" s="300">
        <v>1998</v>
      </c>
      <c r="AN6727" s="302">
        <v>36145</v>
      </c>
      <c r="AO6727" s="300">
        <v>5.0869999999999997</v>
      </c>
    </row>
    <row r="6728" spans="38:41">
      <c r="AL6728" s="300">
        <v>12</v>
      </c>
      <c r="AM6728" s="300">
        <v>1998</v>
      </c>
      <c r="AN6728" s="302">
        <v>36144</v>
      </c>
      <c r="AO6728" s="300">
        <v>5.1139999999999999</v>
      </c>
    </row>
    <row r="6729" spans="38:41">
      <c r="AL6729" s="300">
        <v>12</v>
      </c>
      <c r="AM6729" s="300">
        <v>1998</v>
      </c>
      <c r="AN6729" s="302">
        <v>36143</v>
      </c>
      <c r="AO6729" s="300">
        <v>5.0940000000000003</v>
      </c>
    </row>
    <row r="6730" spans="38:41">
      <c r="AL6730" s="300">
        <v>12</v>
      </c>
      <c r="AM6730" s="300">
        <v>1998</v>
      </c>
      <c r="AN6730" s="302">
        <v>36140</v>
      </c>
      <c r="AO6730" s="300">
        <v>5.1150000000000002</v>
      </c>
    </row>
    <row r="6731" spans="38:41">
      <c r="AL6731" s="300">
        <v>12</v>
      </c>
      <c r="AM6731" s="300">
        <v>1998</v>
      </c>
      <c r="AN6731" s="302">
        <v>36139</v>
      </c>
      <c r="AO6731" s="300">
        <v>5.0860000000000003</v>
      </c>
    </row>
    <row r="6732" spans="38:41">
      <c r="AL6732" s="300">
        <v>12</v>
      </c>
      <c r="AM6732" s="300">
        <v>1998</v>
      </c>
      <c r="AN6732" s="302">
        <v>36138</v>
      </c>
      <c r="AO6732" s="300">
        <v>5.109</v>
      </c>
    </row>
    <row r="6733" spans="38:41">
      <c r="AL6733" s="300">
        <v>12</v>
      </c>
      <c r="AM6733" s="300">
        <v>1998</v>
      </c>
      <c r="AN6733" s="302">
        <v>36137</v>
      </c>
      <c r="AO6733" s="300">
        <v>5.1130000000000004</v>
      </c>
    </row>
    <row r="6734" spans="38:41">
      <c r="AL6734" s="300">
        <v>12</v>
      </c>
      <c r="AM6734" s="300">
        <v>1998</v>
      </c>
      <c r="AN6734" s="302">
        <v>36136</v>
      </c>
      <c r="AO6734" s="300">
        <v>5.1429999999999998</v>
      </c>
    </row>
    <row r="6735" spans="38:41">
      <c r="AL6735" s="300">
        <v>12</v>
      </c>
      <c r="AM6735" s="300">
        <v>1998</v>
      </c>
      <c r="AN6735" s="302">
        <v>36133</v>
      </c>
      <c r="AO6735" s="300">
        <v>5.1479999999999997</v>
      </c>
    </row>
    <row r="6736" spans="38:41">
      <c r="AL6736" s="300">
        <v>12</v>
      </c>
      <c r="AM6736" s="300">
        <v>1998</v>
      </c>
      <c r="AN6736" s="302">
        <v>36132</v>
      </c>
      <c r="AO6736" s="300">
        <v>5.109</v>
      </c>
    </row>
    <row r="6737" spans="38:41">
      <c r="AL6737" s="300">
        <v>12</v>
      </c>
      <c r="AM6737" s="300">
        <v>1998</v>
      </c>
      <c r="AN6737" s="302">
        <v>36131</v>
      </c>
      <c r="AO6737" s="300">
        <v>5.1529999999999996</v>
      </c>
    </row>
    <row r="6738" spans="38:41">
      <c r="AL6738" s="300">
        <v>12</v>
      </c>
      <c r="AM6738" s="300">
        <v>1998</v>
      </c>
      <c r="AN6738" s="302">
        <v>36130</v>
      </c>
      <c r="AO6738" s="300">
        <v>5.1950000000000003</v>
      </c>
    </row>
    <row r="6739" spans="38:41">
      <c r="AL6739" s="300">
        <v>11</v>
      </c>
      <c r="AM6739" s="300">
        <v>1998</v>
      </c>
      <c r="AN6739" s="302">
        <v>36129</v>
      </c>
      <c r="AO6739" s="300">
        <v>5.258</v>
      </c>
    </row>
    <row r="6740" spans="38:41">
      <c r="AL6740" s="300">
        <v>11</v>
      </c>
      <c r="AM6740" s="300">
        <v>1998</v>
      </c>
      <c r="AN6740" s="302">
        <v>36126</v>
      </c>
      <c r="AO6740" s="300">
        <v>5.3140000000000001</v>
      </c>
    </row>
    <row r="6741" spans="38:41">
      <c r="AL6741" s="300">
        <v>11</v>
      </c>
      <c r="AM6741" s="300">
        <v>1998</v>
      </c>
      <c r="AN6741" s="302">
        <v>36125</v>
      </c>
      <c r="AO6741" s="300">
        <v>5.3689999999999998</v>
      </c>
    </row>
    <row r="6742" spans="38:41">
      <c r="AL6742" s="300">
        <v>11</v>
      </c>
      <c r="AM6742" s="300">
        <v>1998</v>
      </c>
      <c r="AN6742" s="302">
        <v>36124</v>
      </c>
      <c r="AO6742" s="300">
        <v>5.3869999999999996</v>
      </c>
    </row>
    <row r="6743" spans="38:41">
      <c r="AL6743" s="300">
        <v>11</v>
      </c>
      <c r="AM6743" s="300">
        <v>1998</v>
      </c>
      <c r="AN6743" s="302">
        <v>36123</v>
      </c>
      <c r="AO6743" s="300">
        <v>5.367</v>
      </c>
    </row>
    <row r="6744" spans="38:41">
      <c r="AL6744" s="300">
        <v>11</v>
      </c>
      <c r="AM6744" s="300">
        <v>1998</v>
      </c>
      <c r="AN6744" s="302">
        <v>36122</v>
      </c>
      <c r="AO6744" s="300">
        <v>5.407</v>
      </c>
    </row>
    <row r="6745" spans="38:41">
      <c r="AL6745" s="300">
        <v>11</v>
      </c>
      <c r="AM6745" s="300">
        <v>1998</v>
      </c>
      <c r="AN6745" s="302">
        <v>36119</v>
      </c>
      <c r="AO6745" s="300">
        <v>5.407</v>
      </c>
    </row>
    <row r="6746" spans="38:41">
      <c r="AL6746" s="300">
        <v>11</v>
      </c>
      <c r="AM6746" s="300">
        <v>1998</v>
      </c>
      <c r="AN6746" s="302">
        <v>36118</v>
      </c>
      <c r="AO6746" s="300">
        <v>5.4160000000000004</v>
      </c>
    </row>
    <row r="6747" spans="38:41">
      <c r="AL6747" s="300">
        <v>11</v>
      </c>
      <c r="AM6747" s="300">
        <v>1998</v>
      </c>
      <c r="AN6747" s="302">
        <v>36117</v>
      </c>
      <c r="AO6747" s="300">
        <v>5.4340000000000002</v>
      </c>
    </row>
    <row r="6748" spans="38:41">
      <c r="AL6748" s="300">
        <v>11</v>
      </c>
      <c r="AM6748" s="300">
        <v>1998</v>
      </c>
      <c r="AN6748" s="302">
        <v>36116</v>
      </c>
      <c r="AO6748" s="300">
        <v>5.4649999999999999</v>
      </c>
    </row>
    <row r="6749" spans="38:41">
      <c r="AL6749" s="300">
        <v>11</v>
      </c>
      <c r="AM6749" s="300">
        <v>1998</v>
      </c>
      <c r="AN6749" s="302">
        <v>36115</v>
      </c>
      <c r="AO6749" s="300">
        <v>5.4530000000000003</v>
      </c>
    </row>
    <row r="6750" spans="38:41">
      <c r="AL6750" s="300">
        <v>11</v>
      </c>
      <c r="AM6750" s="300">
        <v>1998</v>
      </c>
      <c r="AN6750" s="302">
        <v>36112</v>
      </c>
      <c r="AO6750" s="300">
        <v>5.4130000000000003</v>
      </c>
    </row>
    <row r="6751" spans="38:41">
      <c r="AL6751" s="300">
        <v>11</v>
      </c>
      <c r="AM6751" s="300">
        <v>1998</v>
      </c>
      <c r="AN6751" s="302">
        <v>36111</v>
      </c>
      <c r="AO6751" s="300">
        <v>5.42</v>
      </c>
    </row>
    <row r="6752" spans="38:41">
      <c r="AL6752" s="300">
        <v>11</v>
      </c>
      <c r="AM6752" s="300">
        <v>1998</v>
      </c>
      <c r="AN6752" s="302">
        <v>36110</v>
      </c>
      <c r="AO6752" s="300">
        <v>5.4560000000000004</v>
      </c>
    </row>
    <row r="6753" spans="38:41">
      <c r="AL6753" s="300">
        <v>11</v>
      </c>
      <c r="AM6753" s="300">
        <v>1998</v>
      </c>
      <c r="AN6753" s="302">
        <v>36109</v>
      </c>
      <c r="AO6753" s="300">
        <v>5.4530000000000003</v>
      </c>
    </row>
    <row r="6754" spans="38:41">
      <c r="AL6754" s="300">
        <v>11</v>
      </c>
      <c r="AM6754" s="300">
        <v>1998</v>
      </c>
      <c r="AN6754" s="302">
        <v>36108</v>
      </c>
      <c r="AO6754" s="300">
        <v>5.4950000000000001</v>
      </c>
    </row>
    <row r="6755" spans="38:41">
      <c r="AL6755" s="300">
        <v>11</v>
      </c>
      <c r="AM6755" s="300">
        <v>1998</v>
      </c>
      <c r="AN6755" s="302">
        <v>36105</v>
      </c>
      <c r="AO6755" s="300">
        <v>5.5750000000000002</v>
      </c>
    </row>
    <row r="6756" spans="38:41">
      <c r="AL6756" s="300">
        <v>11</v>
      </c>
      <c r="AM6756" s="300">
        <v>1998</v>
      </c>
      <c r="AN6756" s="302">
        <v>36104</v>
      </c>
      <c r="AO6756" s="300">
        <v>5.5090000000000003</v>
      </c>
    </row>
    <row r="6757" spans="38:41">
      <c r="AL6757" s="300">
        <v>11</v>
      </c>
      <c r="AM6757" s="300">
        <v>1998</v>
      </c>
      <c r="AN6757" s="302">
        <v>36103</v>
      </c>
      <c r="AO6757" s="300">
        <v>5.524</v>
      </c>
    </row>
    <row r="6758" spans="38:41">
      <c r="AL6758" s="300">
        <v>11</v>
      </c>
      <c r="AM6758" s="300">
        <v>1998</v>
      </c>
      <c r="AN6758" s="302">
        <v>36102</v>
      </c>
      <c r="AO6758" s="300">
        <v>5.5279999999999996</v>
      </c>
    </row>
    <row r="6759" spans="38:41">
      <c r="AL6759" s="300">
        <v>11</v>
      </c>
      <c r="AM6759" s="300">
        <v>1998</v>
      </c>
      <c r="AN6759" s="302">
        <v>36101</v>
      </c>
      <c r="AO6759" s="300">
        <v>5.5670000000000002</v>
      </c>
    </row>
    <row r="6760" spans="38:41">
      <c r="AL6760" s="300">
        <v>10</v>
      </c>
      <c r="AM6760" s="300">
        <v>1998</v>
      </c>
      <c r="AN6760" s="302">
        <v>36098</v>
      </c>
      <c r="AO6760" s="300">
        <v>5.5</v>
      </c>
    </row>
    <row r="6761" spans="38:41">
      <c r="AL6761" s="300">
        <v>10</v>
      </c>
      <c r="AM6761" s="300">
        <v>1998</v>
      </c>
      <c r="AN6761" s="302">
        <v>36097</v>
      </c>
      <c r="AO6761" s="300">
        <v>5.444</v>
      </c>
    </row>
    <row r="6762" spans="38:41">
      <c r="AL6762" s="300">
        <v>10</v>
      </c>
      <c r="AM6762" s="300">
        <v>1998</v>
      </c>
      <c r="AN6762" s="302">
        <v>36096</v>
      </c>
      <c r="AO6762" s="300">
        <v>5.4390000000000001</v>
      </c>
    </row>
    <row r="6763" spans="38:41">
      <c r="AL6763" s="300">
        <v>10</v>
      </c>
      <c r="AM6763" s="300">
        <v>1998</v>
      </c>
      <c r="AN6763" s="302">
        <v>36095</v>
      </c>
      <c r="AO6763" s="300">
        <v>5.4269999999999996</v>
      </c>
    </row>
    <row r="6764" spans="38:41">
      <c r="AL6764" s="300">
        <v>10</v>
      </c>
      <c r="AM6764" s="300">
        <v>1998</v>
      </c>
      <c r="AN6764" s="302">
        <v>36094</v>
      </c>
      <c r="AO6764" s="300">
        <v>5.44</v>
      </c>
    </row>
    <row r="6765" spans="38:41">
      <c r="AL6765" s="300">
        <v>10</v>
      </c>
      <c r="AM6765" s="300">
        <v>1998</v>
      </c>
      <c r="AN6765" s="302">
        <v>36091</v>
      </c>
      <c r="AO6765" s="300">
        <v>5.4829999999999997</v>
      </c>
    </row>
    <row r="6766" spans="38:41">
      <c r="AL6766" s="300">
        <v>10</v>
      </c>
      <c r="AM6766" s="300">
        <v>1998</v>
      </c>
      <c r="AN6766" s="302">
        <v>36090</v>
      </c>
      <c r="AO6766" s="300">
        <v>5.4080000000000004</v>
      </c>
    </row>
    <row r="6767" spans="38:41">
      <c r="AL6767" s="300">
        <v>10</v>
      </c>
      <c r="AM6767" s="300">
        <v>1998</v>
      </c>
      <c r="AN6767" s="302">
        <v>36089</v>
      </c>
      <c r="AO6767" s="300">
        <v>5.3780000000000001</v>
      </c>
    </row>
    <row r="6768" spans="38:41">
      <c r="AL6768" s="300">
        <v>10</v>
      </c>
      <c r="AM6768" s="300">
        <v>1998</v>
      </c>
      <c r="AN6768" s="302">
        <v>36088</v>
      </c>
      <c r="AO6768" s="300">
        <v>5.3470000000000004</v>
      </c>
    </row>
    <row r="6769" spans="38:41">
      <c r="AL6769" s="300">
        <v>10</v>
      </c>
      <c r="AM6769" s="300">
        <v>1998</v>
      </c>
      <c r="AN6769" s="302">
        <v>36087</v>
      </c>
      <c r="AO6769" s="300">
        <v>5.2939999999999996</v>
      </c>
    </row>
    <row r="6770" spans="38:41">
      <c r="AL6770" s="300">
        <v>10</v>
      </c>
      <c r="AM6770" s="300">
        <v>1998</v>
      </c>
      <c r="AN6770" s="302">
        <v>36084</v>
      </c>
      <c r="AO6770" s="300">
        <v>5.2889999999999997</v>
      </c>
    </row>
    <row r="6771" spans="38:41">
      <c r="AL6771" s="300">
        <v>10</v>
      </c>
      <c r="AM6771" s="300">
        <v>1998</v>
      </c>
      <c r="AN6771" s="302">
        <v>36083</v>
      </c>
      <c r="AO6771" s="300">
        <v>5.3010000000000002</v>
      </c>
    </row>
    <row r="6772" spans="38:41">
      <c r="AL6772" s="300">
        <v>10</v>
      </c>
      <c r="AM6772" s="300">
        <v>1998</v>
      </c>
      <c r="AN6772" s="302">
        <v>36082</v>
      </c>
      <c r="AO6772" s="300">
        <v>5.3570000000000002</v>
      </c>
    </row>
    <row r="6773" spans="38:41">
      <c r="AL6773" s="300">
        <v>10</v>
      </c>
      <c r="AM6773" s="300">
        <v>1998</v>
      </c>
      <c r="AN6773" s="302">
        <v>36081</v>
      </c>
      <c r="AO6773" s="300">
        <v>5.3890000000000002</v>
      </c>
    </row>
    <row r="6774" spans="38:41">
      <c r="AL6774" s="300">
        <v>10</v>
      </c>
      <c r="AM6774" s="300">
        <v>1998</v>
      </c>
      <c r="AN6774" s="302">
        <v>36080</v>
      </c>
      <c r="AO6774" s="300">
        <v>5.3979999999999997</v>
      </c>
    </row>
    <row r="6775" spans="38:41">
      <c r="AL6775" s="300">
        <v>10</v>
      </c>
      <c r="AM6775" s="300">
        <v>1998</v>
      </c>
      <c r="AN6775" s="302">
        <v>36077</v>
      </c>
      <c r="AO6775" s="300">
        <v>5.3979999999999997</v>
      </c>
    </row>
    <row r="6776" spans="38:41">
      <c r="AL6776" s="300">
        <v>10</v>
      </c>
      <c r="AM6776" s="300">
        <v>1998</v>
      </c>
      <c r="AN6776" s="302">
        <v>36076</v>
      </c>
      <c r="AO6776" s="300">
        <v>5.2949999999999999</v>
      </c>
    </row>
    <row r="6777" spans="38:41">
      <c r="AL6777" s="300">
        <v>10</v>
      </c>
      <c r="AM6777" s="300">
        <v>1998</v>
      </c>
      <c r="AN6777" s="302">
        <v>36075</v>
      </c>
      <c r="AO6777" s="300">
        <v>5.2110000000000003</v>
      </c>
    </row>
    <row r="6778" spans="38:41">
      <c r="AL6778" s="300">
        <v>10</v>
      </c>
      <c r="AM6778" s="300">
        <v>1998</v>
      </c>
      <c r="AN6778" s="302">
        <v>36074</v>
      </c>
      <c r="AO6778" s="300">
        <v>5.1559999999999997</v>
      </c>
    </row>
    <row r="6779" spans="38:41">
      <c r="AL6779" s="300">
        <v>10</v>
      </c>
      <c r="AM6779" s="300">
        <v>1998</v>
      </c>
      <c r="AN6779" s="302">
        <v>36073</v>
      </c>
      <c r="AO6779" s="300">
        <v>5.1849999999999996</v>
      </c>
    </row>
    <row r="6780" spans="38:41">
      <c r="AL6780" s="300">
        <v>10</v>
      </c>
      <c r="AM6780" s="300">
        <v>1998</v>
      </c>
      <c r="AN6780" s="302">
        <v>36070</v>
      </c>
      <c r="AO6780" s="300">
        <v>5.3</v>
      </c>
    </row>
    <row r="6781" spans="38:41">
      <c r="AL6781" s="300">
        <v>10</v>
      </c>
      <c r="AM6781" s="300">
        <v>1998</v>
      </c>
      <c r="AN6781" s="302">
        <v>36069</v>
      </c>
      <c r="AO6781" s="300">
        <v>5.29</v>
      </c>
    </row>
    <row r="6782" spans="38:41">
      <c r="AL6782" s="300">
        <v>9</v>
      </c>
      <c r="AM6782" s="300">
        <v>1998</v>
      </c>
      <c r="AN6782" s="302">
        <v>36068</v>
      </c>
      <c r="AO6782" s="300">
        <v>5.33</v>
      </c>
    </row>
    <row r="6783" spans="38:41">
      <c r="AL6783" s="300">
        <v>9</v>
      </c>
      <c r="AM6783" s="300">
        <v>1998</v>
      </c>
      <c r="AN6783" s="302">
        <v>36067</v>
      </c>
      <c r="AO6783" s="300">
        <v>5.3579999999999997</v>
      </c>
    </row>
    <row r="6784" spans="38:41">
      <c r="AL6784" s="300">
        <v>9</v>
      </c>
      <c r="AM6784" s="300">
        <v>1998</v>
      </c>
      <c r="AN6784" s="302">
        <v>36066</v>
      </c>
      <c r="AO6784" s="300">
        <v>5.3840000000000003</v>
      </c>
    </row>
    <row r="6785" spans="38:41">
      <c r="AL6785" s="300">
        <v>9</v>
      </c>
      <c r="AM6785" s="300">
        <v>1998</v>
      </c>
      <c r="AN6785" s="302">
        <v>36063</v>
      </c>
      <c r="AO6785" s="300">
        <v>5.3639999999999999</v>
      </c>
    </row>
    <row r="6786" spans="38:41">
      <c r="AL6786" s="300">
        <v>9</v>
      </c>
      <c r="AM6786" s="300">
        <v>1998</v>
      </c>
      <c r="AN6786" s="302">
        <v>36062</v>
      </c>
      <c r="AO6786" s="300">
        <v>5.38</v>
      </c>
    </row>
    <row r="6787" spans="38:41">
      <c r="AL6787" s="300">
        <v>9</v>
      </c>
      <c r="AM6787" s="300">
        <v>1998</v>
      </c>
      <c r="AN6787" s="302">
        <v>36061</v>
      </c>
      <c r="AO6787" s="300">
        <v>5.3760000000000003</v>
      </c>
    </row>
    <row r="6788" spans="38:41">
      <c r="AL6788" s="300">
        <v>9</v>
      </c>
      <c r="AM6788" s="300">
        <v>1998</v>
      </c>
      <c r="AN6788" s="302">
        <v>36060</v>
      </c>
      <c r="AO6788" s="300">
        <v>5.3609999999999998</v>
      </c>
    </row>
    <row r="6789" spans="38:41">
      <c r="AL6789" s="300">
        <v>9</v>
      </c>
      <c r="AM6789" s="300">
        <v>1998</v>
      </c>
      <c r="AN6789" s="302">
        <v>36059</v>
      </c>
      <c r="AO6789" s="300">
        <v>5.3689999999999998</v>
      </c>
    </row>
    <row r="6790" spans="38:41">
      <c r="AL6790" s="300">
        <v>9</v>
      </c>
      <c r="AM6790" s="300">
        <v>1998</v>
      </c>
      <c r="AN6790" s="302">
        <v>36056</v>
      </c>
      <c r="AO6790" s="300">
        <v>5.4169999999999998</v>
      </c>
    </row>
    <row r="6791" spans="38:41">
      <c r="AL6791" s="300">
        <v>9</v>
      </c>
      <c r="AM6791" s="300">
        <v>1998</v>
      </c>
      <c r="AN6791" s="302">
        <v>36055</v>
      </c>
      <c r="AO6791" s="300">
        <v>5.4349999999999996</v>
      </c>
    </row>
    <row r="6792" spans="38:41">
      <c r="AL6792" s="300">
        <v>9</v>
      </c>
      <c r="AM6792" s="300">
        <v>1998</v>
      </c>
      <c r="AN6792" s="302">
        <v>36054</v>
      </c>
      <c r="AO6792" s="300">
        <v>5.4589999999999996</v>
      </c>
    </row>
    <row r="6793" spans="38:41">
      <c r="AL6793" s="300">
        <v>9</v>
      </c>
      <c r="AM6793" s="300">
        <v>1998</v>
      </c>
      <c r="AN6793" s="302">
        <v>36053</v>
      </c>
      <c r="AO6793" s="300">
        <v>5.4649999999999999</v>
      </c>
    </row>
    <row r="6794" spans="38:41">
      <c r="AL6794" s="300">
        <v>9</v>
      </c>
      <c r="AM6794" s="300">
        <v>1998</v>
      </c>
      <c r="AN6794" s="302">
        <v>36052</v>
      </c>
      <c r="AO6794" s="300">
        <v>5.4749999999999996</v>
      </c>
    </row>
    <row r="6795" spans="38:41">
      <c r="AL6795" s="300">
        <v>9</v>
      </c>
      <c r="AM6795" s="300">
        <v>1998</v>
      </c>
      <c r="AN6795" s="302">
        <v>36049</v>
      </c>
      <c r="AO6795" s="300">
        <v>5.4889999999999999</v>
      </c>
    </row>
    <row r="6796" spans="38:41">
      <c r="AL6796" s="300">
        <v>9</v>
      </c>
      <c r="AM6796" s="300">
        <v>1998</v>
      </c>
      <c r="AN6796" s="302">
        <v>36048</v>
      </c>
      <c r="AO6796" s="300">
        <v>5.5019999999999998</v>
      </c>
    </row>
    <row r="6797" spans="38:41">
      <c r="AL6797" s="300">
        <v>9</v>
      </c>
      <c r="AM6797" s="300">
        <v>1998</v>
      </c>
      <c r="AN6797" s="302">
        <v>36047</v>
      </c>
      <c r="AO6797" s="300">
        <v>5.6079999999999997</v>
      </c>
    </row>
    <row r="6798" spans="38:41">
      <c r="AL6798" s="300">
        <v>9</v>
      </c>
      <c r="AM6798" s="300">
        <v>1998</v>
      </c>
      <c r="AN6798" s="302">
        <v>36046</v>
      </c>
      <c r="AO6798" s="300">
        <v>5.6429999999999998</v>
      </c>
    </row>
    <row r="6799" spans="38:41">
      <c r="AL6799" s="300">
        <v>9</v>
      </c>
      <c r="AM6799" s="300">
        <v>1998</v>
      </c>
      <c r="AN6799" s="302">
        <v>36045</v>
      </c>
      <c r="AO6799" s="300">
        <v>5.6120000000000001</v>
      </c>
    </row>
    <row r="6800" spans="38:41">
      <c r="AL6800" s="300">
        <v>9</v>
      </c>
      <c r="AM6800" s="300">
        <v>1998</v>
      </c>
      <c r="AN6800" s="302">
        <v>36042</v>
      </c>
      <c r="AO6800" s="300">
        <v>5.6120000000000001</v>
      </c>
    </row>
    <row r="6801" spans="38:41">
      <c r="AL6801" s="300">
        <v>9</v>
      </c>
      <c r="AM6801" s="300">
        <v>1998</v>
      </c>
      <c r="AN6801" s="302">
        <v>36041</v>
      </c>
      <c r="AO6801" s="300">
        <v>5.6440000000000001</v>
      </c>
    </row>
    <row r="6802" spans="38:41">
      <c r="AL6802" s="300">
        <v>9</v>
      </c>
      <c r="AM6802" s="300">
        <v>1998</v>
      </c>
      <c r="AN6802" s="302">
        <v>36040</v>
      </c>
      <c r="AO6802" s="300">
        <v>5.6130000000000004</v>
      </c>
    </row>
    <row r="6803" spans="38:41">
      <c r="AL6803" s="300">
        <v>9</v>
      </c>
      <c r="AM6803" s="300">
        <v>1998</v>
      </c>
      <c r="AN6803" s="302">
        <v>36039</v>
      </c>
      <c r="AO6803" s="300">
        <v>5.633</v>
      </c>
    </row>
    <row r="6804" spans="38:41">
      <c r="AL6804" s="300">
        <v>8</v>
      </c>
      <c r="AM6804" s="300">
        <v>1998</v>
      </c>
      <c r="AN6804" s="302">
        <v>36038</v>
      </c>
      <c r="AO6804" s="300">
        <v>5.73</v>
      </c>
    </row>
    <row r="6805" spans="38:41">
      <c r="AL6805" s="300">
        <v>8</v>
      </c>
      <c r="AM6805" s="300">
        <v>1998</v>
      </c>
      <c r="AN6805" s="302">
        <v>36035</v>
      </c>
      <c r="AO6805" s="300">
        <v>5.8019999999999996</v>
      </c>
    </row>
    <row r="6806" spans="38:41">
      <c r="AL6806" s="300">
        <v>8</v>
      </c>
      <c r="AM6806" s="300">
        <v>1998</v>
      </c>
      <c r="AN6806" s="302">
        <v>36034</v>
      </c>
      <c r="AO6806" s="300">
        <v>5.9210000000000003</v>
      </c>
    </row>
    <row r="6807" spans="38:41">
      <c r="AL6807" s="300">
        <v>8</v>
      </c>
      <c r="AM6807" s="300">
        <v>1998</v>
      </c>
      <c r="AN6807" s="302">
        <v>36033</v>
      </c>
      <c r="AO6807" s="300">
        <v>5.8250000000000002</v>
      </c>
    </row>
    <row r="6808" spans="38:41">
      <c r="AL6808" s="300">
        <v>8</v>
      </c>
      <c r="AM6808" s="300">
        <v>1998</v>
      </c>
      <c r="AN6808" s="302">
        <v>36032</v>
      </c>
      <c r="AO6808" s="300">
        <v>5.7190000000000003</v>
      </c>
    </row>
    <row r="6809" spans="38:41">
      <c r="AL6809" s="300">
        <v>8</v>
      </c>
      <c r="AM6809" s="300">
        <v>1998</v>
      </c>
      <c r="AN6809" s="302">
        <v>36031</v>
      </c>
      <c r="AO6809" s="300">
        <v>5.6909999999999998</v>
      </c>
    </row>
    <row r="6810" spans="38:41">
      <c r="AL6810" s="300">
        <v>8</v>
      </c>
      <c r="AM6810" s="300">
        <v>1998</v>
      </c>
      <c r="AN6810" s="302">
        <v>36028</v>
      </c>
      <c r="AO6810" s="300">
        <v>5.6429999999999998</v>
      </c>
    </row>
    <row r="6811" spans="38:41">
      <c r="AL6811" s="300">
        <v>8</v>
      </c>
      <c r="AM6811" s="300">
        <v>1998</v>
      </c>
      <c r="AN6811" s="302">
        <v>36027</v>
      </c>
      <c r="AO6811" s="300">
        <v>5.6840000000000002</v>
      </c>
    </row>
    <row r="6812" spans="38:41">
      <c r="AL6812" s="300">
        <v>8</v>
      </c>
      <c r="AM6812" s="300">
        <v>1998</v>
      </c>
      <c r="AN6812" s="302">
        <v>36026</v>
      </c>
      <c r="AO6812" s="300">
        <v>5.7450000000000001</v>
      </c>
    </row>
    <row r="6813" spans="38:41">
      <c r="AL6813" s="300">
        <v>8</v>
      </c>
      <c r="AM6813" s="300">
        <v>1998</v>
      </c>
      <c r="AN6813" s="302">
        <v>36025</v>
      </c>
      <c r="AO6813" s="300">
        <v>5.7279999999999998</v>
      </c>
    </row>
    <row r="6814" spans="38:41">
      <c r="AL6814" s="300">
        <v>8</v>
      </c>
      <c r="AM6814" s="300">
        <v>1998</v>
      </c>
      <c r="AN6814" s="302">
        <v>36024</v>
      </c>
      <c r="AO6814" s="300">
        <v>5.6959999999999997</v>
      </c>
    </row>
    <row r="6815" spans="38:41">
      <c r="AL6815" s="300">
        <v>8</v>
      </c>
      <c r="AM6815" s="300">
        <v>1998</v>
      </c>
      <c r="AN6815" s="302">
        <v>36021</v>
      </c>
      <c r="AO6815" s="300">
        <v>5.6790000000000003</v>
      </c>
    </row>
    <row r="6816" spans="38:41">
      <c r="AL6816" s="300">
        <v>8</v>
      </c>
      <c r="AM6816" s="300">
        <v>1998</v>
      </c>
      <c r="AN6816" s="302">
        <v>36020</v>
      </c>
      <c r="AO6816" s="300">
        <v>5.7039999999999997</v>
      </c>
    </row>
    <row r="6817" spans="38:41">
      <c r="AL6817" s="300">
        <v>8</v>
      </c>
      <c r="AM6817" s="300">
        <v>1998</v>
      </c>
      <c r="AN6817" s="302">
        <v>36019</v>
      </c>
      <c r="AO6817" s="300">
        <v>5.6870000000000003</v>
      </c>
    </row>
    <row r="6818" spans="38:41">
      <c r="AL6818" s="300">
        <v>8</v>
      </c>
      <c r="AM6818" s="300">
        <v>1998</v>
      </c>
      <c r="AN6818" s="302">
        <v>36018</v>
      </c>
      <c r="AO6818" s="300">
        <v>5.6379999999999999</v>
      </c>
    </row>
    <row r="6819" spans="38:41">
      <c r="AL6819" s="300">
        <v>8</v>
      </c>
      <c r="AM6819" s="300">
        <v>1998</v>
      </c>
      <c r="AN6819" s="302">
        <v>36017</v>
      </c>
      <c r="AO6819" s="300">
        <v>5.6619999999999999</v>
      </c>
    </row>
    <row r="6820" spans="38:41">
      <c r="AL6820" s="300">
        <v>8</v>
      </c>
      <c r="AM6820" s="300">
        <v>1998</v>
      </c>
      <c r="AN6820" s="302">
        <v>36014</v>
      </c>
      <c r="AO6820" s="300">
        <v>5.6120000000000001</v>
      </c>
    </row>
    <row r="6821" spans="38:41">
      <c r="AL6821" s="300">
        <v>8</v>
      </c>
      <c r="AM6821" s="300">
        <v>1998</v>
      </c>
      <c r="AN6821" s="302">
        <v>36013</v>
      </c>
      <c r="AO6821" s="300">
        <v>5.6050000000000004</v>
      </c>
    </row>
    <row r="6822" spans="38:41">
      <c r="AL6822" s="300">
        <v>8</v>
      </c>
      <c r="AM6822" s="300">
        <v>1998</v>
      </c>
      <c r="AN6822" s="302">
        <v>36012</v>
      </c>
      <c r="AO6822" s="300">
        <v>5.5540000000000003</v>
      </c>
    </row>
    <row r="6823" spans="38:41">
      <c r="AL6823" s="300">
        <v>8</v>
      </c>
      <c r="AM6823" s="300">
        <v>1998</v>
      </c>
      <c r="AN6823" s="302">
        <v>36011</v>
      </c>
      <c r="AO6823" s="300">
        <v>5.5389999999999997</v>
      </c>
    </row>
    <row r="6824" spans="38:41">
      <c r="AL6824" s="300">
        <v>8</v>
      </c>
      <c r="AM6824" s="300">
        <v>1998</v>
      </c>
      <c r="AN6824" s="302">
        <v>36010</v>
      </c>
      <c r="AO6824" s="300">
        <v>5.5590000000000002</v>
      </c>
    </row>
    <row r="6825" spans="38:41">
      <c r="AL6825" s="300">
        <v>7</v>
      </c>
      <c r="AM6825" s="300">
        <v>1998</v>
      </c>
      <c r="AN6825" s="302">
        <v>36007</v>
      </c>
      <c r="AO6825" s="300">
        <v>5.5750000000000002</v>
      </c>
    </row>
    <row r="6826" spans="38:41">
      <c r="AL6826" s="300">
        <v>7</v>
      </c>
      <c r="AM6826" s="300">
        <v>1998</v>
      </c>
      <c r="AN6826" s="302">
        <v>36006</v>
      </c>
      <c r="AO6826" s="300">
        <v>5.5839999999999996</v>
      </c>
    </row>
    <row r="6827" spans="38:41">
      <c r="AL6827" s="300">
        <v>7</v>
      </c>
      <c r="AM6827" s="300">
        <v>1998</v>
      </c>
      <c r="AN6827" s="302">
        <v>36005</v>
      </c>
      <c r="AO6827" s="300">
        <v>5.62</v>
      </c>
    </row>
    <row r="6828" spans="38:41">
      <c r="AL6828" s="300">
        <v>7</v>
      </c>
      <c r="AM6828" s="300">
        <v>1998</v>
      </c>
      <c r="AN6828" s="302">
        <v>36004</v>
      </c>
      <c r="AO6828" s="300">
        <v>5.6020000000000003</v>
      </c>
    </row>
    <row r="6829" spans="38:41">
      <c r="AL6829" s="300">
        <v>7</v>
      </c>
      <c r="AM6829" s="300">
        <v>1998</v>
      </c>
      <c r="AN6829" s="302">
        <v>36003</v>
      </c>
      <c r="AO6829" s="300">
        <v>5.5510000000000002</v>
      </c>
    </row>
    <row r="6830" spans="38:41">
      <c r="AL6830" s="300">
        <v>7</v>
      </c>
      <c r="AM6830" s="300">
        <v>1998</v>
      </c>
      <c r="AN6830" s="302">
        <v>36000</v>
      </c>
      <c r="AO6830" s="300">
        <v>5.5270000000000001</v>
      </c>
    </row>
    <row r="6831" spans="38:41">
      <c r="AL6831" s="300">
        <v>7</v>
      </c>
      <c r="AM6831" s="300">
        <v>1998</v>
      </c>
      <c r="AN6831" s="302">
        <v>35999</v>
      </c>
      <c r="AO6831" s="300">
        <v>5.5010000000000003</v>
      </c>
    </row>
    <row r="6832" spans="38:41">
      <c r="AL6832" s="300">
        <v>7</v>
      </c>
      <c r="AM6832" s="300">
        <v>1998</v>
      </c>
      <c r="AN6832" s="302">
        <v>35998</v>
      </c>
      <c r="AO6832" s="300">
        <v>5.5049999999999999</v>
      </c>
    </row>
    <row r="6833" spans="38:41">
      <c r="AL6833" s="300">
        <v>7</v>
      </c>
      <c r="AM6833" s="300">
        <v>1998</v>
      </c>
      <c r="AN6833" s="302">
        <v>35997</v>
      </c>
      <c r="AO6833" s="300">
        <v>5.4829999999999997</v>
      </c>
    </row>
    <row r="6834" spans="38:41">
      <c r="AL6834" s="300">
        <v>7</v>
      </c>
      <c r="AM6834" s="300">
        <v>1998</v>
      </c>
      <c r="AN6834" s="302">
        <v>35996</v>
      </c>
      <c r="AO6834" s="300">
        <v>5.5129999999999999</v>
      </c>
    </row>
    <row r="6835" spans="38:41">
      <c r="AL6835" s="300">
        <v>7</v>
      </c>
      <c r="AM6835" s="300">
        <v>1998</v>
      </c>
      <c r="AN6835" s="302">
        <v>35993</v>
      </c>
      <c r="AO6835" s="300">
        <v>5.5430000000000001</v>
      </c>
    </row>
    <row r="6836" spans="38:41">
      <c r="AL6836" s="300">
        <v>7</v>
      </c>
      <c r="AM6836" s="300">
        <v>1998</v>
      </c>
      <c r="AN6836" s="302">
        <v>35992</v>
      </c>
      <c r="AO6836" s="300">
        <v>5.5469999999999997</v>
      </c>
    </row>
    <row r="6837" spans="38:41">
      <c r="AL6837" s="300">
        <v>7</v>
      </c>
      <c r="AM6837" s="300">
        <v>1998</v>
      </c>
      <c r="AN6837" s="302">
        <v>35991</v>
      </c>
      <c r="AO6837" s="300">
        <v>5.5250000000000004</v>
      </c>
    </row>
    <row r="6838" spans="38:41">
      <c r="AL6838" s="300">
        <v>7</v>
      </c>
      <c r="AM6838" s="300">
        <v>1998</v>
      </c>
      <c r="AN6838" s="302">
        <v>35990</v>
      </c>
      <c r="AO6838" s="300">
        <v>5.5030000000000001</v>
      </c>
    </row>
    <row r="6839" spans="38:41">
      <c r="AL6839" s="300">
        <v>7</v>
      </c>
      <c r="AM6839" s="300">
        <v>1998</v>
      </c>
      <c r="AN6839" s="302">
        <v>35989</v>
      </c>
      <c r="AO6839" s="300">
        <v>5.48</v>
      </c>
    </row>
    <row r="6840" spans="38:41">
      <c r="AL6840" s="300">
        <v>7</v>
      </c>
      <c r="AM6840" s="300">
        <v>1998</v>
      </c>
      <c r="AN6840" s="302">
        <v>35986</v>
      </c>
      <c r="AO6840" s="300">
        <v>5.4470000000000001</v>
      </c>
    </row>
    <row r="6841" spans="38:41">
      <c r="AL6841" s="300">
        <v>7</v>
      </c>
      <c r="AM6841" s="300">
        <v>1998</v>
      </c>
      <c r="AN6841" s="302">
        <v>35985</v>
      </c>
      <c r="AO6841" s="300">
        <v>5.4530000000000003</v>
      </c>
    </row>
    <row r="6842" spans="38:41">
      <c r="AL6842" s="300">
        <v>7</v>
      </c>
      <c r="AM6842" s="300">
        <v>1998</v>
      </c>
      <c r="AN6842" s="302">
        <v>35984</v>
      </c>
      <c r="AO6842" s="300">
        <v>5.4539999999999997</v>
      </c>
    </row>
    <row r="6843" spans="38:41">
      <c r="AL6843" s="300">
        <v>7</v>
      </c>
      <c r="AM6843" s="300">
        <v>1998</v>
      </c>
      <c r="AN6843" s="302">
        <v>35983</v>
      </c>
      <c r="AO6843" s="300">
        <v>5.4269999999999996</v>
      </c>
    </row>
    <row r="6844" spans="38:41">
      <c r="AL6844" s="300">
        <v>7</v>
      </c>
      <c r="AM6844" s="300">
        <v>1998</v>
      </c>
      <c r="AN6844" s="302">
        <v>35982</v>
      </c>
      <c r="AO6844" s="300">
        <v>5.4539999999999997</v>
      </c>
    </row>
    <row r="6845" spans="38:41">
      <c r="AL6845" s="300">
        <v>7</v>
      </c>
      <c r="AM6845" s="300">
        <v>1998</v>
      </c>
      <c r="AN6845" s="302">
        <v>35979</v>
      </c>
      <c r="AO6845" s="300">
        <v>5.4749999999999996</v>
      </c>
    </row>
    <row r="6846" spans="38:41">
      <c r="AL6846" s="300">
        <v>7</v>
      </c>
      <c r="AM6846" s="300">
        <v>1998</v>
      </c>
      <c r="AN6846" s="302">
        <v>35978</v>
      </c>
      <c r="AO6846" s="300">
        <v>5.4720000000000004</v>
      </c>
    </row>
    <row r="6847" spans="38:41">
      <c r="AL6847" s="300">
        <v>7</v>
      </c>
      <c r="AM6847" s="300">
        <v>1998</v>
      </c>
      <c r="AN6847" s="302">
        <v>35977</v>
      </c>
      <c r="AO6847" s="300">
        <v>5.5149999999999997</v>
      </c>
    </row>
    <row r="6848" spans="38:41">
      <c r="AL6848" s="300">
        <v>6</v>
      </c>
      <c r="AM6848" s="300">
        <v>1998</v>
      </c>
      <c r="AN6848" s="302">
        <v>35976</v>
      </c>
      <c r="AO6848" s="300">
        <v>5.5140000000000002</v>
      </c>
    </row>
    <row r="6849" spans="38:41">
      <c r="AL6849" s="300">
        <v>6</v>
      </c>
      <c r="AM6849" s="300">
        <v>1998</v>
      </c>
      <c r="AN6849" s="302">
        <v>35975</v>
      </c>
      <c r="AO6849" s="300">
        <v>5.52</v>
      </c>
    </row>
    <row r="6850" spans="38:41">
      <c r="AL6850" s="300">
        <v>6</v>
      </c>
      <c r="AM6850" s="300">
        <v>1998</v>
      </c>
      <c r="AN6850" s="302">
        <v>35972</v>
      </c>
      <c r="AO6850" s="300">
        <v>5.5220000000000002</v>
      </c>
    </row>
    <row r="6851" spans="38:41">
      <c r="AL6851" s="300">
        <v>6</v>
      </c>
      <c r="AM6851" s="300">
        <v>1998</v>
      </c>
      <c r="AN6851" s="302">
        <v>35971</v>
      </c>
      <c r="AO6851" s="300">
        <v>5.5270000000000001</v>
      </c>
    </row>
    <row r="6852" spans="38:41">
      <c r="AL6852" s="300">
        <v>6</v>
      </c>
      <c r="AM6852" s="300">
        <v>1998</v>
      </c>
      <c r="AN6852" s="302">
        <v>35970</v>
      </c>
      <c r="AO6852" s="300">
        <v>5.5220000000000002</v>
      </c>
    </row>
    <row r="6853" spans="38:41">
      <c r="AL6853" s="300">
        <v>6</v>
      </c>
      <c r="AM6853" s="300">
        <v>1998</v>
      </c>
      <c r="AN6853" s="302">
        <v>35969</v>
      </c>
      <c r="AO6853" s="300">
        <v>5.51</v>
      </c>
    </row>
    <row r="6854" spans="38:41">
      <c r="AL6854" s="300">
        <v>6</v>
      </c>
      <c r="AM6854" s="300">
        <v>1998</v>
      </c>
      <c r="AN6854" s="302">
        <v>35968</v>
      </c>
      <c r="AO6854" s="300">
        <v>5.5060000000000002</v>
      </c>
    </row>
    <row r="6855" spans="38:41">
      <c r="AL6855" s="300">
        <v>6</v>
      </c>
      <c r="AM6855" s="300">
        <v>1998</v>
      </c>
      <c r="AN6855" s="302">
        <v>35965</v>
      </c>
      <c r="AO6855" s="300">
        <v>5.5060000000000002</v>
      </c>
    </row>
    <row r="6856" spans="38:41">
      <c r="AL6856" s="300">
        <v>6</v>
      </c>
      <c r="AM6856" s="300">
        <v>1998</v>
      </c>
      <c r="AN6856" s="302">
        <v>35964</v>
      </c>
      <c r="AO6856" s="300">
        <v>5.5110000000000001</v>
      </c>
    </row>
    <row r="6857" spans="38:41">
      <c r="AL6857" s="300">
        <v>6</v>
      </c>
      <c r="AM6857" s="300">
        <v>1998</v>
      </c>
      <c r="AN6857" s="302">
        <v>35963</v>
      </c>
      <c r="AO6857" s="300">
        <v>5.5259999999999998</v>
      </c>
    </row>
    <row r="6858" spans="38:41">
      <c r="AL6858" s="300">
        <v>6</v>
      </c>
      <c r="AM6858" s="300">
        <v>1998</v>
      </c>
      <c r="AN6858" s="302">
        <v>35962</v>
      </c>
      <c r="AO6858" s="300">
        <v>5.4820000000000002</v>
      </c>
    </row>
    <row r="6859" spans="38:41">
      <c r="AL6859" s="300">
        <v>6</v>
      </c>
      <c r="AM6859" s="300">
        <v>1998</v>
      </c>
      <c r="AN6859" s="302">
        <v>35961</v>
      </c>
      <c r="AO6859" s="300">
        <v>5.4580000000000002</v>
      </c>
    </row>
    <row r="6860" spans="38:41">
      <c r="AL6860" s="300">
        <v>6</v>
      </c>
      <c r="AM6860" s="300">
        <v>1998</v>
      </c>
      <c r="AN6860" s="302">
        <v>35958</v>
      </c>
      <c r="AO6860" s="300">
        <v>5.5220000000000002</v>
      </c>
    </row>
    <row r="6861" spans="38:41">
      <c r="AL6861" s="300">
        <v>6</v>
      </c>
      <c r="AM6861" s="300">
        <v>1998</v>
      </c>
      <c r="AN6861" s="302">
        <v>35957</v>
      </c>
      <c r="AO6861" s="300">
        <v>5.51</v>
      </c>
    </row>
    <row r="6862" spans="38:41">
      <c r="AL6862" s="300">
        <v>6</v>
      </c>
      <c r="AM6862" s="300">
        <v>1998</v>
      </c>
      <c r="AN6862" s="302">
        <v>35956</v>
      </c>
      <c r="AO6862" s="300">
        <v>5.54</v>
      </c>
    </row>
    <row r="6863" spans="38:41">
      <c r="AL6863" s="300">
        <v>6</v>
      </c>
      <c r="AM6863" s="300">
        <v>1998</v>
      </c>
      <c r="AN6863" s="302">
        <v>35955</v>
      </c>
      <c r="AO6863" s="300">
        <v>5.5670000000000002</v>
      </c>
    </row>
    <row r="6864" spans="38:41">
      <c r="AL6864" s="300">
        <v>6</v>
      </c>
      <c r="AM6864" s="300">
        <v>1998</v>
      </c>
      <c r="AN6864" s="302">
        <v>35954</v>
      </c>
      <c r="AO6864" s="300">
        <v>5.5549999999999997</v>
      </c>
    </row>
    <row r="6865" spans="38:41">
      <c r="AL6865" s="300">
        <v>6</v>
      </c>
      <c r="AM6865" s="300">
        <v>1998</v>
      </c>
      <c r="AN6865" s="302">
        <v>35951</v>
      </c>
      <c r="AO6865" s="300">
        <v>5.5629999999999997</v>
      </c>
    </row>
    <row r="6866" spans="38:41">
      <c r="AL6866" s="300">
        <v>6</v>
      </c>
      <c r="AM6866" s="300">
        <v>1998</v>
      </c>
      <c r="AN6866" s="302">
        <v>35950</v>
      </c>
      <c r="AO6866" s="300">
        <v>5.5830000000000002</v>
      </c>
    </row>
    <row r="6867" spans="38:41">
      <c r="AL6867" s="300">
        <v>6</v>
      </c>
      <c r="AM6867" s="300">
        <v>1998</v>
      </c>
      <c r="AN6867" s="302">
        <v>35949</v>
      </c>
      <c r="AO6867" s="300">
        <v>5.5620000000000003</v>
      </c>
    </row>
    <row r="6868" spans="38:41">
      <c r="AL6868" s="300">
        <v>6</v>
      </c>
      <c r="AM6868" s="300">
        <v>1998</v>
      </c>
      <c r="AN6868" s="302">
        <v>35948</v>
      </c>
      <c r="AO6868" s="300">
        <v>5.58</v>
      </c>
    </row>
    <row r="6869" spans="38:41">
      <c r="AL6869" s="300">
        <v>6</v>
      </c>
      <c r="AM6869" s="300">
        <v>1998</v>
      </c>
      <c r="AN6869" s="302">
        <v>35947</v>
      </c>
      <c r="AO6869" s="300">
        <v>5.5579999999999998</v>
      </c>
    </row>
    <row r="6870" spans="38:41">
      <c r="AL6870" s="300">
        <v>5</v>
      </c>
      <c r="AM6870" s="300">
        <v>1998</v>
      </c>
      <c r="AN6870" s="302">
        <v>35944</v>
      </c>
      <c r="AO6870" s="300">
        <v>5.58</v>
      </c>
    </row>
    <row r="6871" spans="38:41">
      <c r="AL6871" s="300">
        <v>5</v>
      </c>
      <c r="AM6871" s="300">
        <v>1998</v>
      </c>
      <c r="AN6871" s="302">
        <v>35943</v>
      </c>
      <c r="AO6871" s="300">
        <v>5.609</v>
      </c>
    </row>
    <row r="6872" spans="38:41">
      <c r="AL6872" s="300">
        <v>5</v>
      </c>
      <c r="AM6872" s="300">
        <v>1998</v>
      </c>
      <c r="AN6872" s="302">
        <v>35942</v>
      </c>
      <c r="AO6872" s="300">
        <v>5.6219999999999999</v>
      </c>
    </row>
    <row r="6873" spans="38:41">
      <c r="AL6873" s="300">
        <v>5</v>
      </c>
      <c r="AM6873" s="300">
        <v>1998</v>
      </c>
      <c r="AN6873" s="302">
        <v>35941</v>
      </c>
      <c r="AO6873" s="300">
        <v>5.6189999999999998</v>
      </c>
    </row>
    <row r="6874" spans="38:41">
      <c r="AL6874" s="300">
        <v>5</v>
      </c>
      <c r="AM6874" s="300">
        <v>1998</v>
      </c>
      <c r="AN6874" s="302">
        <v>35940</v>
      </c>
      <c r="AO6874" s="300">
        <v>5.6470000000000002</v>
      </c>
    </row>
    <row r="6875" spans="38:41">
      <c r="AL6875" s="300">
        <v>5</v>
      </c>
      <c r="AM6875" s="300">
        <v>1998</v>
      </c>
      <c r="AN6875" s="302">
        <v>35937</v>
      </c>
      <c r="AO6875" s="300">
        <v>5.6619999999999999</v>
      </c>
    </row>
    <row r="6876" spans="38:41">
      <c r="AL6876" s="300">
        <v>5</v>
      </c>
      <c r="AM6876" s="300">
        <v>1998</v>
      </c>
      <c r="AN6876" s="302">
        <v>35936</v>
      </c>
      <c r="AO6876" s="300">
        <v>5.6589999999999998</v>
      </c>
    </row>
    <row r="6877" spans="38:41">
      <c r="AL6877" s="300">
        <v>5</v>
      </c>
      <c r="AM6877" s="300">
        <v>1998</v>
      </c>
      <c r="AN6877" s="302">
        <v>35935</v>
      </c>
      <c r="AO6877" s="300">
        <v>5.6340000000000003</v>
      </c>
    </row>
    <row r="6878" spans="38:41">
      <c r="AL6878" s="300">
        <v>5</v>
      </c>
      <c r="AM6878" s="300">
        <v>1998</v>
      </c>
      <c r="AN6878" s="302">
        <v>35934</v>
      </c>
      <c r="AO6878" s="300">
        <v>5.6509999999999998</v>
      </c>
    </row>
    <row r="6879" spans="38:41">
      <c r="AL6879" s="300">
        <v>5</v>
      </c>
      <c r="AM6879" s="300">
        <v>1998</v>
      </c>
      <c r="AN6879" s="302">
        <v>35933</v>
      </c>
      <c r="AO6879" s="300">
        <v>5.681</v>
      </c>
    </row>
    <row r="6880" spans="38:41">
      <c r="AL6880" s="300">
        <v>5</v>
      </c>
      <c r="AM6880" s="300">
        <v>1998</v>
      </c>
      <c r="AN6880" s="302">
        <v>35930</v>
      </c>
      <c r="AO6880" s="300">
        <v>5.68</v>
      </c>
    </row>
    <row r="6881" spans="38:41">
      <c r="AL6881" s="300">
        <v>5</v>
      </c>
      <c r="AM6881" s="300">
        <v>1998</v>
      </c>
      <c r="AN6881" s="302">
        <v>35929</v>
      </c>
      <c r="AO6881" s="300">
        <v>5.7009999999999996</v>
      </c>
    </row>
    <row r="6882" spans="38:41">
      <c r="AL6882" s="300">
        <v>5</v>
      </c>
      <c r="AM6882" s="300">
        <v>1998</v>
      </c>
      <c r="AN6882" s="302">
        <v>35928</v>
      </c>
      <c r="AO6882" s="300">
        <v>5.6749999999999998</v>
      </c>
    </row>
    <row r="6883" spans="38:41">
      <c r="AL6883" s="300">
        <v>5</v>
      </c>
      <c r="AM6883" s="300">
        <v>1998</v>
      </c>
      <c r="AN6883" s="302">
        <v>35927</v>
      </c>
      <c r="AO6883" s="300">
        <v>5.69</v>
      </c>
    </row>
    <row r="6884" spans="38:41">
      <c r="AL6884" s="300">
        <v>5</v>
      </c>
      <c r="AM6884" s="300">
        <v>1998</v>
      </c>
      <c r="AN6884" s="302">
        <v>35926</v>
      </c>
      <c r="AO6884" s="300">
        <v>5.7370000000000001</v>
      </c>
    </row>
    <row r="6885" spans="38:41">
      <c r="AL6885" s="300">
        <v>5</v>
      </c>
      <c r="AM6885" s="300">
        <v>1998</v>
      </c>
      <c r="AN6885" s="302">
        <v>35923</v>
      </c>
      <c r="AO6885" s="300">
        <v>5.69</v>
      </c>
    </row>
    <row r="6886" spans="38:41">
      <c r="AL6886" s="300">
        <v>5</v>
      </c>
      <c r="AM6886" s="300">
        <v>1998</v>
      </c>
      <c r="AN6886" s="302">
        <v>35922</v>
      </c>
      <c r="AO6886" s="300">
        <v>5.6749999999999998</v>
      </c>
    </row>
    <row r="6887" spans="38:41">
      <c r="AL6887" s="300">
        <v>5</v>
      </c>
      <c r="AM6887" s="300">
        <v>1998</v>
      </c>
      <c r="AN6887" s="302">
        <v>35921</v>
      </c>
      <c r="AO6887" s="300">
        <v>5.6479999999999997</v>
      </c>
    </row>
    <row r="6888" spans="38:41">
      <c r="AL6888" s="300">
        <v>5</v>
      </c>
      <c r="AM6888" s="300">
        <v>1998</v>
      </c>
      <c r="AN6888" s="302">
        <v>35920</v>
      </c>
      <c r="AO6888" s="300">
        <v>5.71</v>
      </c>
    </row>
    <row r="6889" spans="38:41">
      <c r="AL6889" s="300">
        <v>5</v>
      </c>
      <c r="AM6889" s="300">
        <v>1998</v>
      </c>
      <c r="AN6889" s="302">
        <v>35919</v>
      </c>
      <c r="AO6889" s="300">
        <v>5.6550000000000002</v>
      </c>
    </row>
    <row r="6890" spans="38:41">
      <c r="AL6890" s="300">
        <v>5</v>
      </c>
      <c r="AM6890" s="300">
        <v>1998</v>
      </c>
      <c r="AN6890" s="302">
        <v>35916</v>
      </c>
      <c r="AO6890" s="300">
        <v>5.64</v>
      </c>
    </row>
    <row r="6891" spans="38:41">
      <c r="AL6891" s="300">
        <v>4</v>
      </c>
      <c r="AM6891" s="300">
        <v>1998</v>
      </c>
      <c r="AN6891" s="302">
        <v>35915</v>
      </c>
      <c r="AO6891" s="300">
        <v>5.6660000000000004</v>
      </c>
    </row>
    <row r="6892" spans="38:41">
      <c r="AL6892" s="300">
        <v>4</v>
      </c>
      <c r="AM6892" s="300">
        <v>1998</v>
      </c>
      <c r="AN6892" s="302">
        <v>35914</v>
      </c>
      <c r="AO6892" s="300">
        <v>5.7690000000000001</v>
      </c>
    </row>
    <row r="6893" spans="38:41">
      <c r="AL6893" s="300">
        <v>4</v>
      </c>
      <c r="AM6893" s="300">
        <v>1998</v>
      </c>
      <c r="AN6893" s="302">
        <v>35913</v>
      </c>
      <c r="AO6893" s="300">
        <v>5.7450000000000001</v>
      </c>
    </row>
    <row r="6894" spans="38:41">
      <c r="AL6894" s="300">
        <v>4</v>
      </c>
      <c r="AM6894" s="300">
        <v>1998</v>
      </c>
      <c r="AN6894" s="302">
        <v>35912</v>
      </c>
      <c r="AO6894" s="300">
        <v>5.7309999999999999</v>
      </c>
    </row>
    <row r="6895" spans="38:41">
      <c r="AL6895" s="300">
        <v>4</v>
      </c>
      <c r="AM6895" s="300">
        <v>1998</v>
      </c>
      <c r="AN6895" s="302">
        <v>35909</v>
      </c>
      <c r="AO6895" s="300">
        <v>5.6539999999999999</v>
      </c>
    </row>
    <row r="6896" spans="38:41">
      <c r="AL6896" s="300">
        <v>4</v>
      </c>
      <c r="AM6896" s="300">
        <v>1998</v>
      </c>
      <c r="AN6896" s="302">
        <v>35908</v>
      </c>
      <c r="AO6896" s="300">
        <v>5.68</v>
      </c>
    </row>
    <row r="6897" spans="38:41">
      <c r="AL6897" s="300">
        <v>4</v>
      </c>
      <c r="AM6897" s="300">
        <v>1998</v>
      </c>
      <c r="AN6897" s="302">
        <v>35907</v>
      </c>
      <c r="AO6897" s="300">
        <v>5.6630000000000003</v>
      </c>
    </row>
    <row r="6898" spans="38:41">
      <c r="AL6898" s="300">
        <v>4</v>
      </c>
      <c r="AM6898" s="300">
        <v>1998</v>
      </c>
      <c r="AN6898" s="302">
        <v>35906</v>
      </c>
      <c r="AO6898" s="300">
        <v>5.7030000000000003</v>
      </c>
    </row>
    <row r="6899" spans="38:41">
      <c r="AL6899" s="300">
        <v>4</v>
      </c>
      <c r="AM6899" s="300">
        <v>1998</v>
      </c>
      <c r="AN6899" s="302">
        <v>35905</v>
      </c>
      <c r="AO6899" s="300">
        <v>5.66</v>
      </c>
    </row>
    <row r="6900" spans="38:41">
      <c r="AL6900" s="300">
        <v>4</v>
      </c>
      <c r="AM6900" s="300">
        <v>1998</v>
      </c>
      <c r="AN6900" s="302">
        <v>35902</v>
      </c>
      <c r="AO6900" s="300">
        <v>5.617</v>
      </c>
    </row>
    <row r="6901" spans="38:41">
      <c r="AL6901" s="300">
        <v>4</v>
      </c>
      <c r="AM6901" s="300">
        <v>1998</v>
      </c>
      <c r="AN6901" s="302">
        <v>35901</v>
      </c>
      <c r="AO6901" s="300">
        <v>5.6</v>
      </c>
    </row>
    <row r="6902" spans="38:41">
      <c r="AL6902" s="300">
        <v>4</v>
      </c>
      <c r="AM6902" s="300">
        <v>1998</v>
      </c>
      <c r="AN6902" s="302">
        <v>35900</v>
      </c>
      <c r="AO6902" s="300">
        <v>5.601</v>
      </c>
    </row>
    <row r="6903" spans="38:41">
      <c r="AL6903" s="300">
        <v>4</v>
      </c>
      <c r="AM6903" s="300">
        <v>1998</v>
      </c>
      <c r="AN6903" s="302">
        <v>35899</v>
      </c>
      <c r="AO6903" s="300">
        <v>5.5949999999999998</v>
      </c>
    </row>
    <row r="6904" spans="38:41">
      <c r="AL6904" s="300">
        <v>4</v>
      </c>
      <c r="AM6904" s="300">
        <v>1998</v>
      </c>
      <c r="AN6904" s="302">
        <v>35895</v>
      </c>
      <c r="AO6904" s="300">
        <v>5.5990000000000002</v>
      </c>
    </row>
    <row r="6905" spans="38:41">
      <c r="AL6905" s="300">
        <v>4</v>
      </c>
      <c r="AM6905" s="300">
        <v>1998</v>
      </c>
      <c r="AN6905" s="302">
        <v>35894</v>
      </c>
      <c r="AO6905" s="300">
        <v>5.5970000000000004</v>
      </c>
    </row>
    <row r="6906" spans="38:41">
      <c r="AL6906" s="300">
        <v>4</v>
      </c>
      <c r="AM6906" s="300">
        <v>1998</v>
      </c>
      <c r="AN6906" s="302">
        <v>35893</v>
      </c>
      <c r="AO6906" s="300">
        <v>5.5860000000000003</v>
      </c>
    </row>
    <row r="6907" spans="38:41">
      <c r="AL6907" s="300">
        <v>4</v>
      </c>
      <c r="AM6907" s="300">
        <v>1998</v>
      </c>
      <c r="AN6907" s="302">
        <v>35892</v>
      </c>
      <c r="AO6907" s="300">
        <v>5.556</v>
      </c>
    </row>
    <row r="6908" spans="38:41">
      <c r="AL6908" s="300">
        <v>4</v>
      </c>
      <c r="AM6908" s="300">
        <v>1998</v>
      </c>
      <c r="AN6908" s="302">
        <v>35891</v>
      </c>
      <c r="AO6908" s="300">
        <v>5.5590000000000002</v>
      </c>
    </row>
    <row r="6909" spans="38:41">
      <c r="AL6909" s="300">
        <v>4</v>
      </c>
      <c r="AM6909" s="300">
        <v>1998</v>
      </c>
      <c r="AN6909" s="302">
        <v>35888</v>
      </c>
      <c r="AO6909" s="300">
        <v>5.5739999999999998</v>
      </c>
    </row>
    <row r="6910" spans="38:41">
      <c r="AL6910" s="300">
        <v>4</v>
      </c>
      <c r="AM6910" s="300">
        <v>1998</v>
      </c>
      <c r="AN6910" s="302">
        <v>35887</v>
      </c>
      <c r="AO6910" s="300">
        <v>5.6459999999999999</v>
      </c>
    </row>
    <row r="6911" spans="38:41">
      <c r="AL6911" s="300">
        <v>4</v>
      </c>
      <c r="AM6911" s="300">
        <v>1998</v>
      </c>
      <c r="AN6911" s="302">
        <v>35886</v>
      </c>
      <c r="AO6911" s="300">
        <v>5.6710000000000003</v>
      </c>
    </row>
    <row r="6912" spans="38:41">
      <c r="AL6912" s="300">
        <v>3</v>
      </c>
      <c r="AM6912" s="300">
        <v>1998</v>
      </c>
      <c r="AN6912" s="302">
        <v>35885</v>
      </c>
      <c r="AO6912" s="300">
        <v>5.7119999999999997</v>
      </c>
    </row>
    <row r="6913" spans="38:41">
      <c r="AL6913" s="300">
        <v>3</v>
      </c>
      <c r="AM6913" s="300">
        <v>1998</v>
      </c>
      <c r="AN6913" s="302">
        <v>35884</v>
      </c>
      <c r="AO6913" s="300">
        <v>5.734</v>
      </c>
    </row>
    <row r="6914" spans="38:41">
      <c r="AL6914" s="300">
        <v>3</v>
      </c>
      <c r="AM6914" s="300">
        <v>1998</v>
      </c>
      <c r="AN6914" s="302">
        <v>35881</v>
      </c>
      <c r="AO6914" s="300">
        <v>5.7140000000000004</v>
      </c>
    </row>
    <row r="6915" spans="38:41">
      <c r="AL6915" s="300">
        <v>3</v>
      </c>
      <c r="AM6915" s="300">
        <v>1998</v>
      </c>
      <c r="AN6915" s="302">
        <v>35880</v>
      </c>
      <c r="AO6915" s="300">
        <v>5.7149999999999999</v>
      </c>
    </row>
    <row r="6916" spans="38:41">
      <c r="AL6916" s="300">
        <v>3</v>
      </c>
      <c r="AM6916" s="300">
        <v>1998</v>
      </c>
      <c r="AN6916" s="302">
        <v>35879</v>
      </c>
      <c r="AO6916" s="300">
        <v>5.702</v>
      </c>
    </row>
    <row r="6917" spans="38:41">
      <c r="AL6917" s="300">
        <v>3</v>
      </c>
      <c r="AM6917" s="300">
        <v>1998</v>
      </c>
      <c r="AN6917" s="302">
        <v>35878</v>
      </c>
      <c r="AO6917" s="300">
        <v>5.702</v>
      </c>
    </row>
    <row r="6918" spans="38:41">
      <c r="AL6918" s="300">
        <v>3</v>
      </c>
      <c r="AM6918" s="300">
        <v>1998</v>
      </c>
      <c r="AN6918" s="302">
        <v>35877</v>
      </c>
      <c r="AO6918" s="300">
        <v>5.7140000000000004</v>
      </c>
    </row>
    <row r="6919" spans="38:41">
      <c r="AL6919" s="300">
        <v>3</v>
      </c>
      <c r="AM6919" s="300">
        <v>1998</v>
      </c>
      <c r="AN6919" s="302">
        <v>35874</v>
      </c>
      <c r="AO6919" s="300">
        <v>5.7160000000000002</v>
      </c>
    </row>
    <row r="6920" spans="38:41">
      <c r="AL6920" s="300">
        <v>3</v>
      </c>
      <c r="AM6920" s="300">
        <v>1998</v>
      </c>
      <c r="AN6920" s="302">
        <v>35873</v>
      </c>
      <c r="AO6920" s="300">
        <v>5.7210000000000001</v>
      </c>
    </row>
    <row r="6921" spans="38:41">
      <c r="AL6921" s="300">
        <v>3</v>
      </c>
      <c r="AM6921" s="300">
        <v>1998</v>
      </c>
      <c r="AN6921" s="302">
        <v>35872</v>
      </c>
      <c r="AO6921" s="300">
        <v>5.73</v>
      </c>
    </row>
    <row r="6922" spans="38:41">
      <c r="AL6922" s="300">
        <v>3</v>
      </c>
      <c r="AM6922" s="300">
        <v>1998</v>
      </c>
      <c r="AN6922" s="302">
        <v>35871</v>
      </c>
      <c r="AO6922" s="300">
        <v>5.7359999999999998</v>
      </c>
    </row>
    <row r="6923" spans="38:41">
      <c r="AL6923" s="300">
        <v>3</v>
      </c>
      <c r="AM6923" s="300">
        <v>1998</v>
      </c>
      <c r="AN6923" s="302">
        <v>35870</v>
      </c>
      <c r="AO6923" s="300">
        <v>5.734</v>
      </c>
    </row>
    <row r="6924" spans="38:41">
      <c r="AL6924" s="300">
        <v>3</v>
      </c>
      <c r="AM6924" s="300">
        <v>1998</v>
      </c>
      <c r="AN6924" s="302">
        <v>35867</v>
      </c>
      <c r="AO6924" s="300">
        <v>5.7469999999999999</v>
      </c>
    </row>
    <row r="6925" spans="38:41">
      <c r="AL6925" s="300">
        <v>3</v>
      </c>
      <c r="AM6925" s="300">
        <v>1998</v>
      </c>
      <c r="AN6925" s="302">
        <v>35866</v>
      </c>
      <c r="AO6925" s="300">
        <v>5.7380000000000004</v>
      </c>
    </row>
    <row r="6926" spans="38:41">
      <c r="AL6926" s="300">
        <v>3</v>
      </c>
      <c r="AM6926" s="300">
        <v>1998</v>
      </c>
      <c r="AN6926" s="302">
        <v>35865</v>
      </c>
      <c r="AO6926" s="300">
        <v>5.8129999999999997</v>
      </c>
    </row>
    <row r="6927" spans="38:41">
      <c r="AL6927" s="300">
        <v>3</v>
      </c>
      <c r="AM6927" s="300">
        <v>1998</v>
      </c>
      <c r="AN6927" s="302">
        <v>35864</v>
      </c>
      <c r="AO6927" s="300">
        <v>5.8609999999999998</v>
      </c>
    </row>
    <row r="6928" spans="38:41">
      <c r="AL6928" s="300">
        <v>3</v>
      </c>
      <c r="AM6928" s="300">
        <v>1998</v>
      </c>
      <c r="AN6928" s="302">
        <v>35863</v>
      </c>
      <c r="AO6928" s="300">
        <v>5.8840000000000003</v>
      </c>
    </row>
    <row r="6929" spans="38:41">
      <c r="AL6929" s="300">
        <v>3</v>
      </c>
      <c r="AM6929" s="300">
        <v>1998</v>
      </c>
      <c r="AN6929" s="302">
        <v>35860</v>
      </c>
      <c r="AO6929" s="300">
        <v>5.9279999999999999</v>
      </c>
    </row>
    <row r="6930" spans="38:41">
      <c r="AL6930" s="300">
        <v>3</v>
      </c>
      <c r="AM6930" s="300">
        <v>1998</v>
      </c>
      <c r="AN6930" s="302">
        <v>35859</v>
      </c>
      <c r="AO6930" s="300">
        <v>5.95</v>
      </c>
    </row>
    <row r="6931" spans="38:41">
      <c r="AL6931" s="300">
        <v>3</v>
      </c>
      <c r="AM6931" s="300">
        <v>1998</v>
      </c>
      <c r="AN6931" s="302">
        <v>35858</v>
      </c>
      <c r="AO6931" s="300">
        <v>5.9269999999999996</v>
      </c>
    </row>
    <row r="6932" spans="38:41">
      <c r="AL6932" s="300">
        <v>3</v>
      </c>
      <c r="AM6932" s="300">
        <v>1998</v>
      </c>
      <c r="AN6932" s="302">
        <v>35857</v>
      </c>
      <c r="AO6932" s="300">
        <v>5.9329999999999998</v>
      </c>
    </row>
    <row r="6933" spans="38:41">
      <c r="AL6933" s="300">
        <v>3</v>
      </c>
      <c r="AM6933" s="300">
        <v>1998</v>
      </c>
      <c r="AN6933" s="302">
        <v>35856</v>
      </c>
      <c r="AO6933" s="300">
        <v>5.8440000000000003</v>
      </c>
    </row>
    <row r="6934" spans="38:41">
      <c r="AL6934" s="300">
        <v>2</v>
      </c>
      <c r="AM6934" s="300">
        <v>1998</v>
      </c>
      <c r="AN6934" s="302">
        <v>35853</v>
      </c>
      <c r="AO6934" s="300">
        <v>5.7839999999999998</v>
      </c>
    </row>
    <row r="6935" spans="38:41">
      <c r="AL6935" s="300">
        <v>2</v>
      </c>
      <c r="AM6935" s="300">
        <v>1998</v>
      </c>
      <c r="AN6935" s="302">
        <v>35852</v>
      </c>
      <c r="AO6935" s="300">
        <v>5.7869999999999999</v>
      </c>
    </row>
    <row r="6936" spans="38:41">
      <c r="AL6936" s="300">
        <v>2</v>
      </c>
      <c r="AM6936" s="300">
        <v>1998</v>
      </c>
      <c r="AN6936" s="302">
        <v>35851</v>
      </c>
      <c r="AO6936" s="300">
        <v>5.7850000000000001</v>
      </c>
    </row>
    <row r="6937" spans="38:41">
      <c r="AL6937" s="300">
        <v>2</v>
      </c>
      <c r="AM6937" s="300">
        <v>1998</v>
      </c>
      <c r="AN6937" s="302">
        <v>35850</v>
      </c>
      <c r="AO6937" s="300">
        <v>5.8209999999999997</v>
      </c>
    </row>
    <row r="6938" spans="38:41">
      <c r="AL6938" s="300">
        <v>2</v>
      </c>
      <c r="AM6938" s="300">
        <v>1998</v>
      </c>
      <c r="AN6938" s="302">
        <v>35849</v>
      </c>
      <c r="AO6938" s="300">
        <v>5.78</v>
      </c>
    </row>
    <row r="6939" spans="38:41">
      <c r="AL6939" s="300">
        <v>2</v>
      </c>
      <c r="AM6939" s="300">
        <v>1998</v>
      </c>
      <c r="AN6939" s="302">
        <v>35846</v>
      </c>
      <c r="AO6939" s="300">
        <v>5.7640000000000002</v>
      </c>
    </row>
    <row r="6940" spans="38:41">
      <c r="AL6940" s="300">
        <v>2</v>
      </c>
      <c r="AM6940" s="300">
        <v>1998</v>
      </c>
      <c r="AN6940" s="302">
        <v>35845</v>
      </c>
      <c r="AO6940" s="300">
        <v>5.7539999999999996</v>
      </c>
    </row>
    <row r="6941" spans="38:41">
      <c r="AL6941" s="300">
        <v>2</v>
      </c>
      <c r="AM6941" s="300">
        <v>1998</v>
      </c>
      <c r="AN6941" s="302">
        <v>35844</v>
      </c>
      <c r="AO6941" s="300">
        <v>5.7389999999999999</v>
      </c>
    </row>
    <row r="6942" spans="38:41">
      <c r="AL6942" s="300">
        <v>2</v>
      </c>
      <c r="AM6942" s="300">
        <v>1998</v>
      </c>
      <c r="AN6942" s="302">
        <v>35843</v>
      </c>
      <c r="AO6942" s="300">
        <v>5.7119999999999997</v>
      </c>
    </row>
    <row r="6943" spans="38:41">
      <c r="AL6943" s="300">
        <v>2</v>
      </c>
      <c r="AM6943" s="300">
        <v>1998</v>
      </c>
      <c r="AN6943" s="302">
        <v>35842</v>
      </c>
      <c r="AO6943" s="300">
        <v>5.7389999999999999</v>
      </c>
    </row>
    <row r="6944" spans="38:41">
      <c r="AL6944" s="300">
        <v>2</v>
      </c>
      <c r="AM6944" s="300">
        <v>1998</v>
      </c>
      <c r="AN6944" s="302">
        <v>35839</v>
      </c>
      <c r="AO6944" s="300">
        <v>5.7460000000000004</v>
      </c>
    </row>
    <row r="6945" spans="38:41">
      <c r="AL6945" s="300">
        <v>2</v>
      </c>
      <c r="AM6945" s="300">
        <v>1998</v>
      </c>
      <c r="AN6945" s="302">
        <v>35838</v>
      </c>
      <c r="AO6945" s="300">
        <v>5.7389999999999999</v>
      </c>
    </row>
    <row r="6946" spans="38:41">
      <c r="AL6946" s="300">
        <v>2</v>
      </c>
      <c r="AM6946" s="300">
        <v>1998</v>
      </c>
      <c r="AN6946" s="302">
        <v>35837</v>
      </c>
      <c r="AO6946" s="300">
        <v>5.7409999999999997</v>
      </c>
    </row>
    <row r="6947" spans="38:41">
      <c r="AL6947" s="300">
        <v>2</v>
      </c>
      <c r="AM6947" s="300">
        <v>1998</v>
      </c>
      <c r="AN6947" s="302">
        <v>35836</v>
      </c>
      <c r="AO6947" s="300">
        <v>5.7939999999999996</v>
      </c>
    </row>
    <row r="6948" spans="38:41">
      <c r="AL6948" s="300">
        <v>2</v>
      </c>
      <c r="AM6948" s="300">
        <v>1998</v>
      </c>
      <c r="AN6948" s="302">
        <v>35835</v>
      </c>
      <c r="AO6948" s="300">
        <v>5.7919999999999998</v>
      </c>
    </row>
    <row r="6949" spans="38:41">
      <c r="AL6949" s="300">
        <v>2</v>
      </c>
      <c r="AM6949" s="300">
        <v>1998</v>
      </c>
      <c r="AN6949" s="302">
        <v>35832</v>
      </c>
      <c r="AO6949" s="300">
        <v>5.7770000000000001</v>
      </c>
    </row>
    <row r="6950" spans="38:41">
      <c r="AL6950" s="300">
        <v>2</v>
      </c>
      <c r="AM6950" s="300">
        <v>1998</v>
      </c>
      <c r="AN6950" s="302">
        <v>35831</v>
      </c>
      <c r="AO6950" s="300">
        <v>5.7889999999999997</v>
      </c>
    </row>
    <row r="6951" spans="38:41">
      <c r="AL6951" s="300">
        <v>2</v>
      </c>
      <c r="AM6951" s="300">
        <v>1998</v>
      </c>
      <c r="AN6951" s="302">
        <v>35830</v>
      </c>
      <c r="AO6951" s="300">
        <v>5.7270000000000003</v>
      </c>
    </row>
    <row r="6952" spans="38:41">
      <c r="AL6952" s="300">
        <v>2</v>
      </c>
      <c r="AM6952" s="300">
        <v>1998</v>
      </c>
      <c r="AN6952" s="302">
        <v>35829</v>
      </c>
      <c r="AO6952" s="300">
        <v>5.7110000000000003</v>
      </c>
    </row>
    <row r="6953" spans="38:41">
      <c r="AL6953" s="300">
        <v>2</v>
      </c>
      <c r="AM6953" s="300">
        <v>1998</v>
      </c>
      <c r="AN6953" s="302">
        <v>35828</v>
      </c>
      <c r="AO6953" s="300">
        <v>5.7389999999999999</v>
      </c>
    </row>
    <row r="6954" spans="38:41">
      <c r="AL6954" s="300">
        <v>1</v>
      </c>
      <c r="AM6954" s="300">
        <v>1998</v>
      </c>
      <c r="AN6954" s="302">
        <v>35825</v>
      </c>
      <c r="AO6954" s="300">
        <v>5.7220000000000004</v>
      </c>
    </row>
    <row r="6955" spans="38:41">
      <c r="AL6955" s="300">
        <v>1</v>
      </c>
      <c r="AM6955" s="300">
        <v>1998</v>
      </c>
      <c r="AN6955" s="302">
        <v>35824</v>
      </c>
      <c r="AO6955" s="300">
        <v>5.7530000000000001</v>
      </c>
    </row>
    <row r="6956" spans="38:41">
      <c r="AL6956" s="300">
        <v>1</v>
      </c>
      <c r="AM6956" s="300">
        <v>1998</v>
      </c>
      <c r="AN6956" s="302">
        <v>35823</v>
      </c>
      <c r="AO6956" s="300">
        <v>5.8090000000000002</v>
      </c>
    </row>
    <row r="6957" spans="38:41">
      <c r="AL6957" s="300">
        <v>1</v>
      </c>
      <c r="AM6957" s="300">
        <v>1998</v>
      </c>
      <c r="AN6957" s="302">
        <v>35822</v>
      </c>
      <c r="AO6957" s="300">
        <v>5.7889999999999997</v>
      </c>
    </row>
    <row r="6958" spans="38:41">
      <c r="AL6958" s="300">
        <v>1</v>
      </c>
      <c r="AM6958" s="300">
        <v>1998</v>
      </c>
      <c r="AN6958" s="302">
        <v>35821</v>
      </c>
      <c r="AO6958" s="300">
        <v>5.7430000000000003</v>
      </c>
    </row>
    <row r="6959" spans="38:41">
      <c r="AL6959" s="300">
        <v>1</v>
      </c>
      <c r="AM6959" s="300">
        <v>1998</v>
      </c>
      <c r="AN6959" s="302">
        <v>35818</v>
      </c>
      <c r="AO6959" s="300">
        <v>5.7439999999999998</v>
      </c>
    </row>
    <row r="6960" spans="38:41">
      <c r="AL6960" s="300">
        <v>1</v>
      </c>
      <c r="AM6960" s="300">
        <v>1998</v>
      </c>
      <c r="AN6960" s="302">
        <v>35817</v>
      </c>
      <c r="AO6960" s="300">
        <v>5.7279999999999998</v>
      </c>
    </row>
    <row r="6961" spans="38:41">
      <c r="AL6961" s="300">
        <v>1</v>
      </c>
      <c r="AM6961" s="300">
        <v>1998</v>
      </c>
      <c r="AN6961" s="302">
        <v>35816</v>
      </c>
      <c r="AO6961" s="300">
        <v>5.73</v>
      </c>
    </row>
    <row r="6962" spans="38:41">
      <c r="AL6962" s="300">
        <v>1</v>
      </c>
      <c r="AM6962" s="300">
        <v>1998</v>
      </c>
      <c r="AN6962" s="302">
        <v>35815</v>
      </c>
      <c r="AO6962" s="300">
        <v>5.766</v>
      </c>
    </row>
    <row r="6963" spans="38:41">
      <c r="AL6963" s="300">
        <v>1</v>
      </c>
      <c r="AM6963" s="300">
        <v>1998</v>
      </c>
      <c r="AN6963" s="302">
        <v>35814</v>
      </c>
      <c r="AO6963" s="300">
        <v>5.7380000000000004</v>
      </c>
    </row>
    <row r="6964" spans="38:41">
      <c r="AL6964" s="300">
        <v>1</v>
      </c>
      <c r="AM6964" s="300">
        <v>1998</v>
      </c>
      <c r="AN6964" s="302">
        <v>35811</v>
      </c>
      <c r="AO6964" s="300">
        <v>5.726</v>
      </c>
    </row>
    <row r="6965" spans="38:41">
      <c r="AL6965" s="300">
        <v>1</v>
      </c>
      <c r="AM6965" s="300">
        <v>1998</v>
      </c>
      <c r="AN6965" s="302">
        <v>35810</v>
      </c>
      <c r="AO6965" s="300">
        <v>5.7050000000000001</v>
      </c>
    </row>
    <row r="6966" spans="38:41">
      <c r="AL6966" s="300">
        <v>1</v>
      </c>
      <c r="AM6966" s="300">
        <v>1998</v>
      </c>
      <c r="AN6966" s="302">
        <v>35809</v>
      </c>
      <c r="AO6966" s="300">
        <v>5.6840000000000002</v>
      </c>
    </row>
    <row r="6967" spans="38:41">
      <c r="AL6967" s="300">
        <v>1</v>
      </c>
      <c r="AM6967" s="300">
        <v>1998</v>
      </c>
      <c r="AN6967" s="302">
        <v>35808</v>
      </c>
      <c r="AO6967" s="300">
        <v>5.6779999999999999</v>
      </c>
    </row>
    <row r="6968" spans="38:41">
      <c r="AL6968" s="300">
        <v>1</v>
      </c>
      <c r="AM6968" s="300">
        <v>1998</v>
      </c>
      <c r="AN6968" s="302">
        <v>35807</v>
      </c>
      <c r="AO6968" s="300">
        <v>5.6719999999999997</v>
      </c>
    </row>
    <row r="6969" spans="38:41">
      <c r="AL6969" s="300">
        <v>1</v>
      </c>
      <c r="AM6969" s="300">
        <v>1998</v>
      </c>
      <c r="AN6969" s="302">
        <v>35804</v>
      </c>
      <c r="AO6969" s="300">
        <v>5.7249999999999996</v>
      </c>
    </row>
    <row r="6970" spans="38:41">
      <c r="AL6970" s="300">
        <v>1</v>
      </c>
      <c r="AM6970" s="300">
        <v>1998</v>
      </c>
      <c r="AN6970" s="302">
        <v>35803</v>
      </c>
      <c r="AO6970" s="300">
        <v>5.7460000000000004</v>
      </c>
    </row>
    <row r="6971" spans="38:41">
      <c r="AL6971" s="300">
        <v>1</v>
      </c>
      <c r="AM6971" s="300">
        <v>1998</v>
      </c>
      <c r="AN6971" s="302">
        <v>35802</v>
      </c>
      <c r="AO6971" s="300">
        <v>5.7960000000000003</v>
      </c>
    </row>
    <row r="6972" spans="38:41">
      <c r="AL6972" s="300">
        <v>1</v>
      </c>
      <c r="AM6972" s="300">
        <v>1998</v>
      </c>
      <c r="AN6972" s="302">
        <v>35801</v>
      </c>
      <c r="AO6972" s="300">
        <v>5.7850000000000001</v>
      </c>
    </row>
    <row r="6973" spans="38:41">
      <c r="AL6973" s="300">
        <v>1</v>
      </c>
      <c r="AM6973" s="300">
        <v>1998</v>
      </c>
      <c r="AN6973" s="302">
        <v>35800</v>
      </c>
      <c r="AO6973" s="300">
        <v>5.7969999999999997</v>
      </c>
    </row>
    <row r="6974" spans="38:41">
      <c r="AL6974" s="300">
        <v>1</v>
      </c>
      <c r="AM6974" s="300">
        <v>1998</v>
      </c>
      <c r="AN6974" s="302">
        <v>35797</v>
      </c>
      <c r="AO6974" s="300">
        <v>5.8840000000000003</v>
      </c>
    </row>
    <row r="6975" spans="38:41">
      <c r="AL6975" s="300">
        <v>1</v>
      </c>
      <c r="AM6975" s="300">
        <v>1998</v>
      </c>
      <c r="AN6975" s="302">
        <v>35796</v>
      </c>
      <c r="AO6975" s="300">
        <v>5.9589999999999996</v>
      </c>
    </row>
    <row r="6976" spans="38:41">
      <c r="AL6976" s="300">
        <v>12</v>
      </c>
      <c r="AM6976" s="300">
        <v>1997</v>
      </c>
      <c r="AN6976" s="302">
        <v>35795</v>
      </c>
      <c r="AO6976" s="300">
        <v>5.9580000000000002</v>
      </c>
    </row>
    <row r="6977" spans="38:41">
      <c r="AL6977" s="300">
        <v>12</v>
      </c>
      <c r="AM6977" s="300">
        <v>1997</v>
      </c>
      <c r="AN6977" s="302">
        <v>35794</v>
      </c>
      <c r="AO6977" s="300">
        <v>5.9980000000000002</v>
      </c>
    </row>
    <row r="6978" spans="38:41">
      <c r="AL6978" s="300">
        <v>12</v>
      </c>
      <c r="AM6978" s="300">
        <v>1997</v>
      </c>
      <c r="AN6978" s="302">
        <v>35793</v>
      </c>
      <c r="AO6978" s="300">
        <v>5.98</v>
      </c>
    </row>
    <row r="6979" spans="38:41">
      <c r="AL6979" s="300">
        <v>12</v>
      </c>
      <c r="AM6979" s="300">
        <v>1997</v>
      </c>
      <c r="AN6979" s="302">
        <v>35790</v>
      </c>
      <c r="AO6979" s="300">
        <v>5.976</v>
      </c>
    </row>
    <row r="6980" spans="38:41">
      <c r="AL6980" s="300">
        <v>12</v>
      </c>
      <c r="AM6980" s="300">
        <v>1997</v>
      </c>
      <c r="AN6980" s="302">
        <v>35788</v>
      </c>
      <c r="AO6980" s="300">
        <v>5.9720000000000004</v>
      </c>
    </row>
    <row r="6981" spans="38:41">
      <c r="AL6981" s="300">
        <v>12</v>
      </c>
      <c r="AM6981" s="300">
        <v>1997</v>
      </c>
      <c r="AN6981" s="302">
        <v>35787</v>
      </c>
      <c r="AO6981" s="300">
        <v>5.9539999999999997</v>
      </c>
    </row>
    <row r="6982" spans="38:41">
      <c r="AL6982" s="300">
        <v>12</v>
      </c>
      <c r="AM6982" s="300">
        <v>1997</v>
      </c>
      <c r="AN6982" s="302">
        <v>35786</v>
      </c>
      <c r="AO6982" s="300">
        <v>5.97</v>
      </c>
    </row>
    <row r="6983" spans="38:41">
      <c r="AL6983" s="300">
        <v>12</v>
      </c>
      <c r="AM6983" s="300">
        <v>1997</v>
      </c>
      <c r="AN6983" s="302">
        <v>35783</v>
      </c>
      <c r="AO6983" s="300">
        <v>5.9859999999999998</v>
      </c>
    </row>
    <row r="6984" spans="38:41">
      <c r="AL6984" s="300">
        <v>12</v>
      </c>
      <c r="AM6984" s="300">
        <v>1997</v>
      </c>
      <c r="AN6984" s="302">
        <v>35782</v>
      </c>
      <c r="AO6984" s="300">
        <v>6.0060000000000002</v>
      </c>
    </row>
    <row r="6985" spans="38:41">
      <c r="AL6985" s="300">
        <v>12</v>
      </c>
      <c r="AM6985" s="300">
        <v>1997</v>
      </c>
      <c r="AN6985" s="302">
        <v>35781</v>
      </c>
      <c r="AO6985" s="300">
        <v>6.048</v>
      </c>
    </row>
    <row r="6986" spans="38:41">
      <c r="AL6986" s="300">
        <v>12</v>
      </c>
      <c r="AM6986" s="300">
        <v>1997</v>
      </c>
      <c r="AN6986" s="302">
        <v>35780</v>
      </c>
      <c r="AO6986" s="300">
        <v>6.016</v>
      </c>
    </row>
    <row r="6987" spans="38:41">
      <c r="AL6987" s="300">
        <v>12</v>
      </c>
      <c r="AM6987" s="300">
        <v>1997</v>
      </c>
      <c r="AN6987" s="302">
        <v>35779</v>
      </c>
      <c r="AO6987" s="300">
        <v>6.0049999999999999</v>
      </c>
    </row>
    <row r="6988" spans="38:41">
      <c r="AL6988" s="300">
        <v>12</v>
      </c>
      <c r="AM6988" s="300">
        <v>1997</v>
      </c>
      <c r="AN6988" s="302">
        <v>35776</v>
      </c>
      <c r="AO6988" s="300">
        <v>5.992</v>
      </c>
    </row>
    <row r="6989" spans="38:41">
      <c r="AL6989" s="300">
        <v>12</v>
      </c>
      <c r="AM6989" s="300">
        <v>1997</v>
      </c>
      <c r="AN6989" s="302">
        <v>35775</v>
      </c>
      <c r="AO6989" s="300">
        <v>6.1070000000000002</v>
      </c>
    </row>
    <row r="6990" spans="38:41">
      <c r="AL6990" s="300">
        <v>12</v>
      </c>
      <c r="AM6990" s="300">
        <v>1997</v>
      </c>
      <c r="AN6990" s="302">
        <v>35774</v>
      </c>
      <c r="AO6990" s="300">
        <v>6.1139999999999999</v>
      </c>
    </row>
    <row r="6991" spans="38:41">
      <c r="AL6991" s="300">
        <v>12</v>
      </c>
      <c r="AM6991" s="300">
        <v>1997</v>
      </c>
      <c r="AN6991" s="302">
        <v>35773</v>
      </c>
      <c r="AO6991" s="300">
        <v>6.1130000000000004</v>
      </c>
    </row>
    <row r="6992" spans="38:41">
      <c r="AL6992" s="300">
        <v>12</v>
      </c>
      <c r="AM6992" s="300">
        <v>1997</v>
      </c>
      <c r="AN6992" s="302">
        <v>35772</v>
      </c>
      <c r="AO6992" s="300">
        <v>6.0960000000000001</v>
      </c>
    </row>
    <row r="6993" spans="38:41">
      <c r="AL6993" s="300">
        <v>12</v>
      </c>
      <c r="AM6993" s="300">
        <v>1997</v>
      </c>
      <c r="AN6993" s="302">
        <v>35769</v>
      </c>
      <c r="AO6993" s="300">
        <v>6.0410000000000004</v>
      </c>
    </row>
    <row r="6994" spans="38:41">
      <c r="AL6994" s="300">
        <v>12</v>
      </c>
      <c r="AM6994" s="300">
        <v>1997</v>
      </c>
      <c r="AN6994" s="302">
        <v>35768</v>
      </c>
      <c r="AO6994" s="300">
        <v>5.984</v>
      </c>
    </row>
    <row r="6995" spans="38:41">
      <c r="AL6995" s="300">
        <v>12</v>
      </c>
      <c r="AM6995" s="300">
        <v>1997</v>
      </c>
      <c r="AN6995" s="302">
        <v>35767</v>
      </c>
      <c r="AO6995" s="300">
        <v>5.9569999999999999</v>
      </c>
    </row>
    <row r="6996" spans="38:41">
      <c r="AL6996" s="300">
        <v>12</v>
      </c>
      <c r="AM6996" s="300">
        <v>1997</v>
      </c>
      <c r="AN6996" s="302">
        <v>35766</v>
      </c>
      <c r="AO6996" s="300">
        <v>5.9349999999999996</v>
      </c>
    </row>
    <row r="6997" spans="38:41">
      <c r="AL6997" s="300">
        <v>12</v>
      </c>
      <c r="AM6997" s="300">
        <v>1997</v>
      </c>
      <c r="AN6997" s="302">
        <v>35765</v>
      </c>
      <c r="AO6997" s="300">
        <v>5.9459999999999997</v>
      </c>
    </row>
    <row r="6998" spans="38:41">
      <c r="AL6998" s="300">
        <v>11</v>
      </c>
      <c r="AM6998" s="300">
        <v>1997</v>
      </c>
      <c r="AN6998" s="302">
        <v>35762</v>
      </c>
      <c r="AO6998" s="300">
        <v>5.9749999999999996</v>
      </c>
    </row>
    <row r="6999" spans="38:41">
      <c r="AL6999" s="300">
        <v>11</v>
      </c>
      <c r="AM6999" s="300">
        <v>1997</v>
      </c>
      <c r="AN6999" s="302">
        <v>35761</v>
      </c>
      <c r="AO6999" s="300">
        <v>5.9649999999999999</v>
      </c>
    </row>
    <row r="7000" spans="38:41">
      <c r="AL7000" s="300">
        <v>11</v>
      </c>
      <c r="AM7000" s="300">
        <v>1997</v>
      </c>
      <c r="AN7000" s="302">
        <v>35760</v>
      </c>
      <c r="AO7000" s="300">
        <v>5.968</v>
      </c>
    </row>
    <row r="7001" spans="38:41">
      <c r="AL7001" s="300">
        <v>11</v>
      </c>
      <c r="AM7001" s="300">
        <v>1997</v>
      </c>
      <c r="AN7001" s="302">
        <v>35759</v>
      </c>
      <c r="AO7001" s="300">
        <v>5.9269999999999996</v>
      </c>
    </row>
    <row r="7002" spans="38:41">
      <c r="AL7002" s="300">
        <v>11</v>
      </c>
      <c r="AM7002" s="300">
        <v>1997</v>
      </c>
      <c r="AN7002" s="302">
        <v>35758</v>
      </c>
      <c r="AO7002" s="300">
        <v>5.9249999999999998</v>
      </c>
    </row>
    <row r="7003" spans="38:41">
      <c r="AL7003" s="300">
        <v>11</v>
      </c>
      <c r="AM7003" s="300">
        <v>1997</v>
      </c>
      <c r="AN7003" s="302">
        <v>35755</v>
      </c>
      <c r="AO7003" s="300">
        <v>5.9160000000000004</v>
      </c>
    </row>
    <row r="7004" spans="38:41">
      <c r="AL7004" s="300">
        <v>11</v>
      </c>
      <c r="AM7004" s="300">
        <v>1997</v>
      </c>
      <c r="AN7004" s="302">
        <v>35754</v>
      </c>
      <c r="AO7004" s="300">
        <v>5.9290000000000003</v>
      </c>
    </row>
    <row r="7005" spans="38:41">
      <c r="AL7005" s="300">
        <v>11</v>
      </c>
      <c r="AM7005" s="300">
        <v>1997</v>
      </c>
      <c r="AN7005" s="302">
        <v>35753</v>
      </c>
      <c r="AO7005" s="300">
        <v>5.9169999999999998</v>
      </c>
    </row>
    <row r="7006" spans="38:41">
      <c r="AL7006" s="300">
        <v>11</v>
      </c>
      <c r="AM7006" s="300">
        <v>1997</v>
      </c>
      <c r="AN7006" s="302">
        <v>35752</v>
      </c>
      <c r="AO7006" s="300">
        <v>5.9409999999999998</v>
      </c>
    </row>
    <row r="7007" spans="38:41">
      <c r="AL7007" s="300">
        <v>11</v>
      </c>
      <c r="AM7007" s="300">
        <v>1997</v>
      </c>
      <c r="AN7007" s="302">
        <v>35751</v>
      </c>
      <c r="AO7007" s="300">
        <v>5.9610000000000003</v>
      </c>
    </row>
    <row r="7008" spans="38:41">
      <c r="AL7008" s="300">
        <v>11</v>
      </c>
      <c r="AM7008" s="300">
        <v>1997</v>
      </c>
      <c r="AN7008" s="302">
        <v>35748</v>
      </c>
      <c r="AO7008" s="300">
        <v>5.9710000000000001</v>
      </c>
    </row>
    <row r="7009" spans="38:41">
      <c r="AL7009" s="300">
        <v>11</v>
      </c>
      <c r="AM7009" s="300">
        <v>1997</v>
      </c>
      <c r="AN7009" s="302">
        <v>35747</v>
      </c>
      <c r="AO7009" s="300">
        <v>5.9640000000000004</v>
      </c>
    </row>
    <row r="7010" spans="38:41">
      <c r="AL7010" s="300">
        <v>11</v>
      </c>
      <c r="AM7010" s="300">
        <v>1997</v>
      </c>
      <c r="AN7010" s="302">
        <v>35746</v>
      </c>
      <c r="AO7010" s="300">
        <v>5.9640000000000004</v>
      </c>
    </row>
    <row r="7011" spans="38:41">
      <c r="AL7011" s="300">
        <v>11</v>
      </c>
      <c r="AM7011" s="300">
        <v>1997</v>
      </c>
      <c r="AN7011" s="302">
        <v>35745</v>
      </c>
      <c r="AO7011" s="300">
        <v>6.016</v>
      </c>
    </row>
    <row r="7012" spans="38:41">
      <c r="AL7012" s="300">
        <v>11</v>
      </c>
      <c r="AM7012" s="300">
        <v>1997</v>
      </c>
      <c r="AN7012" s="302">
        <v>35744</v>
      </c>
      <c r="AO7012" s="300">
        <v>6.0119999999999996</v>
      </c>
    </row>
    <row r="7013" spans="38:41">
      <c r="AL7013" s="300">
        <v>11</v>
      </c>
      <c r="AM7013" s="300">
        <v>1997</v>
      </c>
      <c r="AN7013" s="302">
        <v>35741</v>
      </c>
      <c r="AO7013" s="300">
        <v>6.0259999999999998</v>
      </c>
    </row>
    <row r="7014" spans="38:41">
      <c r="AL7014" s="300">
        <v>11</v>
      </c>
      <c r="AM7014" s="300">
        <v>1997</v>
      </c>
      <c r="AN7014" s="302">
        <v>35740</v>
      </c>
      <c r="AO7014" s="300">
        <v>6.0449999999999999</v>
      </c>
    </row>
    <row r="7015" spans="38:41">
      <c r="AL7015" s="300">
        <v>11</v>
      </c>
      <c r="AM7015" s="300">
        <v>1997</v>
      </c>
      <c r="AN7015" s="302">
        <v>35739</v>
      </c>
      <c r="AO7015" s="300">
        <v>6.0570000000000004</v>
      </c>
    </row>
    <row r="7016" spans="38:41">
      <c r="AL7016" s="300">
        <v>11</v>
      </c>
      <c r="AM7016" s="300">
        <v>1997</v>
      </c>
      <c r="AN7016" s="302">
        <v>35738</v>
      </c>
      <c r="AO7016" s="300">
        <v>6.0810000000000004</v>
      </c>
    </row>
    <row r="7017" spans="38:41">
      <c r="AL7017" s="300">
        <v>11</v>
      </c>
      <c r="AM7017" s="300">
        <v>1997</v>
      </c>
      <c r="AN7017" s="302">
        <v>35737</v>
      </c>
      <c r="AO7017" s="300">
        <v>6.0460000000000003</v>
      </c>
    </row>
    <row r="7018" spans="38:41">
      <c r="AL7018" s="300">
        <v>10</v>
      </c>
      <c r="AM7018" s="300">
        <v>1997</v>
      </c>
      <c r="AN7018" s="302">
        <v>35734</v>
      </c>
      <c r="AO7018" s="300">
        <v>6.0060000000000002</v>
      </c>
    </row>
    <row r="7019" spans="38:41">
      <c r="AL7019" s="300">
        <v>10</v>
      </c>
      <c r="AM7019" s="300">
        <v>1997</v>
      </c>
      <c r="AN7019" s="302">
        <v>35733</v>
      </c>
      <c r="AO7019" s="300">
        <v>6.0179999999999998</v>
      </c>
    </row>
    <row r="7020" spans="38:41">
      <c r="AL7020" s="300">
        <v>10</v>
      </c>
      <c r="AM7020" s="300">
        <v>1997</v>
      </c>
      <c r="AN7020" s="302">
        <v>35732</v>
      </c>
      <c r="AO7020" s="300">
        <v>6.0579999999999998</v>
      </c>
    </row>
    <row r="7021" spans="38:41">
      <c r="AL7021" s="300">
        <v>10</v>
      </c>
      <c r="AM7021" s="300">
        <v>1997</v>
      </c>
      <c r="AN7021" s="302">
        <v>35731</v>
      </c>
      <c r="AO7021" s="300">
        <v>6.1310000000000002</v>
      </c>
    </row>
    <row r="7022" spans="38:41">
      <c r="AL7022" s="300">
        <v>10</v>
      </c>
      <c r="AM7022" s="300">
        <v>1997</v>
      </c>
      <c r="AN7022" s="302">
        <v>35730</v>
      </c>
      <c r="AO7022" s="300">
        <v>6.0330000000000004</v>
      </c>
    </row>
    <row r="7023" spans="38:41">
      <c r="AL7023" s="300">
        <v>10</v>
      </c>
      <c r="AM7023" s="300">
        <v>1997</v>
      </c>
      <c r="AN7023" s="302">
        <v>35727</v>
      </c>
      <c r="AO7023" s="300">
        <v>6.1779999999999999</v>
      </c>
    </row>
    <row r="7024" spans="38:41">
      <c r="AL7024" s="300">
        <v>10</v>
      </c>
      <c r="AM7024" s="300">
        <v>1997</v>
      </c>
      <c r="AN7024" s="302">
        <v>35726</v>
      </c>
      <c r="AO7024" s="300">
        <v>6.2149999999999999</v>
      </c>
    </row>
    <row r="7025" spans="38:41">
      <c r="AL7025" s="300">
        <v>10</v>
      </c>
      <c r="AM7025" s="300">
        <v>1997</v>
      </c>
      <c r="AN7025" s="302">
        <v>35725</v>
      </c>
      <c r="AO7025" s="300">
        <v>6.3170000000000002</v>
      </c>
    </row>
    <row r="7026" spans="38:41">
      <c r="AL7026" s="300">
        <v>10</v>
      </c>
      <c r="AM7026" s="300">
        <v>1997</v>
      </c>
      <c r="AN7026" s="302">
        <v>35724</v>
      </c>
      <c r="AO7026" s="300">
        <v>6.2930000000000001</v>
      </c>
    </row>
    <row r="7027" spans="38:41">
      <c r="AL7027" s="300">
        <v>10</v>
      </c>
      <c r="AM7027" s="300">
        <v>1997</v>
      </c>
      <c r="AN7027" s="302">
        <v>35723</v>
      </c>
      <c r="AO7027" s="300">
        <v>6.2850000000000001</v>
      </c>
    </row>
    <row r="7028" spans="38:41">
      <c r="AL7028" s="300">
        <v>10</v>
      </c>
      <c r="AM7028" s="300">
        <v>1997</v>
      </c>
      <c r="AN7028" s="302">
        <v>35720</v>
      </c>
      <c r="AO7028" s="300">
        <v>6.319</v>
      </c>
    </row>
    <row r="7029" spans="38:41">
      <c r="AL7029" s="300">
        <v>10</v>
      </c>
      <c r="AM7029" s="300">
        <v>1997</v>
      </c>
      <c r="AN7029" s="302">
        <v>35719</v>
      </c>
      <c r="AO7029" s="300">
        <v>6.2430000000000003</v>
      </c>
    </row>
    <row r="7030" spans="38:41">
      <c r="AL7030" s="300">
        <v>10</v>
      </c>
      <c r="AM7030" s="300">
        <v>1997</v>
      </c>
      <c r="AN7030" s="302">
        <v>35718</v>
      </c>
      <c r="AO7030" s="300">
        <v>6.2279999999999998</v>
      </c>
    </row>
    <row r="7031" spans="38:41">
      <c r="AL7031" s="300">
        <v>10</v>
      </c>
      <c r="AM7031" s="300">
        <v>1997</v>
      </c>
      <c r="AN7031" s="302">
        <v>35717</v>
      </c>
      <c r="AO7031" s="300">
        <v>6.2160000000000002</v>
      </c>
    </row>
    <row r="7032" spans="38:41">
      <c r="AL7032" s="300">
        <v>10</v>
      </c>
      <c r="AM7032" s="300">
        <v>1997</v>
      </c>
      <c r="AN7032" s="302">
        <v>35716</v>
      </c>
      <c r="AO7032" s="300">
        <v>6.2539999999999996</v>
      </c>
    </row>
    <row r="7033" spans="38:41">
      <c r="AL7033" s="300">
        <v>10</v>
      </c>
      <c r="AM7033" s="300">
        <v>1997</v>
      </c>
      <c r="AN7033" s="302">
        <v>35713</v>
      </c>
      <c r="AO7033" s="300">
        <v>6.2560000000000002</v>
      </c>
    </row>
    <row r="7034" spans="38:41">
      <c r="AL7034" s="300">
        <v>10</v>
      </c>
      <c r="AM7034" s="300">
        <v>1997</v>
      </c>
      <c r="AN7034" s="302">
        <v>35712</v>
      </c>
      <c r="AO7034" s="300">
        <v>6.1619999999999999</v>
      </c>
    </row>
    <row r="7035" spans="38:41">
      <c r="AL7035" s="300">
        <v>10</v>
      </c>
      <c r="AM7035" s="300">
        <v>1997</v>
      </c>
      <c r="AN7035" s="302">
        <v>35711</v>
      </c>
      <c r="AO7035" s="300">
        <v>6.149</v>
      </c>
    </row>
    <row r="7036" spans="38:41">
      <c r="AL7036" s="300">
        <v>10</v>
      </c>
      <c r="AM7036" s="300">
        <v>1997</v>
      </c>
      <c r="AN7036" s="302">
        <v>35710</v>
      </c>
      <c r="AO7036" s="300">
        <v>6.0650000000000004</v>
      </c>
    </row>
    <row r="7037" spans="38:41">
      <c r="AL7037" s="300">
        <v>10</v>
      </c>
      <c r="AM7037" s="300">
        <v>1997</v>
      </c>
      <c r="AN7037" s="302">
        <v>35709</v>
      </c>
      <c r="AO7037" s="300">
        <v>6.0860000000000003</v>
      </c>
    </row>
    <row r="7038" spans="38:41">
      <c r="AL7038" s="300">
        <v>10</v>
      </c>
      <c r="AM7038" s="300">
        <v>1997</v>
      </c>
      <c r="AN7038" s="302">
        <v>35706</v>
      </c>
      <c r="AO7038" s="300">
        <v>6.1340000000000003</v>
      </c>
    </row>
    <row r="7039" spans="38:41">
      <c r="AL7039" s="300">
        <v>10</v>
      </c>
      <c r="AM7039" s="300">
        <v>1997</v>
      </c>
      <c r="AN7039" s="302">
        <v>35705</v>
      </c>
      <c r="AO7039" s="300">
        <v>6.1790000000000003</v>
      </c>
    </row>
    <row r="7040" spans="38:41">
      <c r="AL7040" s="300">
        <v>10</v>
      </c>
      <c r="AM7040" s="300">
        <v>1997</v>
      </c>
      <c r="AN7040" s="302">
        <v>35704</v>
      </c>
      <c r="AO7040" s="300">
        <v>6.2480000000000002</v>
      </c>
    </row>
    <row r="7041" spans="38:41">
      <c r="AL7041" s="300">
        <v>9</v>
      </c>
      <c r="AM7041" s="300">
        <v>1997</v>
      </c>
      <c r="AN7041" s="302">
        <v>35703</v>
      </c>
      <c r="AO7041" s="300">
        <v>6.3140000000000001</v>
      </c>
    </row>
    <row r="7042" spans="38:41">
      <c r="AL7042" s="300">
        <v>9</v>
      </c>
      <c r="AM7042" s="300">
        <v>1997</v>
      </c>
      <c r="AN7042" s="302">
        <v>35702</v>
      </c>
      <c r="AO7042" s="300">
        <v>6.31</v>
      </c>
    </row>
    <row r="7043" spans="38:41">
      <c r="AL7043" s="300">
        <v>9</v>
      </c>
      <c r="AM7043" s="300">
        <v>1997</v>
      </c>
      <c r="AN7043" s="302">
        <v>35699</v>
      </c>
      <c r="AO7043" s="300">
        <v>6.2839999999999998</v>
      </c>
    </row>
    <row r="7044" spans="38:41">
      <c r="AL7044" s="300">
        <v>9</v>
      </c>
      <c r="AM7044" s="300">
        <v>1997</v>
      </c>
      <c r="AN7044" s="302">
        <v>35698</v>
      </c>
      <c r="AO7044" s="300">
        <v>6.3280000000000003</v>
      </c>
    </row>
    <row r="7045" spans="38:41">
      <c r="AL7045" s="300">
        <v>9</v>
      </c>
      <c r="AM7045" s="300">
        <v>1997</v>
      </c>
      <c r="AN7045" s="302">
        <v>35697</v>
      </c>
      <c r="AO7045" s="300">
        <v>6.2670000000000003</v>
      </c>
    </row>
    <row r="7046" spans="38:41">
      <c r="AL7046" s="300">
        <v>9</v>
      </c>
      <c r="AM7046" s="300">
        <v>1997</v>
      </c>
      <c r="AN7046" s="302">
        <v>35696</v>
      </c>
      <c r="AO7046" s="300">
        <v>6.3460000000000001</v>
      </c>
    </row>
    <row r="7047" spans="38:41">
      <c r="AL7047" s="300">
        <v>9</v>
      </c>
      <c r="AM7047" s="300">
        <v>1997</v>
      </c>
      <c r="AN7047" s="302">
        <v>35695</v>
      </c>
      <c r="AO7047" s="300">
        <v>6.3250000000000002</v>
      </c>
    </row>
    <row r="7048" spans="38:41">
      <c r="AL7048" s="300">
        <v>9</v>
      </c>
      <c r="AM7048" s="300">
        <v>1997</v>
      </c>
      <c r="AN7048" s="302">
        <v>35692</v>
      </c>
      <c r="AO7048" s="300">
        <v>6.3380000000000001</v>
      </c>
    </row>
    <row r="7049" spans="38:41">
      <c r="AL7049" s="300">
        <v>9</v>
      </c>
      <c r="AM7049" s="300">
        <v>1997</v>
      </c>
      <c r="AN7049" s="302">
        <v>35691</v>
      </c>
      <c r="AO7049" s="300">
        <v>6.3620000000000001</v>
      </c>
    </row>
    <row r="7050" spans="38:41">
      <c r="AL7050" s="300">
        <v>9</v>
      </c>
      <c r="AM7050" s="300">
        <v>1997</v>
      </c>
      <c r="AN7050" s="302">
        <v>35690</v>
      </c>
      <c r="AO7050" s="300">
        <v>6.3559999999999999</v>
      </c>
    </row>
    <row r="7051" spans="38:41">
      <c r="AL7051" s="300">
        <v>9</v>
      </c>
      <c r="AM7051" s="300">
        <v>1997</v>
      </c>
      <c r="AN7051" s="302">
        <v>35689</v>
      </c>
      <c r="AO7051" s="300">
        <v>6.3949999999999996</v>
      </c>
    </row>
    <row r="7052" spans="38:41">
      <c r="AL7052" s="300">
        <v>9</v>
      </c>
      <c r="AM7052" s="300">
        <v>1997</v>
      </c>
      <c r="AN7052" s="302">
        <v>35688</v>
      </c>
      <c r="AO7052" s="300">
        <v>6.532</v>
      </c>
    </row>
    <row r="7053" spans="38:41">
      <c r="AL7053" s="300">
        <v>9</v>
      </c>
      <c r="AM7053" s="300">
        <v>1997</v>
      </c>
      <c r="AN7053" s="302">
        <v>35685</v>
      </c>
      <c r="AO7053" s="300">
        <v>6.5469999999999997</v>
      </c>
    </row>
    <row r="7054" spans="38:41">
      <c r="AL7054" s="300">
        <v>9</v>
      </c>
      <c r="AM7054" s="300">
        <v>1997</v>
      </c>
      <c r="AN7054" s="302">
        <v>35684</v>
      </c>
      <c r="AO7054" s="300">
        <v>6.6539999999999999</v>
      </c>
    </row>
    <row r="7055" spans="38:41">
      <c r="AL7055" s="300">
        <v>9</v>
      </c>
      <c r="AM7055" s="300">
        <v>1997</v>
      </c>
      <c r="AN7055" s="302">
        <v>35683</v>
      </c>
      <c r="AO7055" s="300">
        <v>6.6280000000000001</v>
      </c>
    </row>
    <row r="7056" spans="38:41">
      <c r="AL7056" s="300">
        <v>9</v>
      </c>
      <c r="AM7056" s="300">
        <v>1997</v>
      </c>
      <c r="AN7056" s="302">
        <v>35682</v>
      </c>
      <c r="AO7056" s="300">
        <v>6.6070000000000002</v>
      </c>
    </row>
    <row r="7057" spans="38:41">
      <c r="AL7057" s="300">
        <v>9</v>
      </c>
      <c r="AM7057" s="300">
        <v>1997</v>
      </c>
      <c r="AN7057" s="302">
        <v>35681</v>
      </c>
      <c r="AO7057" s="300">
        <v>6.5819999999999999</v>
      </c>
    </row>
    <row r="7058" spans="38:41">
      <c r="AL7058" s="300">
        <v>9</v>
      </c>
      <c r="AM7058" s="300">
        <v>1997</v>
      </c>
      <c r="AN7058" s="302">
        <v>35678</v>
      </c>
      <c r="AO7058" s="300">
        <v>6.5860000000000003</v>
      </c>
    </row>
    <row r="7059" spans="38:41">
      <c r="AL7059" s="300">
        <v>9</v>
      </c>
      <c r="AM7059" s="300">
        <v>1997</v>
      </c>
      <c r="AN7059" s="302">
        <v>35677</v>
      </c>
      <c r="AO7059" s="300">
        <v>6.5830000000000002</v>
      </c>
    </row>
    <row r="7060" spans="38:41">
      <c r="AL7060" s="300">
        <v>9</v>
      </c>
      <c r="AM7060" s="300">
        <v>1997</v>
      </c>
      <c r="AN7060" s="302">
        <v>35676</v>
      </c>
      <c r="AO7060" s="300">
        <v>6.5759999999999996</v>
      </c>
    </row>
    <row r="7061" spans="38:41">
      <c r="AL7061" s="300">
        <v>9</v>
      </c>
      <c r="AM7061" s="300">
        <v>1997</v>
      </c>
      <c r="AN7061" s="302">
        <v>35675</v>
      </c>
      <c r="AO7061" s="300">
        <v>6.5369999999999999</v>
      </c>
    </row>
    <row r="7062" spans="38:41">
      <c r="AL7062" s="300">
        <v>9</v>
      </c>
      <c r="AM7062" s="300">
        <v>1997</v>
      </c>
      <c r="AN7062" s="302">
        <v>35674</v>
      </c>
      <c r="AO7062" s="300">
        <v>6.5609999999999999</v>
      </c>
    </row>
    <row r="7063" spans="38:41">
      <c r="AL7063" s="300">
        <v>8</v>
      </c>
      <c r="AM7063" s="300">
        <v>1997</v>
      </c>
      <c r="AN7063" s="302">
        <v>35671</v>
      </c>
      <c r="AO7063" s="300">
        <v>6.5620000000000003</v>
      </c>
    </row>
    <row r="7064" spans="38:41">
      <c r="AL7064" s="300">
        <v>8</v>
      </c>
      <c r="AM7064" s="300">
        <v>1997</v>
      </c>
      <c r="AN7064" s="302">
        <v>35670</v>
      </c>
      <c r="AO7064" s="300">
        <v>6.5350000000000001</v>
      </c>
    </row>
    <row r="7065" spans="38:41">
      <c r="AL7065" s="300">
        <v>8</v>
      </c>
      <c r="AM7065" s="300">
        <v>1997</v>
      </c>
      <c r="AN7065" s="302">
        <v>35669</v>
      </c>
      <c r="AO7065" s="300">
        <v>6.6289999999999996</v>
      </c>
    </row>
    <row r="7066" spans="38:41">
      <c r="AL7066" s="300">
        <v>8</v>
      </c>
      <c r="AM7066" s="300">
        <v>1997</v>
      </c>
      <c r="AN7066" s="302">
        <v>35668</v>
      </c>
      <c r="AO7066" s="300">
        <v>6.6059999999999999</v>
      </c>
    </row>
    <row r="7067" spans="38:41">
      <c r="AL7067" s="300">
        <v>8</v>
      </c>
      <c r="AM7067" s="300">
        <v>1997</v>
      </c>
      <c r="AN7067" s="302">
        <v>35667</v>
      </c>
      <c r="AO7067" s="300">
        <v>6.6429999999999998</v>
      </c>
    </row>
    <row r="7068" spans="38:41">
      <c r="AL7068" s="300">
        <v>8</v>
      </c>
      <c r="AM7068" s="300">
        <v>1997</v>
      </c>
      <c r="AN7068" s="302">
        <v>35664</v>
      </c>
      <c r="AO7068" s="300">
        <v>6.6109999999999998</v>
      </c>
    </row>
    <row r="7069" spans="38:41">
      <c r="AL7069" s="300">
        <v>8</v>
      </c>
      <c r="AM7069" s="300">
        <v>1997</v>
      </c>
      <c r="AN7069" s="302">
        <v>35663</v>
      </c>
      <c r="AO7069" s="300">
        <v>6.5990000000000002</v>
      </c>
    </row>
    <row r="7070" spans="38:41">
      <c r="AL7070" s="300">
        <v>8</v>
      </c>
      <c r="AM7070" s="300">
        <v>1997</v>
      </c>
      <c r="AN7070" s="302">
        <v>35662</v>
      </c>
      <c r="AO7070" s="300">
        <v>6.5650000000000004</v>
      </c>
    </row>
    <row r="7071" spans="38:41">
      <c r="AL7071" s="300">
        <v>8</v>
      </c>
      <c r="AM7071" s="300">
        <v>1997</v>
      </c>
      <c r="AN7071" s="302">
        <v>35661</v>
      </c>
      <c r="AO7071" s="300">
        <v>6.5380000000000003</v>
      </c>
    </row>
    <row r="7072" spans="38:41">
      <c r="AL7072" s="300">
        <v>8</v>
      </c>
      <c r="AM7072" s="300">
        <v>1997</v>
      </c>
      <c r="AN7072" s="302">
        <v>35660</v>
      </c>
      <c r="AO7072" s="300">
        <v>6.5140000000000002</v>
      </c>
    </row>
    <row r="7073" spans="38:41">
      <c r="AL7073" s="300">
        <v>8</v>
      </c>
      <c r="AM7073" s="300">
        <v>1997</v>
      </c>
      <c r="AN7073" s="302">
        <v>35657</v>
      </c>
      <c r="AO7073" s="300">
        <v>6.532</v>
      </c>
    </row>
    <row r="7074" spans="38:41">
      <c r="AL7074" s="300">
        <v>8</v>
      </c>
      <c r="AM7074" s="300">
        <v>1997</v>
      </c>
      <c r="AN7074" s="302">
        <v>35656</v>
      </c>
      <c r="AO7074" s="300">
        <v>6.5</v>
      </c>
    </row>
    <row r="7075" spans="38:41">
      <c r="AL7075" s="300">
        <v>8</v>
      </c>
      <c r="AM7075" s="300">
        <v>1997</v>
      </c>
      <c r="AN7075" s="302">
        <v>35655</v>
      </c>
      <c r="AO7075" s="300">
        <v>6.5460000000000003</v>
      </c>
    </row>
    <row r="7076" spans="38:41">
      <c r="AL7076" s="300">
        <v>8</v>
      </c>
      <c r="AM7076" s="300">
        <v>1997</v>
      </c>
      <c r="AN7076" s="302">
        <v>35654</v>
      </c>
      <c r="AO7076" s="300">
        <v>6.6059999999999999</v>
      </c>
    </row>
    <row r="7077" spans="38:41">
      <c r="AL7077" s="300">
        <v>8</v>
      </c>
      <c r="AM7077" s="300">
        <v>1997</v>
      </c>
      <c r="AN7077" s="302">
        <v>35653</v>
      </c>
      <c r="AO7077" s="300">
        <v>6.55</v>
      </c>
    </row>
    <row r="7078" spans="38:41">
      <c r="AL7078" s="300">
        <v>8</v>
      </c>
      <c r="AM7078" s="300">
        <v>1997</v>
      </c>
      <c r="AN7078" s="302">
        <v>35650</v>
      </c>
      <c r="AO7078" s="300">
        <v>6.57</v>
      </c>
    </row>
    <row r="7079" spans="38:41">
      <c r="AL7079" s="300">
        <v>8</v>
      </c>
      <c r="AM7079" s="300">
        <v>1997</v>
      </c>
      <c r="AN7079" s="302">
        <v>35649</v>
      </c>
      <c r="AO7079" s="300">
        <v>6.46</v>
      </c>
    </row>
    <row r="7080" spans="38:41">
      <c r="AL7080" s="300">
        <v>8</v>
      </c>
      <c r="AM7080" s="300">
        <v>1997</v>
      </c>
      <c r="AN7080" s="302">
        <v>35648</v>
      </c>
      <c r="AO7080" s="300">
        <v>6.45</v>
      </c>
    </row>
    <row r="7081" spans="38:41">
      <c r="AL7081" s="300">
        <v>8</v>
      </c>
      <c r="AM7081" s="300">
        <v>1997</v>
      </c>
      <c r="AN7081" s="302">
        <v>35647</v>
      </c>
      <c r="AO7081" s="300">
        <v>6.47</v>
      </c>
    </row>
    <row r="7082" spans="38:41">
      <c r="AL7082" s="300">
        <v>8</v>
      </c>
      <c r="AM7082" s="300">
        <v>1997</v>
      </c>
      <c r="AN7082" s="302">
        <v>35643</v>
      </c>
      <c r="AO7082" s="300">
        <v>6.4</v>
      </c>
    </row>
    <row r="7083" spans="38:41">
      <c r="AL7083" s="300">
        <v>7</v>
      </c>
      <c r="AM7083" s="300">
        <v>1997</v>
      </c>
      <c r="AN7083" s="302">
        <v>35642</v>
      </c>
      <c r="AO7083" s="300">
        <v>6.3</v>
      </c>
    </row>
    <row r="7084" spans="38:41">
      <c r="AL7084" s="300">
        <v>7</v>
      </c>
      <c r="AM7084" s="300">
        <v>1997</v>
      </c>
      <c r="AN7084" s="302">
        <v>35641</v>
      </c>
      <c r="AO7084" s="300">
        <v>6.33</v>
      </c>
    </row>
    <row r="7085" spans="38:41">
      <c r="AL7085" s="300">
        <v>7</v>
      </c>
      <c r="AM7085" s="300">
        <v>1997</v>
      </c>
      <c r="AN7085" s="302">
        <v>35640</v>
      </c>
      <c r="AO7085" s="300">
        <v>6.39</v>
      </c>
    </row>
    <row r="7086" spans="38:41">
      <c r="AL7086" s="300">
        <v>7</v>
      </c>
      <c r="AM7086" s="300">
        <v>1997</v>
      </c>
      <c r="AN7086" s="302">
        <v>35639</v>
      </c>
      <c r="AO7086" s="300">
        <v>6.452</v>
      </c>
    </row>
    <row r="7087" spans="38:41">
      <c r="AL7087" s="300">
        <v>7</v>
      </c>
      <c r="AM7087" s="300">
        <v>1997</v>
      </c>
      <c r="AN7087" s="302">
        <v>35636</v>
      </c>
      <c r="AO7087" s="300">
        <v>6.468</v>
      </c>
    </row>
    <row r="7088" spans="38:41">
      <c r="AL7088" s="300">
        <v>7</v>
      </c>
      <c r="AM7088" s="300">
        <v>1997</v>
      </c>
      <c r="AN7088" s="302">
        <v>35635</v>
      </c>
      <c r="AO7088" s="300">
        <v>6.4589999999999996</v>
      </c>
    </row>
    <row r="7089" spans="38:41">
      <c r="AL7089" s="300">
        <v>7</v>
      </c>
      <c r="AM7089" s="300">
        <v>1997</v>
      </c>
      <c r="AN7089" s="302">
        <v>35634</v>
      </c>
      <c r="AO7089" s="300">
        <v>6.4420000000000002</v>
      </c>
    </row>
    <row r="7090" spans="38:41">
      <c r="AL7090" s="300">
        <v>7</v>
      </c>
      <c r="AM7090" s="300">
        <v>1997</v>
      </c>
      <c r="AN7090" s="302">
        <v>35633</v>
      </c>
      <c r="AO7090" s="300">
        <v>6.46</v>
      </c>
    </row>
    <row r="7091" spans="38:41">
      <c r="AL7091" s="300">
        <v>7</v>
      </c>
      <c r="AM7091" s="300">
        <v>1997</v>
      </c>
      <c r="AN7091" s="302">
        <v>35632</v>
      </c>
      <c r="AO7091" s="300">
        <v>6.569</v>
      </c>
    </row>
    <row r="7092" spans="38:41">
      <c r="AL7092" s="300">
        <v>7</v>
      </c>
      <c r="AM7092" s="300">
        <v>1997</v>
      </c>
      <c r="AN7092" s="302">
        <v>35629</v>
      </c>
      <c r="AO7092" s="300">
        <v>6.53</v>
      </c>
    </row>
    <row r="7093" spans="38:41">
      <c r="AL7093" s="300">
        <v>7</v>
      </c>
      <c r="AM7093" s="300">
        <v>1997</v>
      </c>
      <c r="AN7093" s="302">
        <v>35628</v>
      </c>
      <c r="AO7093" s="300">
        <v>6.4690000000000003</v>
      </c>
    </row>
    <row r="7094" spans="38:41">
      <c r="AL7094" s="300">
        <v>7</v>
      </c>
      <c r="AM7094" s="300">
        <v>1997</v>
      </c>
      <c r="AN7094" s="302">
        <v>35627</v>
      </c>
      <c r="AO7094" s="300">
        <v>6.5</v>
      </c>
    </row>
    <row r="7095" spans="38:41">
      <c r="AL7095" s="300">
        <v>7</v>
      </c>
      <c r="AM7095" s="300">
        <v>1997</v>
      </c>
      <c r="AN7095" s="302">
        <v>35626</v>
      </c>
      <c r="AO7095" s="300">
        <v>6.6</v>
      </c>
    </row>
    <row r="7096" spans="38:41">
      <c r="AL7096" s="300">
        <v>7</v>
      </c>
      <c r="AM7096" s="300">
        <v>1997</v>
      </c>
      <c r="AN7096" s="302">
        <v>35625</v>
      </c>
      <c r="AO7096" s="300">
        <v>6.56</v>
      </c>
    </row>
    <row r="7097" spans="38:41">
      <c r="AL7097" s="300">
        <v>7</v>
      </c>
      <c r="AM7097" s="300">
        <v>1997</v>
      </c>
      <c r="AN7097" s="302">
        <v>35622</v>
      </c>
      <c r="AO7097" s="300">
        <v>6.54</v>
      </c>
    </row>
    <row r="7098" spans="38:41">
      <c r="AL7098" s="300">
        <v>7</v>
      </c>
      <c r="AM7098" s="300">
        <v>1997</v>
      </c>
      <c r="AN7098" s="302">
        <v>35621</v>
      </c>
      <c r="AO7098" s="300">
        <v>6.59</v>
      </c>
    </row>
    <row r="7099" spans="38:41">
      <c r="AL7099" s="300">
        <v>7</v>
      </c>
      <c r="AM7099" s="300">
        <v>1997</v>
      </c>
      <c r="AN7099" s="302">
        <v>35620</v>
      </c>
      <c r="AO7099" s="300">
        <v>6.56</v>
      </c>
    </row>
    <row r="7100" spans="38:41">
      <c r="AL7100" s="300">
        <v>7</v>
      </c>
      <c r="AM7100" s="300">
        <v>1997</v>
      </c>
      <c r="AN7100" s="302">
        <v>35619</v>
      </c>
      <c r="AO7100" s="300">
        <v>6.58</v>
      </c>
    </row>
    <row r="7101" spans="38:41">
      <c r="AL7101" s="300">
        <v>7</v>
      </c>
      <c r="AM7101" s="300">
        <v>1997</v>
      </c>
      <c r="AN7101" s="302">
        <v>35618</v>
      </c>
      <c r="AO7101" s="300">
        <v>6.59</v>
      </c>
    </row>
    <row r="7102" spans="38:41">
      <c r="AL7102" s="300">
        <v>7</v>
      </c>
      <c r="AM7102" s="300">
        <v>1997</v>
      </c>
      <c r="AN7102" s="302">
        <v>35615</v>
      </c>
      <c r="AO7102" s="300">
        <v>6.66</v>
      </c>
    </row>
    <row r="7103" spans="38:41">
      <c r="AL7103" s="300">
        <v>7</v>
      </c>
      <c r="AM7103" s="300">
        <v>1997</v>
      </c>
      <c r="AN7103" s="302">
        <v>35614</v>
      </c>
      <c r="AO7103" s="300">
        <v>6.68</v>
      </c>
    </row>
    <row r="7104" spans="38:41">
      <c r="AL7104" s="300">
        <v>7</v>
      </c>
      <c r="AM7104" s="300">
        <v>1997</v>
      </c>
      <c r="AN7104" s="302">
        <v>35613</v>
      </c>
      <c r="AO7104" s="300">
        <v>6.78</v>
      </c>
    </row>
    <row r="7105" spans="38:41">
      <c r="AL7105" s="300">
        <v>7</v>
      </c>
      <c r="AM7105" s="300">
        <v>1997</v>
      </c>
      <c r="AN7105" s="302">
        <v>35612</v>
      </c>
      <c r="AO7105" s="300">
        <v>6.85</v>
      </c>
    </row>
    <row r="7106" spans="38:41">
      <c r="AL7106" s="300">
        <v>6</v>
      </c>
      <c r="AM7106" s="300">
        <v>1997</v>
      </c>
      <c r="AN7106" s="302">
        <v>35611</v>
      </c>
      <c r="AO7106" s="300">
        <v>6.88</v>
      </c>
    </row>
    <row r="7107" spans="38:41">
      <c r="AL7107" s="300">
        <v>6</v>
      </c>
      <c r="AM7107" s="300">
        <v>1997</v>
      </c>
      <c r="AN7107" s="302">
        <v>35608</v>
      </c>
      <c r="AO7107" s="300">
        <v>6.78</v>
      </c>
    </row>
    <row r="7108" spans="38:41">
      <c r="AL7108" s="300">
        <v>6</v>
      </c>
      <c r="AM7108" s="300">
        <v>1997</v>
      </c>
      <c r="AN7108" s="302">
        <v>35607</v>
      </c>
      <c r="AO7108" s="300">
        <v>6.8</v>
      </c>
    </row>
    <row r="7109" spans="38:41">
      <c r="AL7109" s="300">
        <v>6</v>
      </c>
      <c r="AM7109" s="300">
        <v>1997</v>
      </c>
      <c r="AN7109" s="302">
        <v>35606</v>
      </c>
      <c r="AO7109" s="300">
        <v>6.7</v>
      </c>
    </row>
    <row r="7110" spans="38:41">
      <c r="AL7110" s="300">
        <v>6</v>
      </c>
      <c r="AM7110" s="300">
        <v>1997</v>
      </c>
      <c r="AN7110" s="302">
        <v>35605</v>
      </c>
      <c r="AO7110" s="300">
        <v>6.7</v>
      </c>
    </row>
    <row r="7111" spans="38:41">
      <c r="AL7111" s="300">
        <v>6</v>
      </c>
      <c r="AM7111" s="300">
        <v>1997</v>
      </c>
      <c r="AN7111" s="302">
        <v>35604</v>
      </c>
      <c r="AO7111" s="300">
        <v>6.7</v>
      </c>
    </row>
    <row r="7112" spans="38:41">
      <c r="AL7112" s="300">
        <v>6</v>
      </c>
      <c r="AM7112" s="300">
        <v>1997</v>
      </c>
      <c r="AN7112" s="302">
        <v>35601</v>
      </c>
      <c r="AO7112" s="300">
        <v>6.67</v>
      </c>
    </row>
    <row r="7113" spans="38:41">
      <c r="AL7113" s="300">
        <v>6</v>
      </c>
      <c r="AM7113" s="300">
        <v>1997</v>
      </c>
      <c r="AN7113" s="302">
        <v>35600</v>
      </c>
      <c r="AO7113" s="300">
        <v>6.72</v>
      </c>
    </row>
    <row r="7114" spans="38:41">
      <c r="AL7114" s="300">
        <v>6</v>
      </c>
      <c r="AM7114" s="300">
        <v>1997</v>
      </c>
      <c r="AN7114" s="302">
        <v>35599</v>
      </c>
      <c r="AO7114" s="300">
        <v>6.75</v>
      </c>
    </row>
    <row r="7115" spans="38:41">
      <c r="AL7115" s="300">
        <v>6</v>
      </c>
      <c r="AM7115" s="300">
        <v>1997</v>
      </c>
      <c r="AN7115" s="302">
        <v>35598</v>
      </c>
      <c r="AO7115" s="300">
        <v>6.74</v>
      </c>
    </row>
    <row r="7116" spans="38:41">
      <c r="AL7116" s="300">
        <v>6</v>
      </c>
      <c r="AM7116" s="300">
        <v>1997</v>
      </c>
      <c r="AN7116" s="302">
        <v>35597</v>
      </c>
      <c r="AO7116" s="300">
        <v>6.7210000000000001</v>
      </c>
    </row>
    <row r="7117" spans="38:41">
      <c r="AL7117" s="300">
        <v>6</v>
      </c>
      <c r="AM7117" s="300">
        <v>1997</v>
      </c>
      <c r="AN7117" s="302">
        <v>35594</v>
      </c>
      <c r="AO7117" s="300">
        <v>6.72</v>
      </c>
    </row>
    <row r="7118" spans="38:41">
      <c r="AL7118" s="300">
        <v>6</v>
      </c>
      <c r="AM7118" s="300">
        <v>1997</v>
      </c>
      <c r="AN7118" s="302">
        <v>35593</v>
      </c>
      <c r="AO7118" s="300">
        <v>6.75</v>
      </c>
    </row>
    <row r="7119" spans="38:41">
      <c r="AL7119" s="300">
        <v>6</v>
      </c>
      <c r="AM7119" s="300">
        <v>1997</v>
      </c>
      <c r="AN7119" s="302">
        <v>35592</v>
      </c>
      <c r="AO7119" s="300">
        <v>6.86</v>
      </c>
    </row>
    <row r="7120" spans="38:41">
      <c r="AL7120" s="300">
        <v>6</v>
      </c>
      <c r="AM7120" s="300">
        <v>1997</v>
      </c>
      <c r="AN7120" s="302">
        <v>35591</v>
      </c>
      <c r="AO7120" s="300">
        <v>6.85</v>
      </c>
    </row>
    <row r="7121" spans="38:41">
      <c r="AL7121" s="300">
        <v>6</v>
      </c>
      <c r="AM7121" s="300">
        <v>1997</v>
      </c>
      <c r="AN7121" s="302">
        <v>35590</v>
      </c>
      <c r="AO7121" s="300">
        <v>6.88</v>
      </c>
    </row>
    <row r="7122" spans="38:41">
      <c r="AL7122" s="300">
        <v>6</v>
      </c>
      <c r="AM7122" s="300">
        <v>1997</v>
      </c>
      <c r="AN7122" s="302">
        <v>35587</v>
      </c>
      <c r="AO7122" s="300">
        <v>6.86</v>
      </c>
    </row>
    <row r="7123" spans="38:41">
      <c r="AL7123" s="300">
        <v>6</v>
      </c>
      <c r="AM7123" s="300">
        <v>1997</v>
      </c>
      <c r="AN7123" s="302">
        <v>35586</v>
      </c>
      <c r="AO7123" s="300">
        <v>7</v>
      </c>
    </row>
    <row r="7124" spans="38:41">
      <c r="AL7124" s="300">
        <v>6</v>
      </c>
      <c r="AM7124" s="300">
        <v>1997</v>
      </c>
      <c r="AN7124" s="302">
        <v>35585</v>
      </c>
      <c r="AO7124" s="300">
        <v>7.01</v>
      </c>
    </row>
    <row r="7125" spans="38:41">
      <c r="AL7125" s="300">
        <v>6</v>
      </c>
      <c r="AM7125" s="300">
        <v>1997</v>
      </c>
      <c r="AN7125" s="302">
        <v>35584</v>
      </c>
      <c r="AO7125" s="300">
        <v>7</v>
      </c>
    </row>
    <row r="7126" spans="38:41">
      <c r="AL7126" s="300">
        <v>6</v>
      </c>
      <c r="AM7126" s="300">
        <v>1997</v>
      </c>
      <c r="AN7126" s="302">
        <v>35583</v>
      </c>
      <c r="AO7126" s="300">
        <v>6.99</v>
      </c>
    </row>
    <row r="7127" spans="38:41">
      <c r="AL7127" s="300">
        <v>5</v>
      </c>
      <c r="AM7127" s="300">
        <v>1997</v>
      </c>
      <c r="AN7127" s="302">
        <v>35580</v>
      </c>
      <c r="AO7127" s="300">
        <v>7.02</v>
      </c>
    </row>
    <row r="7128" spans="38:41">
      <c r="AL7128" s="300">
        <v>5</v>
      </c>
      <c r="AM7128" s="300">
        <v>1997</v>
      </c>
      <c r="AN7128" s="302">
        <v>35579</v>
      </c>
      <c r="AO7128" s="300">
        <v>7.09</v>
      </c>
    </row>
    <row r="7129" spans="38:41">
      <c r="AL7129" s="300">
        <v>5</v>
      </c>
      <c r="AM7129" s="300">
        <v>1997</v>
      </c>
      <c r="AN7129" s="302">
        <v>35578</v>
      </c>
      <c r="AO7129" s="300">
        <v>7.14</v>
      </c>
    </row>
    <row r="7130" spans="38:41">
      <c r="AL7130" s="300">
        <v>5</v>
      </c>
      <c r="AM7130" s="300">
        <v>1997</v>
      </c>
      <c r="AN7130" s="302">
        <v>35577</v>
      </c>
      <c r="AO7130" s="300">
        <v>7.13</v>
      </c>
    </row>
    <row r="7131" spans="38:41">
      <c r="AL7131" s="300">
        <v>5</v>
      </c>
      <c r="AM7131" s="300">
        <v>1997</v>
      </c>
      <c r="AN7131" s="302">
        <v>35576</v>
      </c>
      <c r="AO7131" s="300">
        <v>7.06</v>
      </c>
    </row>
    <row r="7132" spans="38:41">
      <c r="AL7132" s="300">
        <v>5</v>
      </c>
      <c r="AM7132" s="300">
        <v>1997</v>
      </c>
      <c r="AN7132" s="302">
        <v>35573</v>
      </c>
      <c r="AO7132" s="300">
        <v>7.0579999999999998</v>
      </c>
    </row>
    <row r="7133" spans="38:41">
      <c r="AL7133" s="300">
        <v>5</v>
      </c>
      <c r="AM7133" s="300">
        <v>1997</v>
      </c>
      <c r="AN7133" s="302">
        <v>35572</v>
      </c>
      <c r="AO7133" s="300">
        <v>7.04</v>
      </c>
    </row>
    <row r="7134" spans="38:41">
      <c r="AL7134" s="300">
        <v>5</v>
      </c>
      <c r="AM7134" s="300">
        <v>1997</v>
      </c>
      <c r="AN7134" s="302">
        <v>35571</v>
      </c>
      <c r="AO7134" s="300">
        <v>7</v>
      </c>
    </row>
    <row r="7135" spans="38:41">
      <c r="AL7135" s="300">
        <v>5</v>
      </c>
      <c r="AM7135" s="300">
        <v>1997</v>
      </c>
      <c r="AN7135" s="302">
        <v>35570</v>
      </c>
      <c r="AO7135" s="300">
        <v>7.01</v>
      </c>
    </row>
    <row r="7136" spans="38:41">
      <c r="AL7136" s="300">
        <v>5</v>
      </c>
      <c r="AM7136" s="300">
        <v>1997</v>
      </c>
      <c r="AN7136" s="302">
        <v>35566</v>
      </c>
      <c r="AO7136" s="300">
        <v>7.05</v>
      </c>
    </row>
    <row r="7137" spans="38:41">
      <c r="AL7137" s="300">
        <v>5</v>
      </c>
      <c r="AM7137" s="300">
        <v>1997</v>
      </c>
      <c r="AN7137" s="302">
        <v>35565</v>
      </c>
      <c r="AO7137" s="300">
        <v>7.04</v>
      </c>
    </row>
    <row r="7138" spans="38:41">
      <c r="AL7138" s="300">
        <v>5</v>
      </c>
      <c r="AM7138" s="300">
        <v>1997</v>
      </c>
      <c r="AN7138" s="302">
        <v>35564</v>
      </c>
      <c r="AO7138" s="300">
        <v>7.06</v>
      </c>
    </row>
    <row r="7139" spans="38:41">
      <c r="AL7139" s="300">
        <v>5</v>
      </c>
      <c r="AM7139" s="300">
        <v>1997</v>
      </c>
      <c r="AN7139" s="302">
        <v>35563</v>
      </c>
      <c r="AO7139" s="300">
        <v>7.1</v>
      </c>
    </row>
    <row r="7140" spans="38:41">
      <c r="AL7140" s="300">
        <v>5</v>
      </c>
      <c r="AM7140" s="300">
        <v>1997</v>
      </c>
      <c r="AN7140" s="302">
        <v>35562</v>
      </c>
      <c r="AO7140" s="300">
        <v>7.09</v>
      </c>
    </row>
    <row r="7141" spans="38:41">
      <c r="AL7141" s="300">
        <v>5</v>
      </c>
      <c r="AM7141" s="300">
        <v>1997</v>
      </c>
      <c r="AN7141" s="302">
        <v>35559</v>
      </c>
      <c r="AO7141" s="300">
        <v>7.09</v>
      </c>
    </row>
    <row r="7142" spans="38:41">
      <c r="AL7142" s="300">
        <v>5</v>
      </c>
      <c r="AM7142" s="300">
        <v>1997</v>
      </c>
      <c r="AN7142" s="302">
        <v>35558</v>
      </c>
      <c r="AO7142" s="300">
        <v>7.16</v>
      </c>
    </row>
    <row r="7143" spans="38:41">
      <c r="AL7143" s="300">
        <v>5</v>
      </c>
      <c r="AM7143" s="300">
        <v>1997</v>
      </c>
      <c r="AN7143" s="302">
        <v>35557</v>
      </c>
      <c r="AO7143" s="300">
        <v>7.16</v>
      </c>
    </row>
    <row r="7144" spans="38:41">
      <c r="AL7144" s="300">
        <v>5</v>
      </c>
      <c r="AM7144" s="300">
        <v>1997</v>
      </c>
      <c r="AN7144" s="302">
        <v>35556</v>
      </c>
      <c r="AO7144" s="300">
        <v>7.06</v>
      </c>
    </row>
    <row r="7145" spans="38:41">
      <c r="AL7145" s="300">
        <v>5</v>
      </c>
      <c r="AM7145" s="300">
        <v>1997</v>
      </c>
      <c r="AN7145" s="302">
        <v>35555</v>
      </c>
      <c r="AO7145" s="300">
        <v>7.05</v>
      </c>
    </row>
    <row r="7146" spans="38:41">
      <c r="AL7146" s="300">
        <v>5</v>
      </c>
      <c r="AM7146" s="300">
        <v>1997</v>
      </c>
      <c r="AN7146" s="302">
        <v>35552</v>
      </c>
      <c r="AO7146" s="300">
        <v>7.06</v>
      </c>
    </row>
    <row r="7147" spans="38:41">
      <c r="AL7147" s="300">
        <v>5</v>
      </c>
      <c r="AM7147" s="300">
        <v>1997</v>
      </c>
      <c r="AN7147" s="302">
        <v>35551</v>
      </c>
      <c r="AO7147" s="300">
        <v>7.11</v>
      </c>
    </row>
    <row r="7148" spans="38:41">
      <c r="AL7148" s="300">
        <v>4</v>
      </c>
      <c r="AM7148" s="300">
        <v>1997</v>
      </c>
      <c r="AN7148" s="302">
        <v>35550</v>
      </c>
      <c r="AO7148" s="300">
        <v>7.16</v>
      </c>
    </row>
    <row r="7149" spans="38:41">
      <c r="AL7149" s="300">
        <v>4</v>
      </c>
      <c r="AM7149" s="300">
        <v>1997</v>
      </c>
      <c r="AN7149" s="302">
        <v>35549</v>
      </c>
      <c r="AO7149" s="300">
        <v>7.21</v>
      </c>
    </row>
    <row r="7150" spans="38:41">
      <c r="AL7150" s="300">
        <v>4</v>
      </c>
      <c r="AM7150" s="300">
        <v>1997</v>
      </c>
      <c r="AN7150" s="302">
        <v>35548</v>
      </c>
      <c r="AO7150" s="300">
        <v>7.3609999999999998</v>
      </c>
    </row>
    <row r="7151" spans="38:41">
      <c r="AL7151" s="300">
        <v>4</v>
      </c>
      <c r="AM7151" s="300">
        <v>1997</v>
      </c>
      <c r="AN7151" s="302">
        <v>35545</v>
      </c>
      <c r="AO7151" s="300">
        <v>7.34</v>
      </c>
    </row>
    <row r="7152" spans="38:41">
      <c r="AL7152" s="300">
        <v>4</v>
      </c>
      <c r="AM7152" s="300">
        <v>1997</v>
      </c>
      <c r="AN7152" s="302">
        <v>35544</v>
      </c>
      <c r="AO7152" s="300">
        <v>7.3</v>
      </c>
    </row>
    <row r="7153" spans="38:41">
      <c r="AL7153" s="300">
        <v>4</v>
      </c>
      <c r="AM7153" s="300">
        <v>1997</v>
      </c>
      <c r="AN7153" s="302">
        <v>35543</v>
      </c>
      <c r="AO7153" s="300">
        <v>7.28</v>
      </c>
    </row>
    <row r="7154" spans="38:41">
      <c r="AL7154" s="300">
        <v>4</v>
      </c>
      <c r="AM7154" s="300">
        <v>1997</v>
      </c>
      <c r="AN7154" s="302">
        <v>35542</v>
      </c>
      <c r="AO7154" s="300">
        <v>7.26</v>
      </c>
    </row>
    <row r="7155" spans="38:41">
      <c r="AL7155" s="300">
        <v>4</v>
      </c>
      <c r="AM7155" s="300">
        <v>1997</v>
      </c>
      <c r="AN7155" s="302">
        <v>35541</v>
      </c>
      <c r="AO7155" s="300">
        <v>7.28</v>
      </c>
    </row>
    <row r="7156" spans="38:41">
      <c r="AL7156" s="300">
        <v>4</v>
      </c>
      <c r="AM7156" s="300">
        <v>1997</v>
      </c>
      <c r="AN7156" s="302">
        <v>35538</v>
      </c>
      <c r="AO7156" s="300">
        <v>7.26</v>
      </c>
    </row>
    <row r="7157" spans="38:41">
      <c r="AL7157" s="300">
        <v>4</v>
      </c>
      <c r="AM7157" s="300">
        <v>1997</v>
      </c>
      <c r="AN7157" s="302">
        <v>35537</v>
      </c>
      <c r="AO7157" s="300">
        <v>7.26</v>
      </c>
    </row>
    <row r="7158" spans="38:41">
      <c r="AL7158" s="300">
        <v>4</v>
      </c>
      <c r="AM7158" s="300">
        <v>1997</v>
      </c>
      <c r="AN7158" s="302">
        <v>35536</v>
      </c>
      <c r="AO7158" s="300">
        <v>7.31</v>
      </c>
    </row>
    <row r="7159" spans="38:41">
      <c r="AL7159" s="300">
        <v>4</v>
      </c>
      <c r="AM7159" s="300">
        <v>1997</v>
      </c>
      <c r="AN7159" s="302">
        <v>35535</v>
      </c>
      <c r="AO7159" s="300">
        <v>7.31</v>
      </c>
    </row>
    <row r="7160" spans="38:41">
      <c r="AL7160" s="300">
        <v>4</v>
      </c>
      <c r="AM7160" s="300">
        <v>1997</v>
      </c>
      <c r="AN7160" s="302">
        <v>35534</v>
      </c>
      <c r="AO7160" s="300">
        <v>7.39</v>
      </c>
    </row>
    <row r="7161" spans="38:41">
      <c r="AL7161" s="300">
        <v>4</v>
      </c>
      <c r="AM7161" s="300">
        <v>1997</v>
      </c>
      <c r="AN7161" s="302">
        <v>35531</v>
      </c>
      <c r="AO7161" s="300">
        <v>7.4</v>
      </c>
    </row>
    <row r="7162" spans="38:41">
      <c r="AL7162" s="300">
        <v>4</v>
      </c>
      <c r="AM7162" s="300">
        <v>1997</v>
      </c>
      <c r="AN7162" s="302">
        <v>35530</v>
      </c>
      <c r="AO7162" s="300">
        <v>7.39</v>
      </c>
    </row>
    <row r="7163" spans="38:41">
      <c r="AL7163" s="300">
        <v>4</v>
      </c>
      <c r="AM7163" s="300">
        <v>1997</v>
      </c>
      <c r="AN7163" s="302">
        <v>35529</v>
      </c>
      <c r="AO7163" s="300">
        <v>7.36</v>
      </c>
    </row>
    <row r="7164" spans="38:41">
      <c r="AL7164" s="300">
        <v>4</v>
      </c>
      <c r="AM7164" s="300">
        <v>1997</v>
      </c>
      <c r="AN7164" s="302">
        <v>35528</v>
      </c>
      <c r="AO7164" s="300">
        <v>7.35</v>
      </c>
    </row>
    <row r="7165" spans="38:41">
      <c r="AL7165" s="300">
        <v>4</v>
      </c>
      <c r="AM7165" s="300">
        <v>1997</v>
      </c>
      <c r="AN7165" s="302">
        <v>35527</v>
      </c>
      <c r="AO7165" s="300">
        <v>7.36</v>
      </c>
    </row>
    <row r="7166" spans="38:41">
      <c r="AL7166" s="300">
        <v>4</v>
      </c>
      <c r="AM7166" s="300">
        <v>1997</v>
      </c>
      <c r="AN7166" s="302">
        <v>35524</v>
      </c>
      <c r="AO7166" s="300">
        <v>7.43</v>
      </c>
    </row>
    <row r="7167" spans="38:41">
      <c r="AL7167" s="300">
        <v>4</v>
      </c>
      <c r="AM7167" s="300">
        <v>1997</v>
      </c>
      <c r="AN7167" s="302">
        <v>35523</v>
      </c>
      <c r="AO7167" s="300">
        <v>7.38</v>
      </c>
    </row>
    <row r="7168" spans="38:41">
      <c r="AL7168" s="300">
        <v>4</v>
      </c>
      <c r="AM7168" s="300">
        <v>1997</v>
      </c>
      <c r="AN7168" s="302">
        <v>35522</v>
      </c>
      <c r="AO7168" s="300">
        <v>7.34</v>
      </c>
    </row>
    <row r="7169" spans="38:41">
      <c r="AL7169" s="300">
        <v>4</v>
      </c>
      <c r="AM7169" s="300">
        <v>1997</v>
      </c>
      <c r="AN7169" s="302">
        <v>35521</v>
      </c>
      <c r="AO7169" s="300">
        <v>7.34</v>
      </c>
    </row>
    <row r="7170" spans="38:41">
      <c r="AL7170" s="300">
        <v>3</v>
      </c>
      <c r="AM7170" s="300">
        <v>1997</v>
      </c>
      <c r="AN7170" s="302">
        <v>35520</v>
      </c>
      <c r="AO7170" s="300">
        <v>7.34</v>
      </c>
    </row>
    <row r="7171" spans="38:41">
      <c r="AL7171" s="300">
        <v>3</v>
      </c>
      <c r="AM7171" s="300">
        <v>1997</v>
      </c>
      <c r="AN7171" s="302">
        <v>35516</v>
      </c>
      <c r="AO7171" s="300">
        <v>7.27</v>
      </c>
    </row>
    <row r="7172" spans="38:41">
      <c r="AL7172" s="300">
        <v>3</v>
      </c>
      <c r="AM7172" s="300">
        <v>1997</v>
      </c>
      <c r="AN7172" s="302">
        <v>35515</v>
      </c>
      <c r="AO7172" s="300">
        <v>7.22</v>
      </c>
    </row>
    <row r="7173" spans="38:41">
      <c r="AL7173" s="300">
        <v>3</v>
      </c>
      <c r="AM7173" s="300">
        <v>1997</v>
      </c>
      <c r="AN7173" s="302">
        <v>35514</v>
      </c>
      <c r="AO7173" s="300">
        <v>7.22</v>
      </c>
    </row>
    <row r="7174" spans="38:41">
      <c r="AL7174" s="300">
        <v>3</v>
      </c>
      <c r="AM7174" s="300">
        <v>1997</v>
      </c>
      <c r="AN7174" s="302">
        <v>35513</v>
      </c>
      <c r="AO7174" s="300">
        <v>7.21</v>
      </c>
    </row>
    <row r="7175" spans="38:41">
      <c r="AL7175" s="300">
        <v>3</v>
      </c>
      <c r="AM7175" s="300">
        <v>1997</v>
      </c>
      <c r="AN7175" s="302">
        <v>35510</v>
      </c>
      <c r="AO7175" s="300">
        <v>7.24</v>
      </c>
    </row>
    <row r="7176" spans="38:41">
      <c r="AL7176" s="300">
        <v>3</v>
      </c>
      <c r="AM7176" s="300">
        <v>1997</v>
      </c>
      <c r="AN7176" s="302">
        <v>35509</v>
      </c>
      <c r="AO7176" s="300">
        <v>7.25</v>
      </c>
    </row>
    <row r="7177" spans="38:41">
      <c r="AL7177" s="300">
        <v>3</v>
      </c>
      <c r="AM7177" s="300">
        <v>1997</v>
      </c>
      <c r="AN7177" s="302">
        <v>35508</v>
      </c>
      <c r="AO7177" s="300">
        <v>7.24</v>
      </c>
    </row>
    <row r="7178" spans="38:41">
      <c r="AL7178" s="300">
        <v>3</v>
      </c>
      <c r="AM7178" s="300">
        <v>1997</v>
      </c>
      <c r="AN7178" s="302">
        <v>35507</v>
      </c>
      <c r="AO7178" s="300">
        <v>7.24</v>
      </c>
    </row>
    <row r="7179" spans="38:41">
      <c r="AL7179" s="300">
        <v>3</v>
      </c>
      <c r="AM7179" s="300">
        <v>1997</v>
      </c>
      <c r="AN7179" s="302">
        <v>35506</v>
      </c>
      <c r="AO7179" s="300">
        <v>7.2</v>
      </c>
    </row>
    <row r="7180" spans="38:41">
      <c r="AL7180" s="300">
        <v>3</v>
      </c>
      <c r="AM7180" s="300">
        <v>1997</v>
      </c>
      <c r="AN7180" s="302">
        <v>35503</v>
      </c>
      <c r="AO7180" s="300">
        <v>7.18</v>
      </c>
    </row>
    <row r="7181" spans="38:41">
      <c r="AL7181" s="300">
        <v>3</v>
      </c>
      <c r="AM7181" s="300">
        <v>1997</v>
      </c>
      <c r="AN7181" s="302">
        <v>35502</v>
      </c>
      <c r="AO7181" s="300">
        <v>7.18</v>
      </c>
    </row>
    <row r="7182" spans="38:41">
      <c r="AL7182" s="300">
        <v>3</v>
      </c>
      <c r="AM7182" s="300">
        <v>1997</v>
      </c>
      <c r="AN7182" s="302">
        <v>35501</v>
      </c>
      <c r="AO7182" s="300">
        <v>7.12</v>
      </c>
    </row>
    <row r="7183" spans="38:41">
      <c r="AL7183" s="300">
        <v>3</v>
      </c>
      <c r="AM7183" s="300">
        <v>1997</v>
      </c>
      <c r="AN7183" s="302">
        <v>35500</v>
      </c>
      <c r="AO7183" s="300">
        <v>7.1</v>
      </c>
    </row>
    <row r="7184" spans="38:41">
      <c r="AL7184" s="300">
        <v>3</v>
      </c>
      <c r="AM7184" s="300">
        <v>1997</v>
      </c>
      <c r="AN7184" s="302">
        <v>35499</v>
      </c>
      <c r="AO7184" s="300">
        <v>7.08</v>
      </c>
    </row>
    <row r="7185" spans="38:41">
      <c r="AL7185" s="300">
        <v>3</v>
      </c>
      <c r="AM7185" s="300">
        <v>1997</v>
      </c>
      <c r="AN7185" s="302">
        <v>35496</v>
      </c>
      <c r="AO7185" s="300">
        <v>7.05</v>
      </c>
    </row>
    <row r="7186" spans="38:41">
      <c r="AL7186" s="300">
        <v>3</v>
      </c>
      <c r="AM7186" s="300">
        <v>1997</v>
      </c>
      <c r="AN7186" s="302">
        <v>35495</v>
      </c>
      <c r="AO7186" s="300">
        <v>7.11</v>
      </c>
    </row>
    <row r="7187" spans="38:41">
      <c r="AL7187" s="300">
        <v>3</v>
      </c>
      <c r="AM7187" s="300">
        <v>1997</v>
      </c>
      <c r="AN7187" s="302">
        <v>35494</v>
      </c>
      <c r="AO7187" s="300">
        <v>7.07</v>
      </c>
    </row>
    <row r="7188" spans="38:41">
      <c r="AL7188" s="300">
        <v>3</v>
      </c>
      <c r="AM7188" s="300">
        <v>1997</v>
      </c>
      <c r="AN7188" s="302">
        <v>35493</v>
      </c>
      <c r="AO7188" s="300">
        <v>7.07</v>
      </c>
    </row>
    <row r="7189" spans="38:41">
      <c r="AL7189" s="300">
        <v>3</v>
      </c>
      <c r="AM7189" s="300">
        <v>1997</v>
      </c>
      <c r="AN7189" s="302">
        <v>35492</v>
      </c>
      <c r="AO7189" s="300">
        <v>7.04</v>
      </c>
    </row>
    <row r="7190" spans="38:41">
      <c r="AL7190" s="300">
        <v>2</v>
      </c>
      <c r="AM7190" s="300">
        <v>1997</v>
      </c>
      <c r="AN7190" s="302">
        <v>35489</v>
      </c>
      <c r="AO7190" s="300">
        <v>7.04</v>
      </c>
    </row>
    <row r="7191" spans="38:41">
      <c r="AL7191" s="300">
        <v>2</v>
      </c>
      <c r="AM7191" s="300">
        <v>1997</v>
      </c>
      <c r="AN7191" s="302">
        <v>35488</v>
      </c>
      <c r="AO7191" s="300">
        <v>7.06</v>
      </c>
    </row>
    <row r="7192" spans="38:41">
      <c r="AL7192" s="300">
        <v>2</v>
      </c>
      <c r="AM7192" s="300">
        <v>1997</v>
      </c>
      <c r="AN7192" s="302">
        <v>35487</v>
      </c>
      <c r="AO7192" s="300">
        <v>7.05</v>
      </c>
    </row>
    <row r="7193" spans="38:41">
      <c r="AL7193" s="300">
        <v>2</v>
      </c>
      <c r="AM7193" s="300">
        <v>1997</v>
      </c>
      <c r="AN7193" s="302">
        <v>35486</v>
      </c>
      <c r="AO7193" s="300">
        <v>6.95</v>
      </c>
    </row>
    <row r="7194" spans="38:41">
      <c r="AL7194" s="300">
        <v>2</v>
      </c>
      <c r="AM7194" s="300">
        <v>1997</v>
      </c>
      <c r="AN7194" s="302">
        <v>35485</v>
      </c>
      <c r="AO7194" s="300">
        <v>6.92</v>
      </c>
    </row>
    <row r="7195" spans="38:41">
      <c r="AL7195" s="300">
        <v>2</v>
      </c>
      <c r="AM7195" s="300">
        <v>1997</v>
      </c>
      <c r="AN7195" s="302">
        <v>35482</v>
      </c>
      <c r="AO7195" s="300">
        <v>6.92</v>
      </c>
    </row>
    <row r="7196" spans="38:41">
      <c r="AL7196" s="300">
        <v>2</v>
      </c>
      <c r="AM7196" s="300">
        <v>1997</v>
      </c>
      <c r="AN7196" s="302">
        <v>35481</v>
      </c>
      <c r="AO7196" s="300">
        <v>6.9</v>
      </c>
    </row>
    <row r="7197" spans="38:41">
      <c r="AL7197" s="300">
        <v>2</v>
      </c>
      <c r="AM7197" s="300">
        <v>1997</v>
      </c>
      <c r="AN7197" s="302">
        <v>35480</v>
      </c>
      <c r="AO7197" s="300">
        <v>6.85</v>
      </c>
    </row>
    <row r="7198" spans="38:41">
      <c r="AL7198" s="300">
        <v>2</v>
      </c>
      <c r="AM7198" s="300">
        <v>1997</v>
      </c>
      <c r="AN7198" s="302">
        <v>35479</v>
      </c>
      <c r="AO7198" s="300">
        <v>6.87</v>
      </c>
    </row>
    <row r="7199" spans="38:41">
      <c r="AL7199" s="300">
        <v>2</v>
      </c>
      <c r="AM7199" s="300">
        <v>1997</v>
      </c>
      <c r="AN7199" s="302">
        <v>35478</v>
      </c>
      <c r="AO7199" s="300">
        <v>6.82</v>
      </c>
    </row>
    <row r="7200" spans="38:41">
      <c r="AL7200" s="300">
        <v>2</v>
      </c>
      <c r="AM7200" s="300">
        <v>1997</v>
      </c>
      <c r="AN7200" s="302">
        <v>35475</v>
      </c>
      <c r="AO7200" s="300">
        <v>6.81</v>
      </c>
    </row>
    <row r="7201" spans="38:41">
      <c r="AL7201" s="300">
        <v>2</v>
      </c>
      <c r="AM7201" s="300">
        <v>1997</v>
      </c>
      <c r="AN7201" s="302">
        <v>35474</v>
      </c>
      <c r="AO7201" s="300">
        <v>6.91</v>
      </c>
    </row>
    <row r="7202" spans="38:41">
      <c r="AL7202" s="300">
        <v>2</v>
      </c>
      <c r="AM7202" s="300">
        <v>1997</v>
      </c>
      <c r="AN7202" s="302">
        <v>35473</v>
      </c>
      <c r="AO7202" s="300">
        <v>7</v>
      </c>
    </row>
    <row r="7203" spans="38:41">
      <c r="AL7203" s="300">
        <v>2</v>
      </c>
      <c r="AM7203" s="300">
        <v>1997</v>
      </c>
      <c r="AN7203" s="302">
        <v>35472</v>
      </c>
      <c r="AO7203" s="300">
        <v>7</v>
      </c>
    </row>
    <row r="7204" spans="38:41">
      <c r="AL7204" s="300">
        <v>2</v>
      </c>
      <c r="AM7204" s="300">
        <v>1997</v>
      </c>
      <c r="AN7204" s="302">
        <v>35471</v>
      </c>
      <c r="AO7204" s="300">
        <v>7.01</v>
      </c>
    </row>
    <row r="7205" spans="38:41">
      <c r="AL7205" s="300">
        <v>2</v>
      </c>
      <c r="AM7205" s="300">
        <v>1997</v>
      </c>
      <c r="AN7205" s="302">
        <v>35468</v>
      </c>
      <c r="AO7205" s="300">
        <v>7.04</v>
      </c>
    </row>
    <row r="7206" spans="38:41">
      <c r="AL7206" s="300">
        <v>2</v>
      </c>
      <c r="AM7206" s="300">
        <v>1997</v>
      </c>
      <c r="AN7206" s="302">
        <v>35467</v>
      </c>
      <c r="AO7206" s="300">
        <v>7.09</v>
      </c>
    </row>
    <row r="7207" spans="38:41">
      <c r="AL7207" s="300">
        <v>2</v>
      </c>
      <c r="AM7207" s="300">
        <v>1997</v>
      </c>
      <c r="AN7207" s="302">
        <v>35466</v>
      </c>
      <c r="AO7207" s="300">
        <v>7.08</v>
      </c>
    </row>
    <row r="7208" spans="38:41">
      <c r="AL7208" s="300">
        <v>2</v>
      </c>
      <c r="AM7208" s="300">
        <v>1997</v>
      </c>
      <c r="AN7208" s="302">
        <v>35465</v>
      </c>
      <c r="AO7208" s="300">
        <v>7.14</v>
      </c>
    </row>
    <row r="7209" spans="38:41">
      <c r="AL7209" s="300">
        <v>2</v>
      </c>
      <c r="AM7209" s="300">
        <v>1997</v>
      </c>
      <c r="AN7209" s="302">
        <v>35464</v>
      </c>
      <c r="AO7209" s="300">
        <v>7.22</v>
      </c>
    </row>
    <row r="7210" spans="38:41">
      <c r="AL7210" s="300">
        <v>1</v>
      </c>
      <c r="AM7210" s="300">
        <v>1997</v>
      </c>
      <c r="AN7210" s="302">
        <v>35461</v>
      </c>
      <c r="AO7210" s="300">
        <v>7.29</v>
      </c>
    </row>
    <row r="7211" spans="38:41">
      <c r="AL7211" s="300">
        <v>1</v>
      </c>
      <c r="AM7211" s="300">
        <v>1997</v>
      </c>
      <c r="AN7211" s="302">
        <v>35460</v>
      </c>
      <c r="AO7211" s="300">
        <v>7.31</v>
      </c>
    </row>
    <row r="7212" spans="38:41">
      <c r="AL7212" s="300">
        <v>1</v>
      </c>
      <c r="AM7212" s="300">
        <v>1997</v>
      </c>
      <c r="AN7212" s="302">
        <v>35459</v>
      </c>
      <c r="AO7212" s="300">
        <v>7.31</v>
      </c>
    </row>
    <row r="7213" spans="38:41">
      <c r="AL7213" s="300">
        <v>1</v>
      </c>
      <c r="AM7213" s="300">
        <v>1997</v>
      </c>
      <c r="AN7213" s="302">
        <v>35458</v>
      </c>
      <c r="AO7213" s="300">
        <v>7.33</v>
      </c>
    </row>
    <row r="7214" spans="38:41">
      <c r="AL7214" s="300">
        <v>1</v>
      </c>
      <c r="AM7214" s="300">
        <v>1997</v>
      </c>
      <c r="AN7214" s="302">
        <v>35457</v>
      </c>
      <c r="AO7214" s="300">
        <v>7.38</v>
      </c>
    </row>
    <row r="7215" spans="38:41">
      <c r="AL7215" s="300">
        <v>1</v>
      </c>
      <c r="AM7215" s="300">
        <v>1997</v>
      </c>
      <c r="AN7215" s="302">
        <v>35454</v>
      </c>
      <c r="AO7215" s="300">
        <v>7.37</v>
      </c>
    </row>
    <row r="7216" spans="38:41">
      <c r="AL7216" s="300">
        <v>1</v>
      </c>
      <c r="AM7216" s="300">
        <v>1997</v>
      </c>
      <c r="AN7216" s="302">
        <v>35453</v>
      </c>
      <c r="AO7216" s="300">
        <v>7.31</v>
      </c>
    </row>
    <row r="7217" spans="38:41">
      <c r="AL7217" s="300">
        <v>1</v>
      </c>
      <c r="AM7217" s="300">
        <v>1997</v>
      </c>
      <c r="AN7217" s="302">
        <v>35452</v>
      </c>
      <c r="AO7217" s="300">
        <v>7.27</v>
      </c>
    </row>
    <row r="7218" spans="38:41">
      <c r="AL7218" s="300">
        <v>1</v>
      </c>
      <c r="AM7218" s="300">
        <v>1997</v>
      </c>
      <c r="AN7218" s="302">
        <v>35451</v>
      </c>
      <c r="AO7218" s="300">
        <v>7.22</v>
      </c>
    </row>
    <row r="7219" spans="38:41">
      <c r="AL7219" s="300">
        <v>1</v>
      </c>
      <c r="AM7219" s="300">
        <v>1997</v>
      </c>
      <c r="AN7219" s="302">
        <v>35450</v>
      </c>
      <c r="AO7219" s="300">
        <v>7.29</v>
      </c>
    </row>
    <row r="7220" spans="38:41">
      <c r="AL7220" s="300">
        <v>1</v>
      </c>
      <c r="AM7220" s="300">
        <v>1997</v>
      </c>
      <c r="AN7220" s="302">
        <v>35447</v>
      </c>
      <c r="AO7220" s="300">
        <v>7.27</v>
      </c>
    </row>
    <row r="7221" spans="38:41">
      <c r="AL7221" s="300">
        <v>1</v>
      </c>
      <c r="AM7221" s="300">
        <v>1997</v>
      </c>
      <c r="AN7221" s="302">
        <v>35446</v>
      </c>
      <c r="AO7221" s="300">
        <v>7.32</v>
      </c>
    </row>
    <row r="7222" spans="38:41">
      <c r="AL7222" s="300">
        <v>1</v>
      </c>
      <c r="AM7222" s="300">
        <v>1997</v>
      </c>
      <c r="AN7222" s="302">
        <v>35445</v>
      </c>
      <c r="AO7222" s="300">
        <v>7.27</v>
      </c>
    </row>
    <row r="7223" spans="38:41">
      <c r="AL7223" s="300">
        <v>1</v>
      </c>
      <c r="AM7223" s="300">
        <v>1997</v>
      </c>
      <c r="AN7223" s="302">
        <v>35444</v>
      </c>
      <c r="AO7223" s="300">
        <v>7.28</v>
      </c>
    </row>
    <row r="7224" spans="38:41">
      <c r="AL7224" s="300">
        <v>1</v>
      </c>
      <c r="AM7224" s="300">
        <v>1997</v>
      </c>
      <c r="AN7224" s="302">
        <v>35443</v>
      </c>
      <c r="AO7224" s="300">
        <v>7.35</v>
      </c>
    </row>
    <row r="7225" spans="38:41">
      <c r="AL7225" s="300">
        <v>1</v>
      </c>
      <c r="AM7225" s="300">
        <v>1997</v>
      </c>
      <c r="AN7225" s="302">
        <v>35440</v>
      </c>
      <c r="AO7225" s="300">
        <v>7.37</v>
      </c>
    </row>
    <row r="7226" spans="38:41">
      <c r="AL7226" s="300">
        <v>1</v>
      </c>
      <c r="AM7226" s="300">
        <v>1997</v>
      </c>
      <c r="AN7226" s="302">
        <v>35439</v>
      </c>
      <c r="AO7226" s="300">
        <v>7.33</v>
      </c>
    </row>
    <row r="7227" spans="38:41">
      <c r="AL7227" s="300">
        <v>1</v>
      </c>
      <c r="AM7227" s="300">
        <v>1997</v>
      </c>
      <c r="AN7227" s="302">
        <v>35438</v>
      </c>
      <c r="AO7227" s="300">
        <v>7.29</v>
      </c>
    </row>
    <row r="7228" spans="38:41">
      <c r="AL7228" s="300">
        <v>1</v>
      </c>
      <c r="AM7228" s="300">
        <v>1997</v>
      </c>
      <c r="AN7228" s="302">
        <v>35437</v>
      </c>
      <c r="AO7228" s="300">
        <v>7.32</v>
      </c>
    </row>
    <row r="7229" spans="38:41">
      <c r="AL7229" s="300">
        <v>1</v>
      </c>
      <c r="AM7229" s="300">
        <v>1997</v>
      </c>
      <c r="AN7229" s="302">
        <v>35436</v>
      </c>
      <c r="AO7229" s="300">
        <v>7.21</v>
      </c>
    </row>
    <row r="7230" spans="38:41">
      <c r="AL7230" s="300">
        <v>1</v>
      </c>
      <c r="AM7230" s="300">
        <v>1997</v>
      </c>
      <c r="AN7230" s="302">
        <v>35433</v>
      </c>
      <c r="AO7230" s="300">
        <v>7.19</v>
      </c>
    </row>
    <row r="7231" spans="38:41">
      <c r="AL7231" s="300">
        <v>1</v>
      </c>
      <c r="AM7231" s="300">
        <v>1997</v>
      </c>
      <c r="AN7231" s="302">
        <v>35432</v>
      </c>
      <c r="AO7231" s="300">
        <v>7.21</v>
      </c>
    </row>
    <row r="7232" spans="38:41">
      <c r="AL7232" s="300">
        <v>12</v>
      </c>
      <c r="AM7232" s="300">
        <v>1996</v>
      </c>
      <c r="AN7232" s="302">
        <v>35430</v>
      </c>
      <c r="AO7232" s="300">
        <v>7.05</v>
      </c>
    </row>
    <row r="7233" spans="38:41">
      <c r="AL7233" s="300">
        <v>12</v>
      </c>
      <c r="AM7233" s="300">
        <v>1996</v>
      </c>
      <c r="AN7233" s="302">
        <v>35429</v>
      </c>
      <c r="AO7233" s="300">
        <v>6.94</v>
      </c>
    </row>
    <row r="7234" spans="38:41">
      <c r="AL7234" s="300">
        <v>12</v>
      </c>
      <c r="AM7234" s="300">
        <v>1996</v>
      </c>
      <c r="AN7234" s="302">
        <v>35426</v>
      </c>
      <c r="AO7234" s="300">
        <v>6.98</v>
      </c>
    </row>
    <row r="7235" spans="38:41">
      <c r="AL7235" s="300">
        <v>12</v>
      </c>
      <c r="AM7235" s="300">
        <v>1996</v>
      </c>
      <c r="AN7235" s="302">
        <v>35423</v>
      </c>
      <c r="AO7235" s="300">
        <v>7.04</v>
      </c>
    </row>
    <row r="7236" spans="38:41">
      <c r="AL7236" s="300">
        <v>12</v>
      </c>
      <c r="AM7236" s="300">
        <v>1996</v>
      </c>
      <c r="AN7236" s="302">
        <v>35422</v>
      </c>
      <c r="AO7236" s="300">
        <v>7.03</v>
      </c>
    </row>
    <row r="7237" spans="38:41">
      <c r="AL7237" s="300">
        <v>12</v>
      </c>
      <c r="AM7237" s="300">
        <v>1996</v>
      </c>
      <c r="AN7237" s="302">
        <v>35419</v>
      </c>
      <c r="AO7237" s="300">
        <v>7.07</v>
      </c>
    </row>
    <row r="7238" spans="38:41">
      <c r="AL7238" s="300">
        <v>12</v>
      </c>
      <c r="AM7238" s="300">
        <v>1996</v>
      </c>
      <c r="AN7238" s="302">
        <v>35418</v>
      </c>
      <c r="AO7238" s="300">
        <v>7.17</v>
      </c>
    </row>
    <row r="7239" spans="38:41">
      <c r="AL7239" s="300">
        <v>12</v>
      </c>
      <c r="AM7239" s="300">
        <v>1996</v>
      </c>
      <c r="AN7239" s="302">
        <v>35417</v>
      </c>
      <c r="AO7239" s="300">
        <v>7.26</v>
      </c>
    </row>
    <row r="7240" spans="38:41">
      <c r="AL7240" s="300">
        <v>12</v>
      </c>
      <c r="AM7240" s="300">
        <v>1996</v>
      </c>
      <c r="AN7240" s="302">
        <v>35416</v>
      </c>
      <c r="AO7240" s="300">
        <v>7.27</v>
      </c>
    </row>
    <row r="7241" spans="38:41">
      <c r="AL7241" s="300">
        <v>12</v>
      </c>
      <c r="AM7241" s="300">
        <v>1996</v>
      </c>
      <c r="AN7241" s="302">
        <v>35415</v>
      </c>
      <c r="AO7241" s="300">
        <v>7.24</v>
      </c>
    </row>
    <row r="7242" spans="38:41">
      <c r="AL7242" s="300">
        <v>12</v>
      </c>
      <c r="AM7242" s="300">
        <v>1996</v>
      </c>
      <c r="AN7242" s="302">
        <v>35412</v>
      </c>
      <c r="AO7242" s="300">
        <v>7.13</v>
      </c>
    </row>
    <row r="7243" spans="38:41">
      <c r="AL7243" s="300">
        <v>12</v>
      </c>
      <c r="AM7243" s="300">
        <v>1996</v>
      </c>
      <c r="AN7243" s="302">
        <v>35411</v>
      </c>
      <c r="AO7243" s="300">
        <v>7.14</v>
      </c>
    </row>
    <row r="7244" spans="38:41">
      <c r="AL7244" s="300">
        <v>12</v>
      </c>
      <c r="AM7244" s="300">
        <v>1996</v>
      </c>
      <c r="AN7244" s="302">
        <v>35410</v>
      </c>
      <c r="AO7244" s="300">
        <v>7.14</v>
      </c>
    </row>
    <row r="7245" spans="38:41">
      <c r="AL7245" s="300">
        <v>12</v>
      </c>
      <c r="AM7245" s="300">
        <v>1996</v>
      </c>
      <c r="AN7245" s="302">
        <v>35409</v>
      </c>
      <c r="AO7245" s="300">
        <v>6.99</v>
      </c>
    </row>
    <row r="7246" spans="38:41">
      <c r="AL7246" s="300">
        <v>12</v>
      </c>
      <c r="AM7246" s="300">
        <v>1996</v>
      </c>
      <c r="AN7246" s="302">
        <v>35408</v>
      </c>
      <c r="AO7246" s="300">
        <v>6.99</v>
      </c>
    </row>
    <row r="7247" spans="38:41">
      <c r="AL7247" s="300">
        <v>12</v>
      </c>
      <c r="AM7247" s="300">
        <v>1996</v>
      </c>
      <c r="AN7247" s="302">
        <v>35405</v>
      </c>
      <c r="AO7247" s="300">
        <v>7.08</v>
      </c>
    </row>
    <row r="7248" spans="38:41">
      <c r="AL7248" s="300">
        <v>12</v>
      </c>
      <c r="AM7248" s="300">
        <v>1996</v>
      </c>
      <c r="AN7248" s="302">
        <v>35404</v>
      </c>
      <c r="AO7248" s="300">
        <v>7.09</v>
      </c>
    </row>
    <row r="7249" spans="38:41">
      <c r="AL7249" s="300">
        <v>12</v>
      </c>
      <c r="AM7249" s="300">
        <v>1996</v>
      </c>
      <c r="AN7249" s="302">
        <v>35403</v>
      </c>
      <c r="AO7249" s="300">
        <v>6.8</v>
      </c>
    </row>
    <row r="7250" spans="38:41">
      <c r="AL7250" s="300">
        <v>12</v>
      </c>
      <c r="AM7250" s="300">
        <v>1996</v>
      </c>
      <c r="AN7250" s="302">
        <v>35402</v>
      </c>
      <c r="AO7250" s="300">
        <v>6.72</v>
      </c>
    </row>
    <row r="7251" spans="38:41">
      <c r="AL7251" s="300">
        <v>12</v>
      </c>
      <c r="AM7251" s="300">
        <v>1996</v>
      </c>
      <c r="AN7251" s="302">
        <v>35401</v>
      </c>
      <c r="AO7251" s="300">
        <v>6.72</v>
      </c>
    </row>
    <row r="7252" spans="38:41">
      <c r="AL7252" s="300">
        <v>11</v>
      </c>
      <c r="AM7252" s="300">
        <v>1996</v>
      </c>
      <c r="AN7252" s="302">
        <v>35398</v>
      </c>
      <c r="AO7252" s="300">
        <v>6.68</v>
      </c>
    </row>
    <row r="7253" spans="38:41">
      <c r="AL7253" s="300">
        <v>11</v>
      </c>
      <c r="AM7253" s="300">
        <v>1996</v>
      </c>
      <c r="AN7253" s="302">
        <v>35397</v>
      </c>
      <c r="AO7253" s="300">
        <v>6.72</v>
      </c>
    </row>
    <row r="7254" spans="38:41">
      <c r="AL7254" s="300">
        <v>11</v>
      </c>
      <c r="AM7254" s="300">
        <v>1996</v>
      </c>
      <c r="AN7254" s="302">
        <v>35396</v>
      </c>
      <c r="AO7254" s="300">
        <v>6.72</v>
      </c>
    </row>
    <row r="7255" spans="38:41">
      <c r="AL7255" s="300">
        <v>11</v>
      </c>
      <c r="AM7255" s="300">
        <v>1996</v>
      </c>
      <c r="AN7255" s="302">
        <v>35395</v>
      </c>
      <c r="AO7255" s="300">
        <v>6.7249999999999996</v>
      </c>
    </row>
    <row r="7256" spans="38:41">
      <c r="AL7256" s="300">
        <v>11</v>
      </c>
      <c r="AM7256" s="300">
        <v>1996</v>
      </c>
      <c r="AN7256" s="302">
        <v>35394</v>
      </c>
      <c r="AO7256" s="300">
        <v>6.76</v>
      </c>
    </row>
    <row r="7257" spans="38:41">
      <c r="AL7257" s="300">
        <v>11</v>
      </c>
      <c r="AM7257" s="300">
        <v>1996</v>
      </c>
      <c r="AN7257" s="302">
        <v>35391</v>
      </c>
      <c r="AO7257" s="300">
        <v>6.76</v>
      </c>
    </row>
    <row r="7258" spans="38:41">
      <c r="AL7258" s="300">
        <v>11</v>
      </c>
      <c r="AM7258" s="300">
        <v>1996</v>
      </c>
      <c r="AN7258" s="302">
        <v>35390</v>
      </c>
      <c r="AO7258" s="300">
        <v>6.74</v>
      </c>
    </row>
    <row r="7259" spans="38:41">
      <c r="AL7259" s="300">
        <v>11</v>
      </c>
      <c r="AM7259" s="300">
        <v>1996</v>
      </c>
      <c r="AN7259" s="302">
        <v>35389</v>
      </c>
      <c r="AO7259" s="300">
        <v>6.76</v>
      </c>
    </row>
    <row r="7260" spans="38:41">
      <c r="AL7260" s="300">
        <v>11</v>
      </c>
      <c r="AM7260" s="300">
        <v>1996</v>
      </c>
      <c r="AN7260" s="302">
        <v>35388</v>
      </c>
      <c r="AO7260" s="300">
        <v>6.75</v>
      </c>
    </row>
    <row r="7261" spans="38:41">
      <c r="AL7261" s="300">
        <v>11</v>
      </c>
      <c r="AM7261" s="300">
        <v>1996</v>
      </c>
      <c r="AN7261" s="302">
        <v>35387</v>
      </c>
      <c r="AO7261" s="300">
        <v>6.76</v>
      </c>
    </row>
    <row r="7262" spans="38:41">
      <c r="AL7262" s="300">
        <v>11</v>
      </c>
      <c r="AM7262" s="300">
        <v>1996</v>
      </c>
      <c r="AN7262" s="302">
        <v>35384</v>
      </c>
      <c r="AO7262" s="300">
        <v>6.72</v>
      </c>
    </row>
    <row r="7263" spans="38:41">
      <c r="AL7263" s="300">
        <v>11</v>
      </c>
      <c r="AM7263" s="300">
        <v>1996</v>
      </c>
      <c r="AN7263" s="302">
        <v>35383</v>
      </c>
      <c r="AO7263" s="300">
        <v>6.71</v>
      </c>
    </row>
    <row r="7264" spans="38:41">
      <c r="AL7264" s="300">
        <v>11</v>
      </c>
      <c r="AM7264" s="300">
        <v>1996</v>
      </c>
      <c r="AN7264" s="302">
        <v>35382</v>
      </c>
      <c r="AO7264" s="300">
        <v>6.74</v>
      </c>
    </row>
    <row r="7265" spans="38:41">
      <c r="AL7265" s="300">
        <v>11</v>
      </c>
      <c r="AM7265" s="300">
        <v>1996</v>
      </c>
      <c r="AN7265" s="302">
        <v>35381</v>
      </c>
      <c r="AO7265" s="300">
        <v>6.71</v>
      </c>
    </row>
    <row r="7266" spans="38:41">
      <c r="AL7266" s="300">
        <v>11</v>
      </c>
      <c r="AM7266" s="300">
        <v>1996</v>
      </c>
      <c r="AN7266" s="302">
        <v>35380</v>
      </c>
      <c r="AO7266" s="300">
        <v>6.75</v>
      </c>
    </row>
    <row r="7267" spans="38:41">
      <c r="AL7267" s="300">
        <v>11</v>
      </c>
      <c r="AM7267" s="300">
        <v>1996</v>
      </c>
      <c r="AN7267" s="302">
        <v>35377</v>
      </c>
      <c r="AO7267" s="300">
        <v>6.74</v>
      </c>
    </row>
    <row r="7268" spans="38:41">
      <c r="AL7268" s="300">
        <v>11</v>
      </c>
      <c r="AM7268" s="300">
        <v>1996</v>
      </c>
      <c r="AN7268" s="302">
        <v>35376</v>
      </c>
      <c r="AO7268" s="300">
        <v>6.8</v>
      </c>
    </row>
    <row r="7269" spans="38:41">
      <c r="AL7269" s="300">
        <v>11</v>
      </c>
      <c r="AM7269" s="300">
        <v>1996</v>
      </c>
      <c r="AN7269" s="302">
        <v>35375</v>
      </c>
      <c r="AO7269" s="300">
        <v>6.81</v>
      </c>
    </row>
    <row r="7270" spans="38:41">
      <c r="AL7270" s="300">
        <v>11</v>
      </c>
      <c r="AM7270" s="300">
        <v>1996</v>
      </c>
      <c r="AN7270" s="302">
        <v>35374</v>
      </c>
      <c r="AO7270" s="300">
        <v>6.8</v>
      </c>
    </row>
    <row r="7271" spans="38:41">
      <c r="AL7271" s="300">
        <v>11</v>
      </c>
      <c r="AM7271" s="300">
        <v>1996</v>
      </c>
      <c r="AN7271" s="302">
        <v>35373</v>
      </c>
      <c r="AO7271" s="300">
        <v>6.97</v>
      </c>
    </row>
    <row r="7272" spans="38:41">
      <c r="AL7272" s="300">
        <v>11</v>
      </c>
      <c r="AM7272" s="300">
        <v>1996</v>
      </c>
      <c r="AN7272" s="302">
        <v>35370</v>
      </c>
      <c r="AO7272" s="300">
        <v>6.99</v>
      </c>
    </row>
    <row r="7273" spans="38:41">
      <c r="AL7273" s="300">
        <v>10</v>
      </c>
      <c r="AM7273" s="300">
        <v>1996</v>
      </c>
      <c r="AN7273" s="302">
        <v>35369</v>
      </c>
      <c r="AO7273" s="300">
        <v>7.05</v>
      </c>
    </row>
    <row r="7274" spans="38:41">
      <c r="AL7274" s="300">
        <v>10</v>
      </c>
      <c r="AM7274" s="300">
        <v>1996</v>
      </c>
      <c r="AN7274" s="302">
        <v>35368</v>
      </c>
      <c r="AO7274" s="300">
        <v>7.07</v>
      </c>
    </row>
    <row r="7275" spans="38:41">
      <c r="AL7275" s="300">
        <v>10</v>
      </c>
      <c r="AM7275" s="300">
        <v>1996</v>
      </c>
      <c r="AN7275" s="302">
        <v>35367</v>
      </c>
      <c r="AO7275" s="300">
        <v>7.14</v>
      </c>
    </row>
    <row r="7276" spans="38:41">
      <c r="AL7276" s="300">
        <v>10</v>
      </c>
      <c r="AM7276" s="300">
        <v>1996</v>
      </c>
      <c r="AN7276" s="302">
        <v>35366</v>
      </c>
      <c r="AO7276" s="300">
        <v>7.25</v>
      </c>
    </row>
    <row r="7277" spans="38:41">
      <c r="AL7277" s="300">
        <v>10</v>
      </c>
      <c r="AM7277" s="300">
        <v>1996</v>
      </c>
      <c r="AN7277" s="302">
        <v>35363</v>
      </c>
      <c r="AO7277" s="300">
        <v>7.2039999999999997</v>
      </c>
    </row>
    <row r="7278" spans="38:41">
      <c r="AL7278" s="300">
        <v>10</v>
      </c>
      <c r="AM7278" s="300">
        <v>1996</v>
      </c>
      <c r="AN7278" s="302">
        <v>35362</v>
      </c>
      <c r="AO7278" s="300">
        <v>7.13</v>
      </c>
    </row>
    <row r="7279" spans="38:41">
      <c r="AL7279" s="300">
        <v>10</v>
      </c>
      <c r="AM7279" s="300">
        <v>1996</v>
      </c>
      <c r="AN7279" s="302">
        <v>35361</v>
      </c>
      <c r="AO7279" s="300">
        <v>7.08</v>
      </c>
    </row>
    <row r="7280" spans="38:41">
      <c r="AL7280" s="300">
        <v>10</v>
      </c>
      <c r="AM7280" s="300">
        <v>1996</v>
      </c>
      <c r="AN7280" s="302">
        <v>35360</v>
      </c>
      <c r="AO7280" s="300">
        <v>7.06</v>
      </c>
    </row>
    <row r="7281" spans="38:41">
      <c r="AL7281" s="300">
        <v>10</v>
      </c>
      <c r="AM7281" s="300">
        <v>1996</v>
      </c>
      <c r="AN7281" s="302">
        <v>35359</v>
      </c>
      <c r="AO7281" s="300">
        <v>7.12</v>
      </c>
    </row>
    <row r="7282" spans="38:41">
      <c r="AL7282" s="300">
        <v>10</v>
      </c>
      <c r="AM7282" s="300">
        <v>1996</v>
      </c>
      <c r="AN7282" s="302">
        <v>35356</v>
      </c>
      <c r="AO7282" s="300">
        <v>7.1630000000000003</v>
      </c>
    </row>
    <row r="7283" spans="38:41">
      <c r="AL7283" s="300">
        <v>10</v>
      </c>
      <c r="AM7283" s="300">
        <v>1996</v>
      </c>
      <c r="AN7283" s="302">
        <v>35355</v>
      </c>
      <c r="AO7283" s="300">
        <v>7.2439999999999998</v>
      </c>
    </row>
    <row r="7284" spans="38:41">
      <c r="AL7284" s="300">
        <v>10</v>
      </c>
      <c r="AM7284" s="300">
        <v>1996</v>
      </c>
      <c r="AN7284" s="302">
        <v>35354</v>
      </c>
      <c r="AO7284" s="300">
        <v>7.3040000000000003</v>
      </c>
    </row>
    <row r="7285" spans="38:41">
      <c r="AL7285" s="300">
        <v>10</v>
      </c>
      <c r="AM7285" s="300">
        <v>1996</v>
      </c>
      <c r="AN7285" s="302">
        <v>35353</v>
      </c>
      <c r="AO7285" s="300">
        <v>7.335</v>
      </c>
    </row>
    <row r="7286" spans="38:41">
      <c r="AL7286" s="300">
        <v>10</v>
      </c>
      <c r="AM7286" s="300">
        <v>1996</v>
      </c>
      <c r="AN7286" s="302">
        <v>35352</v>
      </c>
      <c r="AO7286" s="300">
        <v>7.3730000000000002</v>
      </c>
    </row>
    <row r="7287" spans="38:41">
      <c r="AL7287" s="300">
        <v>10</v>
      </c>
      <c r="AM7287" s="300">
        <v>1996</v>
      </c>
      <c r="AN7287" s="302">
        <v>35349</v>
      </c>
      <c r="AO7287" s="300">
        <v>7.3730000000000002</v>
      </c>
    </row>
    <row r="7288" spans="38:41">
      <c r="AL7288" s="300">
        <v>10</v>
      </c>
      <c r="AM7288" s="300">
        <v>1996</v>
      </c>
      <c r="AN7288" s="302">
        <v>35348</v>
      </c>
      <c r="AO7288" s="300">
        <v>7.46</v>
      </c>
    </row>
    <row r="7289" spans="38:41">
      <c r="AL7289" s="300">
        <v>10</v>
      </c>
      <c r="AM7289" s="300">
        <v>1996</v>
      </c>
      <c r="AN7289" s="302">
        <v>35347</v>
      </c>
      <c r="AO7289" s="300">
        <v>7.4550000000000001</v>
      </c>
    </row>
    <row r="7290" spans="38:41">
      <c r="AL7290" s="300">
        <v>10</v>
      </c>
      <c r="AM7290" s="300">
        <v>1996</v>
      </c>
      <c r="AN7290" s="302">
        <v>35346</v>
      </c>
      <c r="AO7290" s="300">
        <v>7.4269999999999996</v>
      </c>
    </row>
    <row r="7291" spans="38:41">
      <c r="AL7291" s="300">
        <v>10</v>
      </c>
      <c r="AM7291" s="300">
        <v>1996</v>
      </c>
      <c r="AN7291" s="302">
        <v>35345</v>
      </c>
      <c r="AO7291" s="300">
        <v>7.41</v>
      </c>
    </row>
    <row r="7292" spans="38:41">
      <c r="AL7292" s="300">
        <v>10</v>
      </c>
      <c r="AM7292" s="300">
        <v>1996</v>
      </c>
      <c r="AN7292" s="302">
        <v>35342</v>
      </c>
      <c r="AO7292" s="300">
        <v>7.41</v>
      </c>
    </row>
    <row r="7293" spans="38:41">
      <c r="AL7293" s="300">
        <v>10</v>
      </c>
      <c r="AM7293" s="300">
        <v>1996</v>
      </c>
      <c r="AN7293" s="302">
        <v>35341</v>
      </c>
      <c r="AO7293" s="300">
        <v>7.56</v>
      </c>
    </row>
    <row r="7294" spans="38:41">
      <c r="AL7294" s="300">
        <v>10</v>
      </c>
      <c r="AM7294" s="300">
        <v>1996</v>
      </c>
      <c r="AN7294" s="302">
        <v>35340</v>
      </c>
      <c r="AO7294" s="300">
        <v>7.55</v>
      </c>
    </row>
    <row r="7295" spans="38:41">
      <c r="AL7295" s="300">
        <v>10</v>
      </c>
      <c r="AM7295" s="300">
        <v>1996</v>
      </c>
      <c r="AN7295" s="302">
        <v>35339</v>
      </c>
      <c r="AO7295" s="300">
        <v>7.64</v>
      </c>
    </row>
    <row r="7296" spans="38:41">
      <c r="AL7296" s="300">
        <v>9</v>
      </c>
      <c r="AM7296" s="300">
        <v>1996</v>
      </c>
      <c r="AN7296" s="302">
        <v>35338</v>
      </c>
      <c r="AO7296" s="300">
        <v>7.68</v>
      </c>
    </row>
    <row r="7297" spans="38:41">
      <c r="AL7297" s="300">
        <v>9</v>
      </c>
      <c r="AM7297" s="300">
        <v>1996</v>
      </c>
      <c r="AN7297" s="302">
        <v>35335</v>
      </c>
      <c r="AO7297" s="300">
        <v>7.7</v>
      </c>
    </row>
    <row r="7298" spans="38:41">
      <c r="AL7298" s="300">
        <v>9</v>
      </c>
      <c r="AM7298" s="300">
        <v>1996</v>
      </c>
      <c r="AN7298" s="302">
        <v>35334</v>
      </c>
      <c r="AO7298" s="300">
        <v>7.69</v>
      </c>
    </row>
    <row r="7299" spans="38:41">
      <c r="AL7299" s="300">
        <v>9</v>
      </c>
      <c r="AM7299" s="300">
        <v>1996</v>
      </c>
      <c r="AN7299" s="302">
        <v>35333</v>
      </c>
      <c r="AO7299" s="300">
        <v>7.73</v>
      </c>
    </row>
    <row r="7300" spans="38:41">
      <c r="AL7300" s="300">
        <v>9</v>
      </c>
      <c r="AM7300" s="300">
        <v>1996</v>
      </c>
      <c r="AN7300" s="302">
        <v>35332</v>
      </c>
      <c r="AO7300" s="300">
        <v>7.79</v>
      </c>
    </row>
    <row r="7301" spans="38:41">
      <c r="AL7301" s="300">
        <v>9</v>
      </c>
      <c r="AM7301" s="300">
        <v>1996</v>
      </c>
      <c r="AN7301" s="302">
        <v>35331</v>
      </c>
      <c r="AO7301" s="300">
        <v>7.84</v>
      </c>
    </row>
    <row r="7302" spans="38:41">
      <c r="AL7302" s="300">
        <v>9</v>
      </c>
      <c r="AM7302" s="300">
        <v>1996</v>
      </c>
      <c r="AN7302" s="302">
        <v>35328</v>
      </c>
      <c r="AO7302" s="300">
        <v>7.8369999999999997</v>
      </c>
    </row>
    <row r="7303" spans="38:41">
      <c r="AL7303" s="300">
        <v>9</v>
      </c>
      <c r="AM7303" s="300">
        <v>1996</v>
      </c>
      <c r="AN7303" s="302">
        <v>35327</v>
      </c>
      <c r="AO7303" s="300">
        <v>7.8449999999999998</v>
      </c>
    </row>
    <row r="7304" spans="38:41">
      <c r="AL7304" s="300">
        <v>9</v>
      </c>
      <c r="AM7304" s="300">
        <v>1996</v>
      </c>
      <c r="AN7304" s="302">
        <v>35326</v>
      </c>
      <c r="AO7304" s="300">
        <v>7.8680000000000003</v>
      </c>
    </row>
    <row r="7305" spans="38:41">
      <c r="AL7305" s="300">
        <v>9</v>
      </c>
      <c r="AM7305" s="300">
        <v>1996</v>
      </c>
      <c r="AN7305" s="302">
        <v>35325</v>
      </c>
      <c r="AO7305" s="300">
        <v>7.8170000000000002</v>
      </c>
    </row>
    <row r="7306" spans="38:41">
      <c r="AL7306" s="300">
        <v>9</v>
      </c>
      <c r="AM7306" s="300">
        <v>1996</v>
      </c>
      <c r="AN7306" s="302">
        <v>35324</v>
      </c>
      <c r="AO7306" s="300">
        <v>7.7789999999999999</v>
      </c>
    </row>
    <row r="7307" spans="38:41">
      <c r="AL7307" s="300">
        <v>9</v>
      </c>
      <c r="AM7307" s="300">
        <v>1996</v>
      </c>
      <c r="AN7307" s="302">
        <v>35321</v>
      </c>
      <c r="AO7307" s="300">
        <v>7.78</v>
      </c>
    </row>
    <row r="7308" spans="38:41">
      <c r="AL7308" s="300">
        <v>9</v>
      </c>
      <c r="AM7308" s="300">
        <v>1996</v>
      </c>
      <c r="AN7308" s="302">
        <v>35320</v>
      </c>
      <c r="AO7308" s="300">
        <v>7.86</v>
      </c>
    </row>
    <row r="7309" spans="38:41">
      <c r="AL7309" s="300">
        <v>9</v>
      </c>
      <c r="AM7309" s="300">
        <v>1996</v>
      </c>
      <c r="AN7309" s="302">
        <v>35319</v>
      </c>
      <c r="AO7309" s="300">
        <v>7.88</v>
      </c>
    </row>
    <row r="7310" spans="38:41">
      <c r="AL7310" s="300">
        <v>9</v>
      </c>
      <c r="AM7310" s="300">
        <v>1996</v>
      </c>
      <c r="AN7310" s="302">
        <v>35318</v>
      </c>
      <c r="AO7310" s="300">
        <v>7.89</v>
      </c>
    </row>
    <row r="7311" spans="38:41">
      <c r="AL7311" s="300">
        <v>9</v>
      </c>
      <c r="AM7311" s="300">
        <v>1996</v>
      </c>
      <c r="AN7311" s="302">
        <v>35317</v>
      </c>
      <c r="AO7311" s="300">
        <v>7.88</v>
      </c>
    </row>
    <row r="7312" spans="38:41">
      <c r="AL7312" s="300">
        <v>9</v>
      </c>
      <c r="AM7312" s="300">
        <v>1996</v>
      </c>
      <c r="AN7312" s="302">
        <v>35314</v>
      </c>
      <c r="AO7312" s="300">
        <v>7.94</v>
      </c>
    </row>
    <row r="7313" spans="38:41">
      <c r="AL7313" s="300">
        <v>9</v>
      </c>
      <c r="AM7313" s="300">
        <v>1996</v>
      </c>
      <c r="AN7313" s="302">
        <v>35313</v>
      </c>
      <c r="AO7313" s="300">
        <v>8</v>
      </c>
    </row>
    <row r="7314" spans="38:41">
      <c r="AL7314" s="300">
        <v>9</v>
      </c>
      <c r="AM7314" s="300">
        <v>1996</v>
      </c>
      <c r="AN7314" s="302">
        <v>35312</v>
      </c>
      <c r="AO7314" s="300">
        <v>7.94</v>
      </c>
    </row>
    <row r="7315" spans="38:41">
      <c r="AL7315" s="300">
        <v>9</v>
      </c>
      <c r="AM7315" s="300">
        <v>1996</v>
      </c>
      <c r="AN7315" s="302">
        <v>35311</v>
      </c>
      <c r="AO7315" s="300">
        <v>7.93</v>
      </c>
    </row>
    <row r="7316" spans="38:41">
      <c r="AL7316" s="300">
        <v>9</v>
      </c>
      <c r="AM7316" s="300">
        <v>1996</v>
      </c>
      <c r="AN7316" s="302">
        <v>35310</v>
      </c>
      <c r="AO7316" s="300">
        <v>7.9249999999999998</v>
      </c>
    </row>
    <row r="7317" spans="38:41">
      <c r="AL7317" s="300">
        <v>8</v>
      </c>
      <c r="AM7317" s="300">
        <v>1996</v>
      </c>
      <c r="AN7317" s="302">
        <v>35307</v>
      </c>
      <c r="AO7317" s="300">
        <v>7.93</v>
      </c>
    </row>
    <row r="7318" spans="38:41">
      <c r="AL7318" s="300">
        <v>8</v>
      </c>
      <c r="AM7318" s="300">
        <v>1996</v>
      </c>
      <c r="AN7318" s="302">
        <v>35306</v>
      </c>
      <c r="AO7318" s="300">
        <v>7.85</v>
      </c>
    </row>
    <row r="7319" spans="38:41">
      <c r="AL7319" s="300">
        <v>8</v>
      </c>
      <c r="AM7319" s="300">
        <v>1996</v>
      </c>
      <c r="AN7319" s="302">
        <v>35305</v>
      </c>
      <c r="AO7319" s="300">
        <v>7.82</v>
      </c>
    </row>
    <row r="7320" spans="38:41">
      <c r="AL7320" s="300">
        <v>8</v>
      </c>
      <c r="AM7320" s="300">
        <v>1996</v>
      </c>
      <c r="AN7320" s="302">
        <v>35304</v>
      </c>
      <c r="AO7320" s="300">
        <v>7.78</v>
      </c>
    </row>
    <row r="7321" spans="38:41">
      <c r="AL7321" s="300">
        <v>8</v>
      </c>
      <c r="AM7321" s="300">
        <v>1996</v>
      </c>
      <c r="AN7321" s="302">
        <v>35303</v>
      </c>
      <c r="AO7321" s="300">
        <v>7.77</v>
      </c>
    </row>
    <row r="7322" spans="38:41">
      <c r="AL7322" s="300">
        <v>8</v>
      </c>
      <c r="AM7322" s="300">
        <v>1996</v>
      </c>
      <c r="AN7322" s="302">
        <v>35300</v>
      </c>
      <c r="AO7322" s="300">
        <v>7.76</v>
      </c>
    </row>
    <row r="7323" spans="38:41">
      <c r="AL7323" s="300">
        <v>8</v>
      </c>
      <c r="AM7323" s="300">
        <v>1996</v>
      </c>
      <c r="AN7323" s="302">
        <v>35299</v>
      </c>
      <c r="AO7323" s="300">
        <v>7.73</v>
      </c>
    </row>
    <row r="7324" spans="38:41">
      <c r="AL7324" s="300">
        <v>8</v>
      </c>
      <c r="AM7324" s="300">
        <v>1996</v>
      </c>
      <c r="AN7324" s="302">
        <v>35298</v>
      </c>
      <c r="AO7324" s="300">
        <v>7.75</v>
      </c>
    </row>
    <row r="7325" spans="38:41">
      <c r="AL7325" s="300">
        <v>8</v>
      </c>
      <c r="AM7325" s="300">
        <v>1996</v>
      </c>
      <c r="AN7325" s="302">
        <v>35297</v>
      </c>
      <c r="AO7325" s="300">
        <v>7.73</v>
      </c>
    </row>
    <row r="7326" spans="38:41">
      <c r="AL7326" s="300">
        <v>8</v>
      </c>
      <c r="AM7326" s="300">
        <v>1996</v>
      </c>
      <c r="AN7326" s="302">
        <v>35296</v>
      </c>
      <c r="AO7326" s="300">
        <v>7.76</v>
      </c>
    </row>
    <row r="7327" spans="38:41">
      <c r="AL7327" s="300">
        <v>8</v>
      </c>
      <c r="AM7327" s="300">
        <v>1996</v>
      </c>
      <c r="AN7327" s="302">
        <v>35293</v>
      </c>
      <c r="AO7327" s="300">
        <v>7.75</v>
      </c>
    </row>
    <row r="7328" spans="38:41">
      <c r="AL7328" s="300">
        <v>8</v>
      </c>
      <c r="AM7328" s="300">
        <v>1996</v>
      </c>
      <c r="AN7328" s="302">
        <v>35292</v>
      </c>
      <c r="AO7328" s="300">
        <v>7.8</v>
      </c>
    </row>
    <row r="7329" spans="38:41">
      <c r="AL7329" s="300">
        <v>8</v>
      </c>
      <c r="AM7329" s="300">
        <v>1996</v>
      </c>
      <c r="AN7329" s="302">
        <v>35291</v>
      </c>
      <c r="AO7329" s="300">
        <v>7.78</v>
      </c>
    </row>
    <row r="7330" spans="38:41">
      <c r="AL7330" s="300">
        <v>8</v>
      </c>
      <c r="AM7330" s="300">
        <v>1996</v>
      </c>
      <c r="AN7330" s="302">
        <v>35290</v>
      </c>
      <c r="AO7330" s="300">
        <v>7.78</v>
      </c>
    </row>
    <row r="7331" spans="38:41">
      <c r="AL7331" s="300">
        <v>8</v>
      </c>
      <c r="AM7331" s="300">
        <v>1996</v>
      </c>
      <c r="AN7331" s="302">
        <v>35289</v>
      </c>
      <c r="AO7331" s="300">
        <v>7.74</v>
      </c>
    </row>
    <row r="7332" spans="38:41">
      <c r="AL7332" s="300">
        <v>8</v>
      </c>
      <c r="AM7332" s="300">
        <v>1996</v>
      </c>
      <c r="AN7332" s="302">
        <v>35286</v>
      </c>
      <c r="AO7332" s="300">
        <v>7.73</v>
      </c>
    </row>
    <row r="7333" spans="38:41">
      <c r="AL7333" s="300">
        <v>8</v>
      </c>
      <c r="AM7333" s="300">
        <v>1996</v>
      </c>
      <c r="AN7333" s="302">
        <v>35285</v>
      </c>
      <c r="AO7333" s="300">
        <v>7.8</v>
      </c>
    </row>
    <row r="7334" spans="38:41">
      <c r="AL7334" s="300">
        <v>8</v>
      </c>
      <c r="AM7334" s="300">
        <v>1996</v>
      </c>
      <c r="AN7334" s="302">
        <v>35284</v>
      </c>
      <c r="AO7334" s="300">
        <v>7.81</v>
      </c>
    </row>
    <row r="7335" spans="38:41">
      <c r="AL7335" s="300">
        <v>8</v>
      </c>
      <c r="AM7335" s="300">
        <v>1996</v>
      </c>
      <c r="AN7335" s="302">
        <v>35283</v>
      </c>
      <c r="AO7335" s="300">
        <v>7.8010000000000002</v>
      </c>
    </row>
    <row r="7336" spans="38:41">
      <c r="AL7336" s="300">
        <v>8</v>
      </c>
      <c r="AM7336" s="300">
        <v>1996</v>
      </c>
      <c r="AN7336" s="302">
        <v>35282</v>
      </c>
      <c r="AO7336" s="300">
        <v>7.8</v>
      </c>
    </row>
    <row r="7337" spans="38:41">
      <c r="AL7337" s="300">
        <v>8</v>
      </c>
      <c r="AM7337" s="300">
        <v>1996</v>
      </c>
      <c r="AN7337" s="302">
        <v>35279</v>
      </c>
      <c r="AO7337" s="300">
        <v>7.78</v>
      </c>
    </row>
    <row r="7338" spans="38:41">
      <c r="AL7338" s="300">
        <v>8</v>
      </c>
      <c r="AM7338" s="300">
        <v>1996</v>
      </c>
      <c r="AN7338" s="302">
        <v>35278</v>
      </c>
      <c r="AO7338" s="300">
        <v>7.91</v>
      </c>
    </row>
    <row r="7339" spans="38:41">
      <c r="AL7339" s="300">
        <v>7</v>
      </c>
      <c r="AM7339" s="300">
        <v>1996</v>
      </c>
      <c r="AN7339" s="302">
        <v>35277</v>
      </c>
      <c r="AO7339" s="300">
        <v>8.0399999999999991</v>
      </c>
    </row>
    <row r="7340" spans="38:41">
      <c r="AL7340" s="300">
        <v>7</v>
      </c>
      <c r="AM7340" s="300">
        <v>1996</v>
      </c>
      <c r="AN7340" s="302">
        <v>35276</v>
      </c>
      <c r="AO7340" s="300">
        <v>8.1</v>
      </c>
    </row>
    <row r="7341" spans="38:41">
      <c r="AL7341" s="300">
        <v>7</v>
      </c>
      <c r="AM7341" s="300">
        <v>1996</v>
      </c>
      <c r="AN7341" s="302">
        <v>35275</v>
      </c>
      <c r="AO7341" s="300">
        <v>8.11</v>
      </c>
    </row>
    <row r="7342" spans="38:41">
      <c r="AL7342" s="300">
        <v>7</v>
      </c>
      <c r="AM7342" s="300">
        <v>1996</v>
      </c>
      <c r="AN7342" s="302">
        <v>35272</v>
      </c>
      <c r="AO7342" s="300">
        <v>8.0579999999999998</v>
      </c>
    </row>
    <row r="7343" spans="38:41">
      <c r="AL7343" s="300">
        <v>7</v>
      </c>
      <c r="AM7343" s="300">
        <v>1996</v>
      </c>
      <c r="AN7343" s="302">
        <v>35271</v>
      </c>
      <c r="AO7343" s="300">
        <v>8.06</v>
      </c>
    </row>
    <row r="7344" spans="38:41">
      <c r="AL7344" s="300">
        <v>7</v>
      </c>
      <c r="AM7344" s="300">
        <v>1996</v>
      </c>
      <c r="AN7344" s="302">
        <v>35270</v>
      </c>
      <c r="AO7344" s="300">
        <v>8.08</v>
      </c>
    </row>
    <row r="7345" spans="38:41">
      <c r="AL7345" s="300">
        <v>7</v>
      </c>
      <c r="AM7345" s="300">
        <v>1996</v>
      </c>
      <c r="AN7345" s="302">
        <v>35269</v>
      </c>
      <c r="AO7345" s="300">
        <v>8.0500000000000007</v>
      </c>
    </row>
    <row r="7346" spans="38:41">
      <c r="AL7346" s="300">
        <v>7</v>
      </c>
      <c r="AM7346" s="300">
        <v>1996</v>
      </c>
      <c r="AN7346" s="302">
        <v>35268</v>
      </c>
      <c r="AO7346" s="300">
        <v>8.08</v>
      </c>
    </row>
    <row r="7347" spans="38:41">
      <c r="AL7347" s="300">
        <v>7</v>
      </c>
      <c r="AM7347" s="300">
        <v>1996</v>
      </c>
      <c r="AN7347" s="302">
        <v>35265</v>
      </c>
      <c r="AO7347" s="300">
        <v>8.07</v>
      </c>
    </row>
    <row r="7348" spans="38:41">
      <c r="AL7348" s="300">
        <v>7</v>
      </c>
      <c r="AM7348" s="300">
        <v>1996</v>
      </c>
      <c r="AN7348" s="302">
        <v>35264</v>
      </c>
      <c r="AO7348" s="300">
        <v>8.0399999999999991</v>
      </c>
    </row>
    <row r="7349" spans="38:41">
      <c r="AL7349" s="300">
        <v>7</v>
      </c>
      <c r="AM7349" s="300">
        <v>1996</v>
      </c>
      <c r="AN7349" s="302">
        <v>35263</v>
      </c>
      <c r="AO7349" s="300">
        <v>8.1199999999999992</v>
      </c>
    </row>
    <row r="7350" spans="38:41">
      <c r="AL7350" s="300">
        <v>7</v>
      </c>
      <c r="AM7350" s="300">
        <v>1996</v>
      </c>
      <c r="AN7350" s="302">
        <v>35262</v>
      </c>
      <c r="AO7350" s="300">
        <v>8.109</v>
      </c>
    </row>
    <row r="7351" spans="38:41">
      <c r="AL7351" s="300">
        <v>7</v>
      </c>
      <c r="AM7351" s="300">
        <v>1996</v>
      </c>
      <c r="AN7351" s="302">
        <v>35261</v>
      </c>
      <c r="AO7351" s="300">
        <v>8.1300000000000008</v>
      </c>
    </row>
    <row r="7352" spans="38:41">
      <c r="AL7352" s="300">
        <v>7</v>
      </c>
      <c r="AM7352" s="300">
        <v>1996</v>
      </c>
      <c r="AN7352" s="302">
        <v>35258</v>
      </c>
      <c r="AO7352" s="300">
        <v>8.07</v>
      </c>
    </row>
    <row r="7353" spans="38:41">
      <c r="AL7353" s="300">
        <v>7</v>
      </c>
      <c r="AM7353" s="300">
        <v>1996</v>
      </c>
      <c r="AN7353" s="302">
        <v>35257</v>
      </c>
      <c r="AO7353" s="300">
        <v>8.1199999999999992</v>
      </c>
    </row>
    <row r="7354" spans="38:41">
      <c r="AL7354" s="300">
        <v>7</v>
      </c>
      <c r="AM7354" s="300">
        <v>1996</v>
      </c>
      <c r="AN7354" s="302">
        <v>35256</v>
      </c>
      <c r="AO7354" s="300">
        <v>8.17</v>
      </c>
    </row>
    <row r="7355" spans="38:41">
      <c r="AL7355" s="300">
        <v>7</v>
      </c>
      <c r="AM7355" s="300">
        <v>1996</v>
      </c>
      <c r="AN7355" s="302">
        <v>35255</v>
      </c>
      <c r="AO7355" s="300">
        <v>8.19</v>
      </c>
    </row>
    <row r="7356" spans="38:41">
      <c r="AL7356" s="300">
        <v>7</v>
      </c>
      <c r="AM7356" s="300">
        <v>1996</v>
      </c>
      <c r="AN7356" s="302">
        <v>35254</v>
      </c>
      <c r="AO7356" s="300">
        <v>8.2309999999999999</v>
      </c>
    </row>
    <row r="7357" spans="38:41">
      <c r="AL7357" s="300">
        <v>7</v>
      </c>
      <c r="AM7357" s="300">
        <v>1996</v>
      </c>
      <c r="AN7357" s="302">
        <v>35251</v>
      </c>
      <c r="AO7357" s="300">
        <v>8.24</v>
      </c>
    </row>
    <row r="7358" spans="38:41">
      <c r="AL7358" s="300">
        <v>7</v>
      </c>
      <c r="AM7358" s="300">
        <v>1996</v>
      </c>
      <c r="AN7358" s="302">
        <v>35250</v>
      </c>
      <c r="AO7358" s="300">
        <v>8.093</v>
      </c>
    </row>
    <row r="7359" spans="38:41">
      <c r="AL7359" s="300">
        <v>7</v>
      </c>
      <c r="AM7359" s="300">
        <v>1996</v>
      </c>
      <c r="AN7359" s="302">
        <v>35249</v>
      </c>
      <c r="AO7359" s="300">
        <v>8.11</v>
      </c>
    </row>
    <row r="7360" spans="38:41">
      <c r="AL7360" s="300">
        <v>7</v>
      </c>
      <c r="AM7360" s="300">
        <v>1996</v>
      </c>
      <c r="AN7360" s="302">
        <v>35248</v>
      </c>
      <c r="AO7360" s="300">
        <v>8.1300000000000008</v>
      </c>
    </row>
    <row r="7361" spans="38:41">
      <c r="AL7361" s="300">
        <v>7</v>
      </c>
      <c r="AM7361" s="300">
        <v>1996</v>
      </c>
      <c r="AN7361" s="302">
        <v>35247</v>
      </c>
      <c r="AO7361" s="300">
        <v>8.1289999999999996</v>
      </c>
    </row>
    <row r="7362" spans="38:41">
      <c r="AL7362" s="300">
        <v>6</v>
      </c>
      <c r="AM7362" s="300">
        <v>1996</v>
      </c>
      <c r="AN7362" s="302">
        <v>35244</v>
      </c>
      <c r="AO7362" s="300">
        <v>8.11</v>
      </c>
    </row>
    <row r="7363" spans="38:41">
      <c r="AL7363" s="300">
        <v>6</v>
      </c>
      <c r="AM7363" s="300">
        <v>1996</v>
      </c>
      <c r="AN7363" s="302">
        <v>35243</v>
      </c>
      <c r="AO7363" s="300">
        <v>8.14</v>
      </c>
    </row>
    <row r="7364" spans="38:41">
      <c r="AL7364" s="300">
        <v>6</v>
      </c>
      <c r="AM7364" s="300">
        <v>1996</v>
      </c>
      <c r="AN7364" s="302">
        <v>35242</v>
      </c>
      <c r="AO7364" s="300">
        <v>8.16</v>
      </c>
    </row>
    <row r="7365" spans="38:41">
      <c r="AL7365" s="300">
        <v>6</v>
      </c>
      <c r="AM7365" s="300">
        <v>1996</v>
      </c>
      <c r="AN7365" s="302">
        <v>35241</v>
      </c>
      <c r="AO7365" s="300">
        <v>8.17</v>
      </c>
    </row>
    <row r="7366" spans="38:41">
      <c r="AL7366" s="300">
        <v>6</v>
      </c>
      <c r="AM7366" s="300">
        <v>1996</v>
      </c>
      <c r="AN7366" s="302">
        <v>35240</v>
      </c>
      <c r="AO7366" s="300">
        <v>8.1999999999999993</v>
      </c>
    </row>
    <row r="7367" spans="38:41">
      <c r="AL7367" s="300">
        <v>6</v>
      </c>
      <c r="AM7367" s="300">
        <v>1996</v>
      </c>
      <c r="AN7367" s="302">
        <v>35237</v>
      </c>
      <c r="AO7367" s="300">
        <v>8.26</v>
      </c>
    </row>
    <row r="7368" spans="38:41">
      <c r="AL7368" s="300">
        <v>6</v>
      </c>
      <c r="AM7368" s="300">
        <v>1996</v>
      </c>
      <c r="AN7368" s="302">
        <v>35236</v>
      </c>
      <c r="AO7368" s="300">
        <v>8.26</v>
      </c>
    </row>
    <row r="7369" spans="38:41">
      <c r="AL7369" s="300">
        <v>6</v>
      </c>
      <c r="AM7369" s="300">
        <v>1996</v>
      </c>
      <c r="AN7369" s="302">
        <v>35235</v>
      </c>
      <c r="AO7369" s="300">
        <v>8.3130000000000006</v>
      </c>
    </row>
    <row r="7370" spans="38:41">
      <c r="AL7370" s="300">
        <v>6</v>
      </c>
      <c r="AM7370" s="300">
        <v>1996</v>
      </c>
      <c r="AN7370" s="302">
        <v>35234</v>
      </c>
      <c r="AO7370" s="300">
        <v>8.25</v>
      </c>
    </row>
    <row r="7371" spans="38:41">
      <c r="AL7371" s="300">
        <v>6</v>
      </c>
      <c r="AM7371" s="300">
        <v>1996</v>
      </c>
      <c r="AN7371" s="302">
        <v>35233</v>
      </c>
      <c r="AO7371" s="300">
        <v>8.2439999999999998</v>
      </c>
    </row>
    <row r="7372" spans="38:41">
      <c r="AL7372" s="300">
        <v>6</v>
      </c>
      <c r="AM7372" s="300">
        <v>1996</v>
      </c>
      <c r="AN7372" s="302">
        <v>35230</v>
      </c>
      <c r="AO7372" s="300">
        <v>8.24</v>
      </c>
    </row>
    <row r="7373" spans="38:41">
      <c r="AL7373" s="300">
        <v>6</v>
      </c>
      <c r="AM7373" s="300">
        <v>1996</v>
      </c>
      <c r="AN7373" s="302">
        <v>35229</v>
      </c>
      <c r="AO7373" s="300">
        <v>8.27</v>
      </c>
    </row>
    <row r="7374" spans="38:41">
      <c r="AL7374" s="300">
        <v>6</v>
      </c>
      <c r="AM7374" s="300">
        <v>1996</v>
      </c>
      <c r="AN7374" s="302">
        <v>35228</v>
      </c>
      <c r="AO7374" s="300">
        <v>8.23</v>
      </c>
    </row>
    <row r="7375" spans="38:41">
      <c r="AL7375" s="300">
        <v>6</v>
      </c>
      <c r="AM7375" s="300">
        <v>1996</v>
      </c>
      <c r="AN7375" s="302">
        <v>35227</v>
      </c>
      <c r="AO7375" s="300">
        <v>8.16</v>
      </c>
    </row>
    <row r="7376" spans="38:41">
      <c r="AL7376" s="300">
        <v>6</v>
      </c>
      <c r="AM7376" s="300">
        <v>1996</v>
      </c>
      <c r="AN7376" s="302">
        <v>35226</v>
      </c>
      <c r="AO7376" s="300">
        <v>8.1240000000000006</v>
      </c>
    </row>
    <row r="7377" spans="38:41">
      <c r="AL7377" s="300">
        <v>6</v>
      </c>
      <c r="AM7377" s="300">
        <v>1996</v>
      </c>
      <c r="AN7377" s="302">
        <v>35223</v>
      </c>
      <c r="AO7377" s="300">
        <v>8.1240000000000006</v>
      </c>
    </row>
    <row r="7378" spans="38:41">
      <c r="AL7378" s="300">
        <v>6</v>
      </c>
      <c r="AM7378" s="300">
        <v>1996</v>
      </c>
      <c r="AN7378" s="302">
        <v>35222</v>
      </c>
      <c r="AO7378" s="300">
        <v>8.02</v>
      </c>
    </row>
    <row r="7379" spans="38:41">
      <c r="AL7379" s="300">
        <v>6</v>
      </c>
      <c r="AM7379" s="300">
        <v>1996</v>
      </c>
      <c r="AN7379" s="302">
        <v>35221</v>
      </c>
      <c r="AO7379" s="300">
        <v>8.07</v>
      </c>
    </row>
    <row r="7380" spans="38:41">
      <c r="AL7380" s="300">
        <v>6</v>
      </c>
      <c r="AM7380" s="300">
        <v>1996</v>
      </c>
      <c r="AN7380" s="302">
        <v>35220</v>
      </c>
      <c r="AO7380" s="300">
        <v>8.09</v>
      </c>
    </row>
    <row r="7381" spans="38:41">
      <c r="AL7381" s="300">
        <v>6</v>
      </c>
      <c r="AM7381" s="300">
        <v>1996</v>
      </c>
      <c r="AN7381" s="302">
        <v>35219</v>
      </c>
      <c r="AO7381" s="300">
        <v>8.11</v>
      </c>
    </row>
    <row r="7382" spans="38:41">
      <c r="AL7382" s="300">
        <v>5</v>
      </c>
      <c r="AM7382" s="300">
        <v>1996</v>
      </c>
      <c r="AN7382" s="302">
        <v>35216</v>
      </c>
      <c r="AO7382" s="300">
        <v>8.1199999999999992</v>
      </c>
    </row>
    <row r="7383" spans="38:41">
      <c r="AL7383" s="300">
        <v>5</v>
      </c>
      <c r="AM7383" s="300">
        <v>1996</v>
      </c>
      <c r="AN7383" s="302">
        <v>35215</v>
      </c>
      <c r="AO7383" s="300">
        <v>8.08</v>
      </c>
    </row>
    <row r="7384" spans="38:41">
      <c r="AL7384" s="300">
        <v>5</v>
      </c>
      <c r="AM7384" s="300">
        <v>1996</v>
      </c>
      <c r="AN7384" s="302">
        <v>35214</v>
      </c>
      <c r="AO7384" s="300">
        <v>8.06</v>
      </c>
    </row>
    <row r="7385" spans="38:41">
      <c r="AL7385" s="300">
        <v>5</v>
      </c>
      <c r="AM7385" s="300">
        <v>1996</v>
      </c>
      <c r="AN7385" s="302">
        <v>35213</v>
      </c>
      <c r="AO7385" s="300">
        <v>8.01</v>
      </c>
    </row>
    <row r="7386" spans="38:41">
      <c r="AL7386" s="300">
        <v>5</v>
      </c>
      <c r="AM7386" s="300">
        <v>1996</v>
      </c>
      <c r="AN7386" s="302">
        <v>35212</v>
      </c>
      <c r="AO7386" s="300">
        <v>7.93</v>
      </c>
    </row>
    <row r="7387" spans="38:41">
      <c r="AL7387" s="300">
        <v>5</v>
      </c>
      <c r="AM7387" s="300">
        <v>1996</v>
      </c>
      <c r="AN7387" s="302">
        <v>35209</v>
      </c>
      <c r="AO7387" s="300">
        <v>7.91</v>
      </c>
    </row>
    <row r="7388" spans="38:41">
      <c r="AL7388" s="300">
        <v>5</v>
      </c>
      <c r="AM7388" s="300">
        <v>1996</v>
      </c>
      <c r="AN7388" s="302">
        <v>35208</v>
      </c>
      <c r="AO7388" s="300">
        <v>8.0299999999999994</v>
      </c>
    </row>
    <row r="7389" spans="38:41">
      <c r="AL7389" s="300">
        <v>5</v>
      </c>
      <c r="AM7389" s="300">
        <v>1996</v>
      </c>
      <c r="AN7389" s="302">
        <v>35207</v>
      </c>
      <c r="AO7389" s="300">
        <v>8.02</v>
      </c>
    </row>
    <row r="7390" spans="38:41">
      <c r="AL7390" s="300">
        <v>5</v>
      </c>
      <c r="AM7390" s="300">
        <v>1996</v>
      </c>
      <c r="AN7390" s="302">
        <v>35206</v>
      </c>
      <c r="AO7390" s="300">
        <v>8.06</v>
      </c>
    </row>
    <row r="7391" spans="38:41">
      <c r="AL7391" s="300">
        <v>5</v>
      </c>
      <c r="AM7391" s="300">
        <v>1996</v>
      </c>
      <c r="AN7391" s="302">
        <v>35205</v>
      </c>
      <c r="AO7391" s="300">
        <v>8.11</v>
      </c>
    </row>
    <row r="7392" spans="38:41">
      <c r="AL7392" s="300">
        <v>5</v>
      </c>
      <c r="AM7392" s="300">
        <v>1996</v>
      </c>
      <c r="AN7392" s="302">
        <v>35202</v>
      </c>
      <c r="AO7392" s="300">
        <v>8.1199999999999992</v>
      </c>
    </row>
    <row r="7393" spans="38:41">
      <c r="AL7393" s="300">
        <v>5</v>
      </c>
      <c r="AM7393" s="300">
        <v>1996</v>
      </c>
      <c r="AN7393" s="302">
        <v>35201</v>
      </c>
      <c r="AO7393" s="300">
        <v>8.18</v>
      </c>
    </row>
    <row r="7394" spans="38:41">
      <c r="AL7394" s="300">
        <v>5</v>
      </c>
      <c r="AM7394" s="300">
        <v>1996</v>
      </c>
      <c r="AN7394" s="302">
        <v>35200</v>
      </c>
      <c r="AO7394" s="300">
        <v>8.18</v>
      </c>
    </row>
    <row r="7395" spans="38:41">
      <c r="AL7395" s="300">
        <v>5</v>
      </c>
      <c r="AM7395" s="300">
        <v>1996</v>
      </c>
      <c r="AN7395" s="302">
        <v>35199</v>
      </c>
      <c r="AO7395" s="300">
        <v>8.2100000000000009</v>
      </c>
    </row>
    <row r="7396" spans="38:41">
      <c r="AL7396" s="300">
        <v>5</v>
      </c>
      <c r="AM7396" s="300">
        <v>1996</v>
      </c>
      <c r="AN7396" s="302">
        <v>35198</v>
      </c>
      <c r="AO7396" s="300">
        <v>8.2899999999999991</v>
      </c>
    </row>
    <row r="7397" spans="38:41">
      <c r="AL7397" s="300">
        <v>5</v>
      </c>
      <c r="AM7397" s="300">
        <v>1996</v>
      </c>
      <c r="AN7397" s="302">
        <v>35195</v>
      </c>
      <c r="AO7397" s="300">
        <v>8.27</v>
      </c>
    </row>
    <row r="7398" spans="38:41">
      <c r="AL7398" s="300">
        <v>5</v>
      </c>
      <c r="AM7398" s="300">
        <v>1996</v>
      </c>
      <c r="AN7398" s="302">
        <v>35194</v>
      </c>
      <c r="AO7398" s="300">
        <v>8.34</v>
      </c>
    </row>
    <row r="7399" spans="38:41">
      <c r="AL7399" s="300">
        <v>5</v>
      </c>
      <c r="AM7399" s="300">
        <v>1996</v>
      </c>
      <c r="AN7399" s="302">
        <v>35193</v>
      </c>
      <c r="AO7399" s="300">
        <v>8.32</v>
      </c>
    </row>
    <row r="7400" spans="38:41">
      <c r="AL7400" s="300">
        <v>5</v>
      </c>
      <c r="AM7400" s="300">
        <v>1996</v>
      </c>
      <c r="AN7400" s="302">
        <v>35192</v>
      </c>
      <c r="AO7400" s="300">
        <v>8.4</v>
      </c>
    </row>
    <row r="7401" spans="38:41">
      <c r="AL7401" s="300">
        <v>5</v>
      </c>
      <c r="AM7401" s="300">
        <v>1996</v>
      </c>
      <c r="AN7401" s="302">
        <v>35191</v>
      </c>
      <c r="AO7401" s="300">
        <v>8.39</v>
      </c>
    </row>
    <row r="7402" spans="38:41">
      <c r="AL7402" s="300">
        <v>5</v>
      </c>
      <c r="AM7402" s="300">
        <v>1996</v>
      </c>
      <c r="AN7402" s="302">
        <v>35188</v>
      </c>
      <c r="AO7402" s="300">
        <v>8.4</v>
      </c>
    </row>
    <row r="7403" spans="38:41">
      <c r="AL7403" s="300">
        <v>5</v>
      </c>
      <c r="AM7403" s="300">
        <v>1996</v>
      </c>
      <c r="AN7403" s="302">
        <v>35187</v>
      </c>
      <c r="AO7403" s="300">
        <v>8.35</v>
      </c>
    </row>
    <row r="7404" spans="38:41">
      <c r="AL7404" s="300">
        <v>5</v>
      </c>
      <c r="AM7404" s="300">
        <v>1996</v>
      </c>
      <c r="AN7404" s="302">
        <v>35186</v>
      </c>
      <c r="AO7404" s="300">
        <v>8.2799999999999994</v>
      </c>
    </row>
    <row r="7405" spans="38:41">
      <c r="AL7405" s="300">
        <v>4</v>
      </c>
      <c r="AM7405" s="300">
        <v>1996</v>
      </c>
      <c r="AN7405" s="302">
        <v>35185</v>
      </c>
      <c r="AO7405" s="300">
        <v>8.2899999999999991</v>
      </c>
    </row>
    <row r="7406" spans="38:41">
      <c r="AL7406" s="300">
        <v>4</v>
      </c>
      <c r="AM7406" s="300">
        <v>1996</v>
      </c>
      <c r="AN7406" s="302">
        <v>35184</v>
      </c>
      <c r="AO7406" s="300">
        <v>8.2379999999999995</v>
      </c>
    </row>
    <row r="7407" spans="38:41">
      <c r="AL7407" s="300">
        <v>4</v>
      </c>
      <c r="AM7407" s="300">
        <v>1996</v>
      </c>
      <c r="AN7407" s="302">
        <v>35181</v>
      </c>
      <c r="AO7407" s="300">
        <v>8.1980000000000004</v>
      </c>
    </row>
    <row r="7408" spans="38:41">
      <c r="AL7408" s="300">
        <v>4</v>
      </c>
      <c r="AM7408" s="300">
        <v>1996</v>
      </c>
      <c r="AN7408" s="302">
        <v>35180</v>
      </c>
      <c r="AO7408" s="300">
        <v>8.24</v>
      </c>
    </row>
    <row r="7409" spans="38:41">
      <c r="AL7409" s="300">
        <v>4</v>
      </c>
      <c r="AM7409" s="300">
        <v>1996</v>
      </c>
      <c r="AN7409" s="302">
        <v>35179</v>
      </c>
      <c r="AO7409" s="300">
        <v>8.24</v>
      </c>
    </row>
    <row r="7410" spans="38:41">
      <c r="AL7410" s="300">
        <v>4</v>
      </c>
      <c r="AM7410" s="300">
        <v>1996</v>
      </c>
      <c r="AN7410" s="302">
        <v>35178</v>
      </c>
      <c r="AO7410" s="300">
        <v>8.2100000000000009</v>
      </c>
    </row>
    <row r="7411" spans="38:41">
      <c r="AL7411" s="300">
        <v>4</v>
      </c>
      <c r="AM7411" s="300">
        <v>1996</v>
      </c>
      <c r="AN7411" s="302">
        <v>35177</v>
      </c>
      <c r="AO7411" s="300">
        <v>8.2100000000000009</v>
      </c>
    </row>
    <row r="7412" spans="38:41">
      <c r="AL7412" s="300">
        <v>4</v>
      </c>
      <c r="AM7412" s="300">
        <v>1996</v>
      </c>
      <c r="AN7412" s="302">
        <v>35174</v>
      </c>
      <c r="AO7412" s="300">
        <v>8.2200000000000006</v>
      </c>
    </row>
    <row r="7413" spans="38:41">
      <c r="AL7413" s="300">
        <v>4</v>
      </c>
      <c r="AM7413" s="300">
        <v>1996</v>
      </c>
      <c r="AN7413" s="302">
        <v>35173</v>
      </c>
      <c r="AO7413" s="300">
        <v>8.26</v>
      </c>
    </row>
    <row r="7414" spans="38:41">
      <c r="AL7414" s="300">
        <v>4</v>
      </c>
      <c r="AM7414" s="300">
        <v>1996</v>
      </c>
      <c r="AN7414" s="302">
        <v>35172</v>
      </c>
      <c r="AO7414" s="300">
        <v>8.25</v>
      </c>
    </row>
    <row r="7415" spans="38:41">
      <c r="AL7415" s="300">
        <v>4</v>
      </c>
      <c r="AM7415" s="300">
        <v>1996</v>
      </c>
      <c r="AN7415" s="302">
        <v>35171</v>
      </c>
      <c r="AO7415" s="300">
        <v>8.19</v>
      </c>
    </row>
    <row r="7416" spans="38:41">
      <c r="AL7416" s="300">
        <v>4</v>
      </c>
      <c r="AM7416" s="300">
        <v>1996</v>
      </c>
      <c r="AN7416" s="302">
        <v>35170</v>
      </c>
      <c r="AO7416" s="300">
        <v>8.18</v>
      </c>
    </row>
    <row r="7417" spans="38:41">
      <c r="AL7417" s="300">
        <v>4</v>
      </c>
      <c r="AM7417" s="300">
        <v>1996</v>
      </c>
      <c r="AN7417" s="302">
        <v>35167</v>
      </c>
      <c r="AO7417" s="300">
        <v>8.2100000000000009</v>
      </c>
    </row>
    <row r="7418" spans="38:41">
      <c r="AL7418" s="300">
        <v>4</v>
      </c>
      <c r="AM7418" s="300">
        <v>1996</v>
      </c>
      <c r="AN7418" s="302">
        <v>35166</v>
      </c>
      <c r="AO7418" s="300">
        <v>8.2899999999999991</v>
      </c>
    </row>
    <row r="7419" spans="38:41">
      <c r="AL7419" s="300">
        <v>4</v>
      </c>
      <c r="AM7419" s="300">
        <v>1996</v>
      </c>
      <c r="AN7419" s="302">
        <v>35165</v>
      </c>
      <c r="AO7419" s="300">
        <v>8.24</v>
      </c>
    </row>
    <row r="7420" spans="38:41">
      <c r="AL7420" s="300">
        <v>4</v>
      </c>
      <c r="AM7420" s="300">
        <v>1996</v>
      </c>
      <c r="AN7420" s="302">
        <v>35164</v>
      </c>
      <c r="AO7420" s="300">
        <v>8.2100000000000009</v>
      </c>
    </row>
    <row r="7421" spans="38:41">
      <c r="AL7421" s="300">
        <v>4</v>
      </c>
      <c r="AM7421" s="300">
        <v>1996</v>
      </c>
      <c r="AN7421" s="302">
        <v>35163</v>
      </c>
      <c r="AO7421" s="300">
        <v>8.26</v>
      </c>
    </row>
    <row r="7422" spans="38:41">
      <c r="AL7422" s="300">
        <v>4</v>
      </c>
      <c r="AM7422" s="300">
        <v>1996</v>
      </c>
      <c r="AN7422" s="302">
        <v>35159</v>
      </c>
      <c r="AO7422" s="300">
        <v>8.1300000000000008</v>
      </c>
    </row>
    <row r="7423" spans="38:41">
      <c r="AL7423" s="300">
        <v>4</v>
      </c>
      <c r="AM7423" s="300">
        <v>1996</v>
      </c>
      <c r="AN7423" s="302">
        <v>35158</v>
      </c>
      <c r="AO7423" s="300">
        <v>8.1</v>
      </c>
    </row>
    <row r="7424" spans="38:41">
      <c r="AL7424" s="300">
        <v>4</v>
      </c>
      <c r="AM7424" s="300">
        <v>1996</v>
      </c>
      <c r="AN7424" s="302">
        <v>35157</v>
      </c>
      <c r="AO7424" s="300">
        <v>8.07</v>
      </c>
    </row>
    <row r="7425" spans="38:41">
      <c r="AL7425" s="300">
        <v>4</v>
      </c>
      <c r="AM7425" s="300">
        <v>1996</v>
      </c>
      <c r="AN7425" s="302">
        <v>35156</v>
      </c>
      <c r="AO7425" s="300">
        <v>8.11</v>
      </c>
    </row>
    <row r="7426" spans="38:41">
      <c r="AL7426" s="300">
        <v>3</v>
      </c>
      <c r="AM7426" s="300">
        <v>1996</v>
      </c>
      <c r="AN7426" s="302">
        <v>35153</v>
      </c>
      <c r="AO7426" s="300">
        <v>8.14</v>
      </c>
    </row>
    <row r="7427" spans="38:41">
      <c r="AL7427" s="300">
        <v>3</v>
      </c>
      <c r="AM7427" s="300">
        <v>1996</v>
      </c>
      <c r="AN7427" s="302">
        <v>35152</v>
      </c>
      <c r="AO7427" s="300">
        <v>8.19</v>
      </c>
    </row>
    <row r="7428" spans="38:41">
      <c r="AL7428" s="300">
        <v>3</v>
      </c>
      <c r="AM7428" s="300">
        <v>1996</v>
      </c>
      <c r="AN7428" s="302">
        <v>35151</v>
      </c>
      <c r="AO7428" s="300">
        <v>8.1300000000000008</v>
      </c>
    </row>
    <row r="7429" spans="38:41">
      <c r="AL7429" s="300">
        <v>3</v>
      </c>
      <c r="AM7429" s="300">
        <v>1996</v>
      </c>
      <c r="AN7429" s="302">
        <v>35150</v>
      </c>
      <c r="AO7429" s="300">
        <v>8.0500000000000007</v>
      </c>
    </row>
    <row r="7430" spans="38:41">
      <c r="AL7430" s="300">
        <v>3</v>
      </c>
      <c r="AM7430" s="300">
        <v>1996</v>
      </c>
      <c r="AN7430" s="302">
        <v>35149</v>
      </c>
      <c r="AO7430" s="300">
        <v>8.08</v>
      </c>
    </row>
    <row r="7431" spans="38:41">
      <c r="AL7431" s="300">
        <v>3</v>
      </c>
      <c r="AM7431" s="300">
        <v>1996</v>
      </c>
      <c r="AN7431" s="302">
        <v>35146</v>
      </c>
      <c r="AO7431" s="300">
        <v>8.15</v>
      </c>
    </row>
    <row r="7432" spans="38:41">
      <c r="AL7432" s="300">
        <v>3</v>
      </c>
      <c r="AM7432" s="300">
        <v>1996</v>
      </c>
      <c r="AN7432" s="302">
        <v>35145</v>
      </c>
      <c r="AO7432" s="300">
        <v>8.11</v>
      </c>
    </row>
    <row r="7433" spans="38:41">
      <c r="AL7433" s="300">
        <v>3</v>
      </c>
      <c r="AM7433" s="300">
        <v>1996</v>
      </c>
      <c r="AN7433" s="302">
        <v>35144</v>
      </c>
      <c r="AO7433" s="300">
        <v>8.1300000000000008</v>
      </c>
    </row>
    <row r="7434" spans="38:41">
      <c r="AL7434" s="300">
        <v>3</v>
      </c>
      <c r="AM7434" s="300">
        <v>1996</v>
      </c>
      <c r="AN7434" s="302">
        <v>35143</v>
      </c>
      <c r="AO7434" s="300">
        <v>8.1999999999999993</v>
      </c>
    </row>
    <row r="7435" spans="38:41">
      <c r="AL7435" s="300">
        <v>3</v>
      </c>
      <c r="AM7435" s="300">
        <v>1996</v>
      </c>
      <c r="AN7435" s="302">
        <v>35142</v>
      </c>
      <c r="AO7435" s="300">
        <v>8.2289999999999992</v>
      </c>
    </row>
    <row r="7436" spans="38:41">
      <c r="AL7436" s="300">
        <v>3</v>
      </c>
      <c r="AM7436" s="300">
        <v>1996</v>
      </c>
      <c r="AN7436" s="302">
        <v>35139</v>
      </c>
      <c r="AO7436" s="300">
        <v>8.25</v>
      </c>
    </row>
    <row r="7437" spans="38:41">
      <c r="AL7437" s="300">
        <v>3</v>
      </c>
      <c r="AM7437" s="300">
        <v>1996</v>
      </c>
      <c r="AN7437" s="302">
        <v>35138</v>
      </c>
      <c r="AO7437" s="300">
        <v>8.23</v>
      </c>
    </row>
    <row r="7438" spans="38:41">
      <c r="AL7438" s="300">
        <v>3</v>
      </c>
      <c r="AM7438" s="300">
        <v>1996</v>
      </c>
      <c r="AN7438" s="302">
        <v>35137</v>
      </c>
      <c r="AO7438" s="300">
        <v>8.1999999999999993</v>
      </c>
    </row>
    <row r="7439" spans="38:41">
      <c r="AL7439" s="300">
        <v>3</v>
      </c>
      <c r="AM7439" s="300">
        <v>1996</v>
      </c>
      <c r="AN7439" s="302">
        <v>35136</v>
      </c>
      <c r="AO7439" s="300">
        <v>8.24</v>
      </c>
    </row>
    <row r="7440" spans="38:41">
      <c r="AL7440" s="300">
        <v>3</v>
      </c>
      <c r="AM7440" s="300">
        <v>1996</v>
      </c>
      <c r="AN7440" s="302">
        <v>35135</v>
      </c>
      <c r="AO7440" s="300">
        <v>8.26</v>
      </c>
    </row>
    <row r="7441" spans="38:41">
      <c r="AL7441" s="300">
        <v>3</v>
      </c>
      <c r="AM7441" s="300">
        <v>1996</v>
      </c>
      <c r="AN7441" s="302">
        <v>35132</v>
      </c>
      <c r="AO7441" s="300">
        <v>8.27</v>
      </c>
    </row>
    <row r="7442" spans="38:41">
      <c r="AL7442" s="300">
        <v>3</v>
      </c>
      <c r="AM7442" s="300">
        <v>1996</v>
      </c>
      <c r="AN7442" s="302">
        <v>35131</v>
      </c>
      <c r="AO7442" s="300">
        <v>8.0500000000000007</v>
      </c>
    </row>
    <row r="7443" spans="38:41">
      <c r="AL7443" s="300">
        <v>3</v>
      </c>
      <c r="AM7443" s="300">
        <v>1996</v>
      </c>
      <c r="AN7443" s="302">
        <v>35130</v>
      </c>
      <c r="AO7443" s="300">
        <v>8.0299999999999994</v>
      </c>
    </row>
    <row r="7444" spans="38:41">
      <c r="AL7444" s="300">
        <v>3</v>
      </c>
      <c r="AM7444" s="300">
        <v>1996</v>
      </c>
      <c r="AN7444" s="302">
        <v>35129</v>
      </c>
      <c r="AO7444" s="300">
        <v>7.98</v>
      </c>
    </row>
    <row r="7445" spans="38:41">
      <c r="AL7445" s="300">
        <v>3</v>
      </c>
      <c r="AM7445" s="300">
        <v>1996</v>
      </c>
      <c r="AN7445" s="302">
        <v>35128</v>
      </c>
      <c r="AO7445" s="300">
        <v>7.92</v>
      </c>
    </row>
    <row r="7446" spans="38:41">
      <c r="AL7446" s="300">
        <v>3</v>
      </c>
      <c r="AM7446" s="300">
        <v>1996</v>
      </c>
      <c r="AN7446" s="302">
        <v>35125</v>
      </c>
      <c r="AO7446" s="300">
        <v>7.98</v>
      </c>
    </row>
    <row r="7447" spans="38:41">
      <c r="AL7447" s="300">
        <v>2</v>
      </c>
      <c r="AM7447" s="300">
        <v>1996</v>
      </c>
      <c r="AN7447" s="302">
        <v>35124</v>
      </c>
      <c r="AO7447" s="300">
        <v>8.07</v>
      </c>
    </row>
    <row r="7448" spans="38:41">
      <c r="AL7448" s="300">
        <v>2</v>
      </c>
      <c r="AM7448" s="300">
        <v>1996</v>
      </c>
      <c r="AN7448" s="302">
        <v>35123</v>
      </c>
      <c r="AO7448" s="300">
        <v>8.09</v>
      </c>
    </row>
    <row r="7449" spans="38:41">
      <c r="AL7449" s="300">
        <v>2</v>
      </c>
      <c r="AM7449" s="300">
        <v>1996</v>
      </c>
      <c r="AN7449" s="302">
        <v>35122</v>
      </c>
      <c r="AO7449" s="300">
        <v>8.08</v>
      </c>
    </row>
    <row r="7450" spans="38:41">
      <c r="AL7450" s="300">
        <v>2</v>
      </c>
      <c r="AM7450" s="300">
        <v>1996</v>
      </c>
      <c r="AN7450" s="302">
        <v>35121</v>
      </c>
      <c r="AO7450" s="300">
        <v>8.0500000000000007</v>
      </c>
    </row>
    <row r="7451" spans="38:41">
      <c r="AL7451" s="300">
        <v>2</v>
      </c>
      <c r="AM7451" s="300">
        <v>1996</v>
      </c>
      <c r="AN7451" s="302">
        <v>35118</v>
      </c>
      <c r="AO7451" s="300">
        <v>8.0299999999999994</v>
      </c>
    </row>
    <row r="7452" spans="38:41">
      <c r="AL7452" s="300">
        <v>2</v>
      </c>
      <c r="AM7452" s="300">
        <v>1996</v>
      </c>
      <c r="AN7452" s="302">
        <v>35117</v>
      </c>
      <c r="AO7452" s="300">
        <v>7.98</v>
      </c>
    </row>
    <row r="7453" spans="38:41">
      <c r="AL7453" s="300">
        <v>2</v>
      </c>
      <c r="AM7453" s="300">
        <v>1996</v>
      </c>
      <c r="AN7453" s="302">
        <v>35116</v>
      </c>
      <c r="AO7453" s="300">
        <v>8.01</v>
      </c>
    </row>
    <row r="7454" spans="38:41">
      <c r="AL7454" s="300">
        <v>2</v>
      </c>
      <c r="AM7454" s="300">
        <v>1996</v>
      </c>
      <c r="AN7454" s="302">
        <v>35115</v>
      </c>
      <c r="AO7454" s="300">
        <v>8.06</v>
      </c>
    </row>
    <row r="7455" spans="38:41">
      <c r="AL7455" s="300">
        <v>2</v>
      </c>
      <c r="AM7455" s="300">
        <v>1996</v>
      </c>
      <c r="AN7455" s="302">
        <v>35114</v>
      </c>
      <c r="AO7455" s="300">
        <v>7.97</v>
      </c>
    </row>
    <row r="7456" spans="38:41">
      <c r="AL7456" s="300">
        <v>2</v>
      </c>
      <c r="AM7456" s="300">
        <v>1996</v>
      </c>
      <c r="AN7456" s="302">
        <v>35111</v>
      </c>
      <c r="AO7456" s="300">
        <v>7.89</v>
      </c>
    </row>
    <row r="7457" spans="38:41">
      <c r="AL7457" s="300">
        <v>2</v>
      </c>
      <c r="AM7457" s="300">
        <v>1996</v>
      </c>
      <c r="AN7457" s="302">
        <v>35110</v>
      </c>
      <c r="AO7457" s="300">
        <v>7.75</v>
      </c>
    </row>
    <row r="7458" spans="38:41">
      <c r="AL7458" s="300">
        <v>2</v>
      </c>
      <c r="AM7458" s="300">
        <v>1996</v>
      </c>
      <c r="AN7458" s="302">
        <v>35109</v>
      </c>
      <c r="AO7458" s="300">
        <v>7.69</v>
      </c>
    </row>
    <row r="7459" spans="38:41">
      <c r="AL7459" s="300">
        <v>2</v>
      </c>
      <c r="AM7459" s="300">
        <v>1996</v>
      </c>
      <c r="AN7459" s="302">
        <v>35108</v>
      </c>
      <c r="AO7459" s="300">
        <v>7.61</v>
      </c>
    </row>
    <row r="7460" spans="38:41">
      <c r="AL7460" s="300">
        <v>2</v>
      </c>
      <c r="AM7460" s="300">
        <v>1996</v>
      </c>
      <c r="AN7460" s="302">
        <v>35107</v>
      </c>
      <c r="AO7460" s="300">
        <v>7.64</v>
      </c>
    </row>
    <row r="7461" spans="38:41">
      <c r="AL7461" s="300">
        <v>2</v>
      </c>
      <c r="AM7461" s="300">
        <v>1996</v>
      </c>
      <c r="AN7461" s="302">
        <v>35104</v>
      </c>
      <c r="AO7461" s="300">
        <v>7.7</v>
      </c>
    </row>
    <row r="7462" spans="38:41">
      <c r="AL7462" s="300">
        <v>2</v>
      </c>
      <c r="AM7462" s="300">
        <v>1996</v>
      </c>
      <c r="AN7462" s="302">
        <v>35103</v>
      </c>
      <c r="AO7462" s="300">
        <v>7.68</v>
      </c>
    </row>
    <row r="7463" spans="38:41">
      <c r="AL7463" s="300">
        <v>2</v>
      </c>
      <c r="AM7463" s="300">
        <v>1996</v>
      </c>
      <c r="AN7463" s="302">
        <v>35102</v>
      </c>
      <c r="AO7463" s="300">
        <v>7.73</v>
      </c>
    </row>
    <row r="7464" spans="38:41">
      <c r="AL7464" s="300">
        <v>2</v>
      </c>
      <c r="AM7464" s="300">
        <v>1996</v>
      </c>
      <c r="AN7464" s="302">
        <v>35101</v>
      </c>
      <c r="AO7464" s="300">
        <v>7.7489999999999997</v>
      </c>
    </row>
    <row r="7465" spans="38:41">
      <c r="AL7465" s="300">
        <v>2</v>
      </c>
      <c r="AM7465" s="300">
        <v>1996</v>
      </c>
      <c r="AN7465" s="302">
        <v>35100</v>
      </c>
      <c r="AO7465" s="300">
        <v>7.75</v>
      </c>
    </row>
    <row r="7466" spans="38:41">
      <c r="AL7466" s="300">
        <v>2</v>
      </c>
      <c r="AM7466" s="300">
        <v>1996</v>
      </c>
      <c r="AN7466" s="302">
        <v>35097</v>
      </c>
      <c r="AO7466" s="300">
        <v>7.7</v>
      </c>
    </row>
    <row r="7467" spans="38:41">
      <c r="AL7467" s="300">
        <v>2</v>
      </c>
      <c r="AM7467" s="300">
        <v>1996</v>
      </c>
      <c r="AN7467" s="302">
        <v>35096</v>
      </c>
      <c r="AO7467" s="300">
        <v>7.65</v>
      </c>
    </row>
    <row r="7468" spans="38:41">
      <c r="AL7468" s="300">
        <v>1</v>
      </c>
      <c r="AM7468" s="300">
        <v>1996</v>
      </c>
      <c r="AN7468" s="302">
        <v>35095</v>
      </c>
      <c r="AO7468" s="300">
        <v>7.67</v>
      </c>
    </row>
    <row r="7469" spans="38:41">
      <c r="AL7469" s="300">
        <v>1</v>
      </c>
      <c r="AM7469" s="300">
        <v>1996</v>
      </c>
      <c r="AN7469" s="302">
        <v>35094</v>
      </c>
      <c r="AO7469" s="300">
        <v>7.68</v>
      </c>
    </row>
    <row r="7470" spans="38:41">
      <c r="AL7470" s="300">
        <v>1</v>
      </c>
      <c r="AM7470" s="300">
        <v>1996</v>
      </c>
      <c r="AN7470" s="302">
        <v>35093</v>
      </c>
      <c r="AO7470" s="300">
        <v>7.72</v>
      </c>
    </row>
    <row r="7471" spans="38:41">
      <c r="AL7471" s="300">
        <v>1</v>
      </c>
      <c r="AM7471" s="300">
        <v>1996</v>
      </c>
      <c r="AN7471" s="302">
        <v>35090</v>
      </c>
      <c r="AO7471" s="300">
        <v>7.68</v>
      </c>
    </row>
    <row r="7472" spans="38:41">
      <c r="AL7472" s="300">
        <v>1</v>
      </c>
      <c r="AM7472" s="300">
        <v>1996</v>
      </c>
      <c r="AN7472" s="302">
        <v>35089</v>
      </c>
      <c r="AO7472" s="300">
        <v>7.7</v>
      </c>
    </row>
    <row r="7473" spans="38:41">
      <c r="AL7473" s="300">
        <v>1</v>
      </c>
      <c r="AM7473" s="300">
        <v>1996</v>
      </c>
      <c r="AN7473" s="302">
        <v>35088</v>
      </c>
      <c r="AO7473" s="300">
        <v>7.61</v>
      </c>
    </row>
    <row r="7474" spans="38:41">
      <c r="AL7474" s="300">
        <v>1</v>
      </c>
      <c r="AM7474" s="300">
        <v>1996</v>
      </c>
      <c r="AN7474" s="302">
        <v>35087</v>
      </c>
      <c r="AO7474" s="300">
        <v>7.69</v>
      </c>
    </row>
    <row r="7475" spans="38:41">
      <c r="AL7475" s="300">
        <v>1</v>
      </c>
      <c r="AM7475" s="300">
        <v>1996</v>
      </c>
      <c r="AN7475" s="302">
        <v>35086</v>
      </c>
      <c r="AO7475" s="300">
        <v>7.63</v>
      </c>
    </row>
    <row r="7476" spans="38:41">
      <c r="AL7476" s="300">
        <v>1</v>
      </c>
      <c r="AM7476" s="300">
        <v>1996</v>
      </c>
      <c r="AN7476" s="302">
        <v>35083</v>
      </c>
      <c r="AO7476" s="300">
        <v>7.58</v>
      </c>
    </row>
    <row r="7477" spans="38:41">
      <c r="AL7477" s="300">
        <v>1</v>
      </c>
      <c r="AM7477" s="300">
        <v>1996</v>
      </c>
      <c r="AN7477" s="302">
        <v>35082</v>
      </c>
      <c r="AO7477" s="300">
        <v>7.59</v>
      </c>
    </row>
    <row r="7478" spans="38:41">
      <c r="AL7478" s="300">
        <v>1</v>
      </c>
      <c r="AM7478" s="300">
        <v>1996</v>
      </c>
      <c r="AN7478" s="302">
        <v>35081</v>
      </c>
      <c r="AO7478" s="300">
        <v>7.59</v>
      </c>
    </row>
    <row r="7479" spans="38:41">
      <c r="AL7479" s="300">
        <v>1</v>
      </c>
      <c r="AM7479" s="300">
        <v>1996</v>
      </c>
      <c r="AN7479" s="302">
        <v>35080</v>
      </c>
      <c r="AO7479" s="300">
        <v>7.65</v>
      </c>
    </row>
    <row r="7480" spans="38:41">
      <c r="AL7480" s="300">
        <v>1</v>
      </c>
      <c r="AM7480" s="300">
        <v>1996</v>
      </c>
      <c r="AN7480" s="302">
        <v>35079</v>
      </c>
      <c r="AO7480" s="300">
        <v>7.69</v>
      </c>
    </row>
    <row r="7481" spans="38:41">
      <c r="AL7481" s="300">
        <v>1</v>
      </c>
      <c r="AM7481" s="300">
        <v>1996</v>
      </c>
      <c r="AN7481" s="302">
        <v>35076</v>
      </c>
      <c r="AO7481" s="300">
        <v>7.7</v>
      </c>
    </row>
    <row r="7482" spans="38:41">
      <c r="AL7482" s="300">
        <v>1</v>
      </c>
      <c r="AM7482" s="300">
        <v>1996</v>
      </c>
      <c r="AN7482" s="302">
        <v>35075</v>
      </c>
      <c r="AO7482" s="300">
        <v>7.74</v>
      </c>
    </row>
    <row r="7483" spans="38:41">
      <c r="AL7483" s="300">
        <v>1</v>
      </c>
      <c r="AM7483" s="300">
        <v>1996</v>
      </c>
      <c r="AN7483" s="302">
        <v>35074</v>
      </c>
      <c r="AO7483" s="300">
        <v>7.78</v>
      </c>
    </row>
    <row r="7484" spans="38:41">
      <c r="AL7484" s="300">
        <v>1</v>
      </c>
      <c r="AM7484" s="300">
        <v>1996</v>
      </c>
      <c r="AN7484" s="302">
        <v>35073</v>
      </c>
      <c r="AO7484" s="300">
        <v>7.66</v>
      </c>
    </row>
    <row r="7485" spans="38:41">
      <c r="AL7485" s="300">
        <v>1</v>
      </c>
      <c r="AM7485" s="300">
        <v>1996</v>
      </c>
      <c r="AN7485" s="302">
        <v>35072</v>
      </c>
      <c r="AO7485" s="300">
        <v>7.6050000000000004</v>
      </c>
    </row>
    <row r="7486" spans="38:41">
      <c r="AL7486" s="300">
        <v>1</v>
      </c>
      <c r="AM7486" s="300">
        <v>1996</v>
      </c>
      <c r="AN7486" s="302">
        <v>35069</v>
      </c>
      <c r="AO7486" s="300">
        <v>7.62</v>
      </c>
    </row>
    <row r="7487" spans="38:41">
      <c r="AL7487" s="300">
        <v>1</v>
      </c>
      <c r="AM7487" s="300">
        <v>1996</v>
      </c>
      <c r="AN7487" s="302">
        <v>35068</v>
      </c>
      <c r="AO7487" s="300">
        <v>7.54</v>
      </c>
    </row>
    <row r="7488" spans="38:41">
      <c r="AL7488" s="300">
        <v>1</v>
      </c>
      <c r="AM7488" s="300">
        <v>1996</v>
      </c>
      <c r="AN7488" s="302">
        <v>35067</v>
      </c>
      <c r="AO7488" s="300">
        <v>7.55</v>
      </c>
    </row>
    <row r="7489" spans="38:41">
      <c r="AL7489" s="300">
        <v>1</v>
      </c>
      <c r="AM7489" s="300">
        <v>1996</v>
      </c>
      <c r="AN7489" s="302">
        <v>35066</v>
      </c>
      <c r="AO7489" s="300">
        <v>7.62</v>
      </c>
    </row>
    <row r="7490" spans="38:41">
      <c r="AL7490" s="300">
        <v>12</v>
      </c>
      <c r="AM7490" s="300">
        <v>1995</v>
      </c>
      <c r="AN7490" s="302">
        <v>35062</v>
      </c>
      <c r="AO7490" s="300">
        <v>7.59</v>
      </c>
    </row>
    <row r="7491" spans="38:41">
      <c r="AL7491" s="300">
        <v>12</v>
      </c>
      <c r="AM7491" s="300">
        <v>1995</v>
      </c>
      <c r="AN7491" s="302">
        <v>35061</v>
      </c>
      <c r="AO7491" s="300">
        <v>7.6</v>
      </c>
    </row>
    <row r="7492" spans="38:41">
      <c r="AL7492" s="300">
        <v>12</v>
      </c>
      <c r="AM7492" s="300">
        <v>1995</v>
      </c>
      <c r="AN7492" s="302">
        <v>35060</v>
      </c>
      <c r="AO7492" s="300">
        <v>7.63</v>
      </c>
    </row>
    <row r="7493" spans="38:41">
      <c r="AL7493" s="300">
        <v>12</v>
      </c>
      <c r="AM7493" s="300">
        <v>1995</v>
      </c>
      <c r="AN7493" s="302">
        <v>35059</v>
      </c>
      <c r="AO7493" s="300">
        <v>7.72</v>
      </c>
    </row>
    <row r="7494" spans="38:41">
      <c r="AL7494" s="300">
        <v>12</v>
      </c>
      <c r="AM7494" s="300">
        <v>1995</v>
      </c>
      <c r="AN7494" s="302">
        <v>35055</v>
      </c>
      <c r="AO7494" s="300">
        <v>7.72</v>
      </c>
    </row>
    <row r="7495" spans="38:41">
      <c r="AL7495" s="300">
        <v>12</v>
      </c>
      <c r="AM7495" s="300">
        <v>1995</v>
      </c>
      <c r="AN7495" s="302">
        <v>35054</v>
      </c>
      <c r="AO7495" s="300">
        <v>7.78</v>
      </c>
    </row>
    <row r="7496" spans="38:41">
      <c r="AL7496" s="300">
        <v>12</v>
      </c>
      <c r="AM7496" s="300">
        <v>1995</v>
      </c>
      <c r="AN7496" s="302">
        <v>35053</v>
      </c>
      <c r="AO7496" s="300">
        <v>7.79</v>
      </c>
    </row>
    <row r="7497" spans="38:41">
      <c r="AL7497" s="300">
        <v>12</v>
      </c>
      <c r="AM7497" s="300">
        <v>1995</v>
      </c>
      <c r="AN7497" s="302">
        <v>35052</v>
      </c>
      <c r="AO7497" s="300">
        <v>7.74</v>
      </c>
    </row>
    <row r="7498" spans="38:41">
      <c r="AL7498" s="300">
        <v>12</v>
      </c>
      <c r="AM7498" s="300">
        <v>1995</v>
      </c>
      <c r="AN7498" s="302">
        <v>35051</v>
      </c>
      <c r="AO7498" s="300">
        <v>7.82</v>
      </c>
    </row>
    <row r="7499" spans="38:41">
      <c r="AL7499" s="300">
        <v>12</v>
      </c>
      <c r="AM7499" s="300">
        <v>1995</v>
      </c>
      <c r="AN7499" s="302">
        <v>35048</v>
      </c>
      <c r="AO7499" s="300">
        <v>7.74</v>
      </c>
    </row>
    <row r="7500" spans="38:41">
      <c r="AL7500" s="300">
        <v>12</v>
      </c>
      <c r="AM7500" s="300">
        <v>1995</v>
      </c>
      <c r="AN7500" s="302">
        <v>35047</v>
      </c>
      <c r="AO7500" s="300">
        <v>7.77</v>
      </c>
    </row>
    <row r="7501" spans="38:41">
      <c r="AL7501" s="300">
        <v>12</v>
      </c>
      <c r="AM7501" s="300">
        <v>1995</v>
      </c>
      <c r="AN7501" s="302">
        <v>35046</v>
      </c>
      <c r="AO7501" s="300">
        <v>7.82</v>
      </c>
    </row>
    <row r="7502" spans="38:41">
      <c r="AL7502" s="300">
        <v>12</v>
      </c>
      <c r="AM7502" s="300">
        <v>1995</v>
      </c>
      <c r="AN7502" s="302">
        <v>35045</v>
      </c>
      <c r="AO7502" s="300">
        <v>7.81</v>
      </c>
    </row>
    <row r="7503" spans="38:41">
      <c r="AL7503" s="300">
        <v>12</v>
      </c>
      <c r="AM7503" s="300">
        <v>1995</v>
      </c>
      <c r="AN7503" s="302">
        <v>35044</v>
      </c>
      <c r="AO7503" s="300">
        <v>7.81</v>
      </c>
    </row>
    <row r="7504" spans="38:41">
      <c r="AL7504" s="300">
        <v>12</v>
      </c>
      <c r="AM7504" s="300">
        <v>1995</v>
      </c>
      <c r="AN7504" s="302">
        <v>35041</v>
      </c>
      <c r="AO7504" s="300">
        <v>7.73</v>
      </c>
    </row>
    <row r="7505" spans="38:41">
      <c r="AL7505" s="300">
        <v>12</v>
      </c>
      <c r="AM7505" s="300">
        <v>1995</v>
      </c>
      <c r="AN7505" s="302">
        <v>35040</v>
      </c>
      <c r="AO7505" s="300">
        <v>7.7</v>
      </c>
    </row>
    <row r="7506" spans="38:41">
      <c r="AL7506" s="300">
        <v>12</v>
      </c>
      <c r="AM7506" s="300">
        <v>1995</v>
      </c>
      <c r="AN7506" s="302">
        <v>35039</v>
      </c>
      <c r="AO7506" s="300">
        <v>7.63</v>
      </c>
    </row>
    <row r="7507" spans="38:41">
      <c r="AL7507" s="300">
        <v>12</v>
      </c>
      <c r="AM7507" s="300">
        <v>1995</v>
      </c>
      <c r="AN7507" s="302">
        <v>35038</v>
      </c>
      <c r="AO7507" s="300">
        <v>7.61</v>
      </c>
    </row>
    <row r="7508" spans="38:41">
      <c r="AL7508" s="300">
        <v>12</v>
      </c>
      <c r="AM7508" s="300">
        <v>1995</v>
      </c>
      <c r="AN7508" s="302">
        <v>35037</v>
      </c>
      <c r="AO7508" s="300">
        <v>7.59</v>
      </c>
    </row>
    <row r="7509" spans="38:41">
      <c r="AL7509" s="300">
        <v>12</v>
      </c>
      <c r="AM7509" s="300">
        <v>1995</v>
      </c>
      <c r="AN7509" s="302">
        <v>35034</v>
      </c>
      <c r="AO7509" s="300">
        <v>7.64</v>
      </c>
    </row>
    <row r="7510" spans="38:41">
      <c r="AL7510" s="300">
        <v>11</v>
      </c>
      <c r="AM7510" s="300">
        <v>1995</v>
      </c>
      <c r="AN7510" s="302">
        <v>35033</v>
      </c>
      <c r="AO7510" s="300">
        <v>7.61</v>
      </c>
    </row>
    <row r="7511" spans="38:41">
      <c r="AL7511" s="300">
        <v>11</v>
      </c>
      <c r="AM7511" s="300">
        <v>1995</v>
      </c>
      <c r="AN7511" s="302">
        <v>35032</v>
      </c>
      <c r="AO7511" s="300">
        <v>7.7</v>
      </c>
    </row>
    <row r="7512" spans="38:41">
      <c r="AL7512" s="300">
        <v>11</v>
      </c>
      <c r="AM7512" s="300">
        <v>1995</v>
      </c>
      <c r="AN7512" s="302">
        <v>35031</v>
      </c>
      <c r="AO7512" s="300">
        <v>7.79</v>
      </c>
    </row>
    <row r="7513" spans="38:41">
      <c r="AL7513" s="300">
        <v>11</v>
      </c>
      <c r="AM7513" s="300">
        <v>1995</v>
      </c>
      <c r="AN7513" s="302">
        <v>35030</v>
      </c>
      <c r="AO7513" s="300">
        <v>7.8</v>
      </c>
    </row>
    <row r="7514" spans="38:41">
      <c r="AL7514" s="300">
        <v>11</v>
      </c>
      <c r="AM7514" s="300">
        <v>1995</v>
      </c>
      <c r="AN7514" s="302">
        <v>35027</v>
      </c>
      <c r="AO7514" s="300">
        <v>7.81</v>
      </c>
    </row>
    <row r="7515" spans="38:41">
      <c r="AL7515" s="300">
        <v>11</v>
      </c>
      <c r="AM7515" s="300">
        <v>1995</v>
      </c>
      <c r="AN7515" s="302">
        <v>35026</v>
      </c>
      <c r="AO7515" s="300">
        <v>7.88</v>
      </c>
    </row>
    <row r="7516" spans="38:41">
      <c r="AL7516" s="300">
        <v>11</v>
      </c>
      <c r="AM7516" s="300">
        <v>1995</v>
      </c>
      <c r="AN7516" s="302">
        <v>35025</v>
      </c>
      <c r="AO7516" s="300">
        <v>7.93</v>
      </c>
    </row>
    <row r="7517" spans="38:41">
      <c r="AL7517" s="300">
        <v>11</v>
      </c>
      <c r="AM7517" s="300">
        <v>1995</v>
      </c>
      <c r="AN7517" s="302">
        <v>35024</v>
      </c>
      <c r="AO7517" s="300">
        <v>7.96</v>
      </c>
    </row>
    <row r="7518" spans="38:41">
      <c r="AL7518" s="300">
        <v>11</v>
      </c>
      <c r="AM7518" s="300">
        <v>1995</v>
      </c>
      <c r="AN7518" s="302">
        <v>35023</v>
      </c>
      <c r="AO7518" s="300">
        <v>8.01</v>
      </c>
    </row>
    <row r="7519" spans="38:41">
      <c r="AL7519" s="300">
        <v>11</v>
      </c>
      <c r="AM7519" s="300">
        <v>1995</v>
      </c>
      <c r="AN7519" s="302">
        <v>35020</v>
      </c>
      <c r="AO7519" s="300">
        <v>7.99</v>
      </c>
    </row>
    <row r="7520" spans="38:41">
      <c r="AL7520" s="300">
        <v>11</v>
      </c>
      <c r="AM7520" s="300">
        <v>1995</v>
      </c>
      <c r="AN7520" s="302">
        <v>35019</v>
      </c>
      <c r="AO7520" s="300">
        <v>8</v>
      </c>
    </row>
    <row r="7521" spans="38:41">
      <c r="AL7521" s="300">
        <v>11</v>
      </c>
      <c r="AM7521" s="300">
        <v>1995</v>
      </c>
      <c r="AN7521" s="302">
        <v>35018</v>
      </c>
      <c r="AO7521" s="300">
        <v>8.06</v>
      </c>
    </row>
    <row r="7522" spans="38:41">
      <c r="AL7522" s="300">
        <v>11</v>
      </c>
      <c r="AM7522" s="300">
        <v>1995</v>
      </c>
      <c r="AN7522" s="302">
        <v>35017</v>
      </c>
      <c r="AO7522" s="300">
        <v>8.07</v>
      </c>
    </row>
    <row r="7523" spans="38:41">
      <c r="AL7523" s="300">
        <v>11</v>
      </c>
      <c r="AM7523" s="300">
        <v>1995</v>
      </c>
      <c r="AN7523" s="302">
        <v>35016</v>
      </c>
      <c r="AO7523" s="300">
        <v>8.09</v>
      </c>
    </row>
    <row r="7524" spans="38:41">
      <c r="AL7524" s="300">
        <v>11</v>
      </c>
      <c r="AM7524" s="300">
        <v>1995</v>
      </c>
      <c r="AN7524" s="302">
        <v>35013</v>
      </c>
      <c r="AO7524" s="300">
        <v>8.1199999999999992</v>
      </c>
    </row>
    <row r="7525" spans="38:41">
      <c r="AL7525" s="300">
        <v>11</v>
      </c>
      <c r="AM7525" s="300">
        <v>1995</v>
      </c>
      <c r="AN7525" s="302">
        <v>35012</v>
      </c>
      <c r="AO7525" s="300">
        <v>8.09</v>
      </c>
    </row>
    <row r="7526" spans="38:41">
      <c r="AL7526" s="300">
        <v>11</v>
      </c>
      <c r="AM7526" s="300">
        <v>1995</v>
      </c>
      <c r="AN7526" s="302">
        <v>35011</v>
      </c>
      <c r="AO7526" s="300">
        <v>8.06</v>
      </c>
    </row>
    <row r="7527" spans="38:41">
      <c r="AL7527" s="300">
        <v>11</v>
      </c>
      <c r="AM7527" s="300">
        <v>1995</v>
      </c>
      <c r="AN7527" s="302">
        <v>35010</v>
      </c>
      <c r="AO7527" s="300">
        <v>8.0630000000000006</v>
      </c>
    </row>
    <row r="7528" spans="38:41">
      <c r="AL7528" s="300">
        <v>11</v>
      </c>
      <c r="AM7528" s="300">
        <v>1995</v>
      </c>
      <c r="AN7528" s="302">
        <v>35009</v>
      </c>
      <c r="AO7528" s="300">
        <v>8</v>
      </c>
    </row>
    <row r="7529" spans="38:41">
      <c r="AL7529" s="300">
        <v>11</v>
      </c>
      <c r="AM7529" s="300">
        <v>1995</v>
      </c>
      <c r="AN7529" s="302">
        <v>35006</v>
      </c>
      <c r="AO7529" s="300">
        <v>7.96</v>
      </c>
    </row>
    <row r="7530" spans="38:41">
      <c r="AL7530" s="300">
        <v>11</v>
      </c>
      <c r="AM7530" s="300">
        <v>1995</v>
      </c>
      <c r="AN7530" s="302">
        <v>35005</v>
      </c>
      <c r="AO7530" s="300">
        <v>8.0299999999999994</v>
      </c>
    </row>
    <row r="7531" spans="38:41">
      <c r="AL7531" s="300">
        <v>11</v>
      </c>
      <c r="AM7531" s="300">
        <v>1995</v>
      </c>
      <c r="AN7531" s="302">
        <v>35004</v>
      </c>
      <c r="AO7531" s="300">
        <v>8.07</v>
      </c>
    </row>
    <row r="7532" spans="38:41">
      <c r="AL7532" s="300">
        <v>10</v>
      </c>
      <c r="AM7532" s="300">
        <v>1995</v>
      </c>
      <c r="AN7532" s="302">
        <v>35003</v>
      </c>
      <c r="AO7532" s="300">
        <v>7.99</v>
      </c>
    </row>
    <row r="7533" spans="38:41">
      <c r="AL7533" s="300">
        <v>10</v>
      </c>
      <c r="AM7533" s="300">
        <v>1995</v>
      </c>
      <c r="AN7533" s="302">
        <v>35002</v>
      </c>
      <c r="AO7533" s="300">
        <v>8.18</v>
      </c>
    </row>
    <row r="7534" spans="38:41">
      <c r="AL7534" s="300">
        <v>10</v>
      </c>
      <c r="AM7534" s="300">
        <v>1995</v>
      </c>
      <c r="AN7534" s="302">
        <v>34999</v>
      </c>
      <c r="AO7534" s="300">
        <v>8.27</v>
      </c>
    </row>
    <row r="7535" spans="38:41">
      <c r="AL7535" s="300">
        <v>10</v>
      </c>
      <c r="AM7535" s="300">
        <v>1995</v>
      </c>
      <c r="AN7535" s="302">
        <v>34998</v>
      </c>
      <c r="AO7535" s="300">
        <v>8.26</v>
      </c>
    </row>
    <row r="7536" spans="38:41">
      <c r="AL7536" s="300">
        <v>10</v>
      </c>
      <c r="AM7536" s="300">
        <v>1995</v>
      </c>
      <c r="AN7536" s="302">
        <v>34997</v>
      </c>
      <c r="AO7536" s="300">
        <v>8.2899999999999991</v>
      </c>
    </row>
    <row r="7537" spans="38:41">
      <c r="AL7537" s="300">
        <v>10</v>
      </c>
      <c r="AM7537" s="300">
        <v>1995</v>
      </c>
      <c r="AN7537" s="302">
        <v>34996</v>
      </c>
      <c r="AO7537" s="300">
        <v>8.27</v>
      </c>
    </row>
    <row r="7538" spans="38:41">
      <c r="AL7538" s="300">
        <v>10</v>
      </c>
      <c r="AM7538" s="300">
        <v>1995</v>
      </c>
      <c r="AN7538" s="302">
        <v>34995</v>
      </c>
      <c r="AO7538" s="300">
        <v>8.35</v>
      </c>
    </row>
    <row r="7539" spans="38:41">
      <c r="AL7539" s="300">
        <v>10</v>
      </c>
      <c r="AM7539" s="300">
        <v>1995</v>
      </c>
      <c r="AN7539" s="302">
        <v>34992</v>
      </c>
      <c r="AO7539" s="300">
        <v>8.24</v>
      </c>
    </row>
    <row r="7540" spans="38:41">
      <c r="AL7540" s="300">
        <v>10</v>
      </c>
      <c r="AM7540" s="300">
        <v>1995</v>
      </c>
      <c r="AN7540" s="302">
        <v>34991</v>
      </c>
      <c r="AO7540" s="300">
        <v>8.1</v>
      </c>
    </row>
    <row r="7541" spans="38:41">
      <c r="AL7541" s="300">
        <v>10</v>
      </c>
      <c r="AM7541" s="300">
        <v>1995</v>
      </c>
      <c r="AN7541" s="302">
        <v>34990</v>
      </c>
      <c r="AO7541" s="300">
        <v>8.0399999999999991</v>
      </c>
    </row>
    <row r="7542" spans="38:41">
      <c r="AL7542" s="300">
        <v>10</v>
      </c>
      <c r="AM7542" s="300">
        <v>1995</v>
      </c>
      <c r="AN7542" s="302">
        <v>34989</v>
      </c>
      <c r="AO7542" s="300">
        <v>8</v>
      </c>
    </row>
    <row r="7543" spans="38:41">
      <c r="AL7543" s="300">
        <v>10</v>
      </c>
      <c r="AM7543" s="300">
        <v>1995</v>
      </c>
      <c r="AN7543" s="302">
        <v>34988</v>
      </c>
      <c r="AO7543" s="300">
        <v>8.01</v>
      </c>
    </row>
    <row r="7544" spans="38:41">
      <c r="AL7544" s="300">
        <v>10</v>
      </c>
      <c r="AM7544" s="300">
        <v>1995</v>
      </c>
      <c r="AN7544" s="302">
        <v>34985</v>
      </c>
      <c r="AO7544" s="300">
        <v>8.02</v>
      </c>
    </row>
    <row r="7545" spans="38:41">
      <c r="AL7545" s="300">
        <v>10</v>
      </c>
      <c r="AM7545" s="300">
        <v>1995</v>
      </c>
      <c r="AN7545" s="302">
        <v>34984</v>
      </c>
      <c r="AO7545" s="300">
        <v>8.1300000000000008</v>
      </c>
    </row>
    <row r="7546" spans="38:41">
      <c r="AL7546" s="300">
        <v>10</v>
      </c>
      <c r="AM7546" s="300">
        <v>1995</v>
      </c>
      <c r="AN7546" s="302">
        <v>34983</v>
      </c>
      <c r="AO7546" s="300">
        <v>8.1199999999999992</v>
      </c>
    </row>
    <row r="7547" spans="38:41">
      <c r="AL7547" s="300">
        <v>10</v>
      </c>
      <c r="AM7547" s="300">
        <v>1995</v>
      </c>
      <c r="AN7547" s="302">
        <v>34982</v>
      </c>
      <c r="AO7547" s="300">
        <v>8.07</v>
      </c>
    </row>
    <row r="7548" spans="38:41">
      <c r="AL7548" s="300">
        <v>10</v>
      </c>
      <c r="AM7548" s="300">
        <v>1995</v>
      </c>
      <c r="AN7548" s="302">
        <v>34978</v>
      </c>
      <c r="AO7548" s="300">
        <v>8.0500000000000007</v>
      </c>
    </row>
    <row r="7549" spans="38:41">
      <c r="AL7549" s="300">
        <v>10</v>
      </c>
      <c r="AM7549" s="300">
        <v>1995</v>
      </c>
      <c r="AN7549" s="302">
        <v>34977</v>
      </c>
      <c r="AO7549" s="300">
        <v>8.07</v>
      </c>
    </row>
    <row r="7550" spans="38:41">
      <c r="AL7550" s="300">
        <v>10</v>
      </c>
      <c r="AM7550" s="300">
        <v>1995</v>
      </c>
      <c r="AN7550" s="302">
        <v>34976</v>
      </c>
      <c r="AO7550" s="300">
        <v>8.1199999999999992</v>
      </c>
    </row>
    <row r="7551" spans="38:41">
      <c r="AL7551" s="300">
        <v>10</v>
      </c>
      <c r="AM7551" s="300">
        <v>1995</v>
      </c>
      <c r="AN7551" s="302">
        <v>34975</v>
      </c>
      <c r="AO7551" s="300">
        <v>8.1300000000000008</v>
      </c>
    </row>
    <row r="7552" spans="38:41">
      <c r="AL7552" s="300">
        <v>10</v>
      </c>
      <c r="AM7552" s="300">
        <v>1995</v>
      </c>
      <c r="AN7552" s="302">
        <v>34974</v>
      </c>
      <c r="AO7552" s="300">
        <v>8.15</v>
      </c>
    </row>
    <row r="7553" spans="38:41">
      <c r="AL7553" s="300">
        <v>9</v>
      </c>
      <c r="AM7553" s="300">
        <v>1995</v>
      </c>
      <c r="AN7553" s="302">
        <v>34971</v>
      </c>
      <c r="AO7553" s="300">
        <v>8.19</v>
      </c>
    </row>
    <row r="7554" spans="38:41">
      <c r="AL7554" s="300">
        <v>9</v>
      </c>
      <c r="AM7554" s="300">
        <v>1995</v>
      </c>
      <c r="AN7554" s="302">
        <v>34970</v>
      </c>
      <c r="AO7554" s="300">
        <v>8.25</v>
      </c>
    </row>
    <row r="7555" spans="38:41">
      <c r="AL7555" s="300">
        <v>9</v>
      </c>
      <c r="AM7555" s="300">
        <v>1995</v>
      </c>
      <c r="AN7555" s="302">
        <v>34969</v>
      </c>
      <c r="AO7555" s="300">
        <v>8.26</v>
      </c>
    </row>
    <row r="7556" spans="38:41">
      <c r="AL7556" s="300">
        <v>9</v>
      </c>
      <c r="AM7556" s="300">
        <v>1995</v>
      </c>
      <c r="AN7556" s="302">
        <v>34968</v>
      </c>
      <c r="AO7556" s="300">
        <v>8.26</v>
      </c>
    </row>
    <row r="7557" spans="38:41">
      <c r="AL7557" s="300">
        <v>9</v>
      </c>
      <c r="AM7557" s="300">
        <v>1995</v>
      </c>
      <c r="AN7557" s="302">
        <v>34967</v>
      </c>
      <c r="AO7557" s="300">
        <v>8.27</v>
      </c>
    </row>
    <row r="7558" spans="38:41">
      <c r="AL7558" s="300">
        <v>9</v>
      </c>
      <c r="AM7558" s="300">
        <v>1995</v>
      </c>
      <c r="AN7558" s="302">
        <v>34964</v>
      </c>
      <c r="AO7558" s="300">
        <v>8.3000000000000007</v>
      </c>
    </row>
    <row r="7559" spans="38:41">
      <c r="AL7559" s="300">
        <v>9</v>
      </c>
      <c r="AM7559" s="300">
        <v>1995</v>
      </c>
      <c r="AN7559" s="302">
        <v>34963</v>
      </c>
      <c r="AO7559" s="300">
        <v>8.31</v>
      </c>
    </row>
    <row r="7560" spans="38:41">
      <c r="AL7560" s="300">
        <v>9</v>
      </c>
      <c r="AM7560" s="300">
        <v>1995</v>
      </c>
      <c r="AN7560" s="302">
        <v>34962</v>
      </c>
      <c r="AO7560" s="300">
        <v>8.2799999999999994</v>
      </c>
    </row>
    <row r="7561" spans="38:41">
      <c r="AL7561" s="300">
        <v>9</v>
      </c>
      <c r="AM7561" s="300">
        <v>1995</v>
      </c>
      <c r="AN7561" s="302">
        <v>34961</v>
      </c>
      <c r="AO7561" s="300">
        <v>8.27</v>
      </c>
    </row>
    <row r="7562" spans="38:41">
      <c r="AL7562" s="300">
        <v>9</v>
      </c>
      <c r="AM7562" s="300">
        <v>1995</v>
      </c>
      <c r="AN7562" s="302">
        <v>34960</v>
      </c>
      <c r="AO7562" s="300">
        <v>8.34</v>
      </c>
    </row>
    <row r="7563" spans="38:41">
      <c r="AL7563" s="300">
        <v>9</v>
      </c>
      <c r="AM7563" s="300">
        <v>1995</v>
      </c>
      <c r="AN7563" s="302">
        <v>34957</v>
      </c>
      <c r="AO7563" s="300">
        <v>8.36</v>
      </c>
    </row>
    <row r="7564" spans="38:41">
      <c r="AL7564" s="300">
        <v>9</v>
      </c>
      <c r="AM7564" s="300">
        <v>1995</v>
      </c>
      <c r="AN7564" s="302">
        <v>34956</v>
      </c>
      <c r="AO7564" s="300">
        <v>8.42</v>
      </c>
    </row>
    <row r="7565" spans="38:41">
      <c r="AL7565" s="300">
        <v>9</v>
      </c>
      <c r="AM7565" s="300">
        <v>1995</v>
      </c>
      <c r="AN7565" s="302">
        <v>34955</v>
      </c>
      <c r="AO7565" s="300">
        <v>8.48</v>
      </c>
    </row>
    <row r="7566" spans="38:41">
      <c r="AL7566" s="300">
        <v>9</v>
      </c>
      <c r="AM7566" s="300">
        <v>1995</v>
      </c>
      <c r="AN7566" s="302">
        <v>34954</v>
      </c>
      <c r="AO7566" s="300">
        <v>8.4600000000000009</v>
      </c>
    </row>
    <row r="7567" spans="38:41">
      <c r="AL7567" s="300">
        <v>9</v>
      </c>
      <c r="AM7567" s="300">
        <v>1995</v>
      </c>
      <c r="AN7567" s="302">
        <v>34953</v>
      </c>
      <c r="AO7567" s="300">
        <v>8.49</v>
      </c>
    </row>
    <row r="7568" spans="38:41">
      <c r="AL7568" s="300">
        <v>9</v>
      </c>
      <c r="AM7568" s="300">
        <v>1995</v>
      </c>
      <c r="AN7568" s="302">
        <v>34950</v>
      </c>
      <c r="AO7568" s="300">
        <v>8.4600000000000009</v>
      </c>
    </row>
    <row r="7569" spans="38:41">
      <c r="AL7569" s="300">
        <v>9</v>
      </c>
      <c r="AM7569" s="300">
        <v>1995</v>
      </c>
      <c r="AN7569" s="302">
        <v>34949</v>
      </c>
      <c r="AO7569" s="300">
        <v>8.44</v>
      </c>
    </row>
    <row r="7570" spans="38:41">
      <c r="AL7570" s="300">
        <v>9</v>
      </c>
      <c r="AM7570" s="300">
        <v>1995</v>
      </c>
      <c r="AN7570" s="302">
        <v>34948</v>
      </c>
      <c r="AO7570" s="300">
        <v>8.33</v>
      </c>
    </row>
    <row r="7571" spans="38:41">
      <c r="AL7571" s="300">
        <v>9</v>
      </c>
      <c r="AM7571" s="300">
        <v>1995</v>
      </c>
      <c r="AN7571" s="302">
        <v>34947</v>
      </c>
      <c r="AO7571" s="300">
        <v>8.2899999999999991</v>
      </c>
    </row>
    <row r="7572" spans="38:41">
      <c r="AL7572" s="300">
        <v>9</v>
      </c>
      <c r="AM7572" s="300">
        <v>1995</v>
      </c>
      <c r="AN7572" s="302">
        <v>34943</v>
      </c>
      <c r="AO7572" s="300">
        <v>8.3000000000000007</v>
      </c>
    </row>
    <row r="7573" spans="38:41">
      <c r="AL7573" s="300">
        <v>8</v>
      </c>
      <c r="AM7573" s="300">
        <v>1995</v>
      </c>
      <c r="AN7573" s="302">
        <v>34942</v>
      </c>
      <c r="AO7573" s="300">
        <v>8.3699999999999992</v>
      </c>
    </row>
    <row r="7574" spans="38:41">
      <c r="AL7574" s="300">
        <v>8</v>
      </c>
      <c r="AM7574" s="300">
        <v>1995</v>
      </c>
      <c r="AN7574" s="302">
        <v>34941</v>
      </c>
      <c r="AO7574" s="300">
        <v>8.4</v>
      </c>
    </row>
    <row r="7575" spans="38:41">
      <c r="AL7575" s="300">
        <v>8</v>
      </c>
      <c r="AM7575" s="300">
        <v>1995</v>
      </c>
      <c r="AN7575" s="302">
        <v>34940</v>
      </c>
      <c r="AO7575" s="300">
        <v>8.4499999999999993</v>
      </c>
    </row>
    <row r="7576" spans="38:41">
      <c r="AL7576" s="300">
        <v>8</v>
      </c>
      <c r="AM7576" s="300">
        <v>1995</v>
      </c>
      <c r="AN7576" s="302">
        <v>34939</v>
      </c>
      <c r="AO7576" s="300">
        <v>8.39</v>
      </c>
    </row>
    <row r="7577" spans="38:41">
      <c r="AL7577" s="300">
        <v>8</v>
      </c>
      <c r="AM7577" s="300">
        <v>1995</v>
      </c>
      <c r="AN7577" s="302">
        <v>34936</v>
      </c>
      <c r="AO7577" s="300">
        <v>8.4700000000000006</v>
      </c>
    </row>
    <row r="7578" spans="38:41">
      <c r="AL7578" s="300">
        <v>8</v>
      </c>
      <c r="AM7578" s="300">
        <v>1995</v>
      </c>
      <c r="AN7578" s="302">
        <v>34935</v>
      </c>
      <c r="AO7578" s="300">
        <v>8.56</v>
      </c>
    </row>
    <row r="7579" spans="38:41">
      <c r="AL7579" s="300">
        <v>8</v>
      </c>
      <c r="AM7579" s="300">
        <v>1995</v>
      </c>
      <c r="AN7579" s="302">
        <v>34934</v>
      </c>
      <c r="AO7579" s="300">
        <v>8.69</v>
      </c>
    </row>
    <row r="7580" spans="38:41">
      <c r="AL7580" s="300">
        <v>8</v>
      </c>
      <c r="AM7580" s="300">
        <v>1995</v>
      </c>
      <c r="AN7580" s="302">
        <v>34933</v>
      </c>
      <c r="AO7580" s="300">
        <v>8.68</v>
      </c>
    </row>
    <row r="7581" spans="38:41">
      <c r="AL7581" s="300">
        <v>8</v>
      </c>
      <c r="AM7581" s="300">
        <v>1995</v>
      </c>
      <c r="AN7581" s="302">
        <v>34932</v>
      </c>
      <c r="AO7581" s="300">
        <v>8.65</v>
      </c>
    </row>
    <row r="7582" spans="38:41">
      <c r="AL7582" s="300">
        <v>8</v>
      </c>
      <c r="AM7582" s="300">
        <v>1995</v>
      </c>
      <c r="AN7582" s="302">
        <v>34929</v>
      </c>
      <c r="AO7582" s="300">
        <v>8.7100000000000009</v>
      </c>
    </row>
    <row r="7583" spans="38:41">
      <c r="AL7583" s="300">
        <v>8</v>
      </c>
      <c r="AM7583" s="300">
        <v>1995</v>
      </c>
      <c r="AN7583" s="302">
        <v>34928</v>
      </c>
      <c r="AO7583" s="300">
        <v>8.76</v>
      </c>
    </row>
    <row r="7584" spans="38:41">
      <c r="AL7584" s="300">
        <v>8</v>
      </c>
      <c r="AM7584" s="300">
        <v>1995</v>
      </c>
      <c r="AN7584" s="302">
        <v>34927</v>
      </c>
      <c r="AO7584" s="300">
        <v>8.73</v>
      </c>
    </row>
    <row r="7585" spans="38:41">
      <c r="AL7585" s="300">
        <v>8</v>
      </c>
      <c r="AM7585" s="300">
        <v>1995</v>
      </c>
      <c r="AN7585" s="302">
        <v>34926</v>
      </c>
      <c r="AO7585" s="300">
        <v>8.81</v>
      </c>
    </row>
    <row r="7586" spans="38:41">
      <c r="AL7586" s="300">
        <v>8</v>
      </c>
      <c r="AM7586" s="300">
        <v>1995</v>
      </c>
      <c r="AN7586" s="302">
        <v>34925</v>
      </c>
      <c r="AO7586" s="300">
        <v>8.8000000000000007</v>
      </c>
    </row>
    <row r="7587" spans="38:41">
      <c r="AL7587" s="300">
        <v>8</v>
      </c>
      <c r="AM7587" s="300">
        <v>1995</v>
      </c>
      <c r="AN7587" s="302">
        <v>34922</v>
      </c>
      <c r="AO7587" s="300">
        <v>8.77</v>
      </c>
    </row>
    <row r="7588" spans="38:41">
      <c r="AL7588" s="300">
        <v>8</v>
      </c>
      <c r="AM7588" s="300">
        <v>1995</v>
      </c>
      <c r="AN7588" s="302">
        <v>34921</v>
      </c>
      <c r="AO7588" s="300">
        <v>8.7100000000000009</v>
      </c>
    </row>
    <row r="7589" spans="38:41">
      <c r="AL7589" s="300">
        <v>8</v>
      </c>
      <c r="AM7589" s="300">
        <v>1995</v>
      </c>
      <c r="AN7589" s="302">
        <v>34920</v>
      </c>
      <c r="AO7589" s="300">
        <v>8.77</v>
      </c>
    </row>
    <row r="7590" spans="38:41">
      <c r="AL7590" s="300">
        <v>8</v>
      </c>
      <c r="AM7590" s="300">
        <v>1995</v>
      </c>
      <c r="AN7590" s="302">
        <v>34919</v>
      </c>
      <c r="AO7590" s="300">
        <v>8.75</v>
      </c>
    </row>
    <row r="7591" spans="38:41">
      <c r="AL7591" s="300">
        <v>8</v>
      </c>
      <c r="AM7591" s="300">
        <v>1995</v>
      </c>
      <c r="AN7591" s="302">
        <v>34915</v>
      </c>
      <c r="AO7591" s="300">
        <v>8.8000000000000007</v>
      </c>
    </row>
    <row r="7592" spans="38:41">
      <c r="AL7592" s="300">
        <v>8</v>
      </c>
      <c r="AM7592" s="300">
        <v>1995</v>
      </c>
      <c r="AN7592" s="302">
        <v>34914</v>
      </c>
      <c r="AO7592" s="300">
        <v>8.8000000000000007</v>
      </c>
    </row>
    <row r="7593" spans="38:41">
      <c r="AL7593" s="300">
        <v>8</v>
      </c>
      <c r="AM7593" s="300">
        <v>1995</v>
      </c>
      <c r="AN7593" s="302">
        <v>34913</v>
      </c>
      <c r="AO7593" s="300">
        <v>8.76</v>
      </c>
    </row>
    <row r="7594" spans="38:41">
      <c r="AL7594" s="300">
        <v>8</v>
      </c>
      <c r="AM7594" s="300">
        <v>1995</v>
      </c>
      <c r="AN7594" s="302">
        <v>34912</v>
      </c>
      <c r="AO7594" s="300">
        <v>8.84</v>
      </c>
    </row>
    <row r="7595" spans="38:41">
      <c r="AL7595" s="300">
        <v>7</v>
      </c>
      <c r="AM7595" s="300">
        <v>1995</v>
      </c>
      <c r="AN7595" s="302">
        <v>34911</v>
      </c>
      <c r="AO7595" s="300">
        <v>8.7899999999999991</v>
      </c>
    </row>
    <row r="7596" spans="38:41">
      <c r="AL7596" s="300">
        <v>7</v>
      </c>
      <c r="AM7596" s="300">
        <v>1995</v>
      </c>
      <c r="AN7596" s="302">
        <v>34908</v>
      </c>
      <c r="AO7596" s="300">
        <v>8.75</v>
      </c>
    </row>
    <row r="7597" spans="38:41">
      <c r="AL7597" s="300">
        <v>7</v>
      </c>
      <c r="AM7597" s="300">
        <v>1995</v>
      </c>
      <c r="AN7597" s="302">
        <v>34907</v>
      </c>
      <c r="AO7597" s="300">
        <v>8.68</v>
      </c>
    </row>
    <row r="7598" spans="38:41">
      <c r="AL7598" s="300">
        <v>7</v>
      </c>
      <c r="AM7598" s="300">
        <v>1995</v>
      </c>
      <c r="AN7598" s="302">
        <v>34906</v>
      </c>
      <c r="AO7598" s="300">
        <v>8.67</v>
      </c>
    </row>
    <row r="7599" spans="38:41">
      <c r="AL7599" s="300">
        <v>7</v>
      </c>
      <c r="AM7599" s="300">
        <v>1995</v>
      </c>
      <c r="AN7599" s="302">
        <v>34905</v>
      </c>
      <c r="AO7599" s="300">
        <v>8.65</v>
      </c>
    </row>
    <row r="7600" spans="38:41">
      <c r="AL7600" s="300">
        <v>7</v>
      </c>
      <c r="AM7600" s="300">
        <v>1995</v>
      </c>
      <c r="AN7600" s="302">
        <v>34904</v>
      </c>
      <c r="AO7600" s="300">
        <v>8.69</v>
      </c>
    </row>
    <row r="7601" spans="38:41">
      <c r="AL7601" s="300">
        <v>7</v>
      </c>
      <c r="AM7601" s="300">
        <v>1995</v>
      </c>
      <c r="AN7601" s="302">
        <v>34901</v>
      </c>
      <c r="AO7601" s="300">
        <v>8.64</v>
      </c>
    </row>
    <row r="7602" spans="38:41">
      <c r="AL7602" s="300">
        <v>7</v>
      </c>
      <c r="AM7602" s="300">
        <v>1995</v>
      </c>
      <c r="AN7602" s="302">
        <v>34900</v>
      </c>
      <c r="AO7602" s="300">
        <v>8.68</v>
      </c>
    </row>
    <row r="7603" spans="38:41">
      <c r="AL7603" s="300">
        <v>7</v>
      </c>
      <c r="AM7603" s="300">
        <v>1995</v>
      </c>
      <c r="AN7603" s="302">
        <v>34899</v>
      </c>
      <c r="AO7603" s="300">
        <v>8.64</v>
      </c>
    </row>
    <row r="7604" spans="38:41">
      <c r="AL7604" s="300">
        <v>7</v>
      </c>
      <c r="AM7604" s="300">
        <v>1995</v>
      </c>
      <c r="AN7604" s="302">
        <v>34898</v>
      </c>
      <c r="AO7604" s="300">
        <v>8.51</v>
      </c>
    </row>
    <row r="7605" spans="38:41">
      <c r="AL7605" s="300">
        <v>7</v>
      </c>
      <c r="AM7605" s="300">
        <v>1995</v>
      </c>
      <c r="AN7605" s="302">
        <v>34897</v>
      </c>
      <c r="AO7605" s="300">
        <v>8.44</v>
      </c>
    </row>
    <row r="7606" spans="38:41">
      <c r="AL7606" s="300">
        <v>7</v>
      </c>
      <c r="AM7606" s="300">
        <v>1995</v>
      </c>
      <c r="AN7606" s="302">
        <v>34894</v>
      </c>
      <c r="AO7606" s="300">
        <v>8.35</v>
      </c>
    </row>
    <row r="7607" spans="38:41">
      <c r="AL7607" s="300">
        <v>7</v>
      </c>
      <c r="AM7607" s="300">
        <v>1995</v>
      </c>
      <c r="AN7607" s="302">
        <v>34893</v>
      </c>
      <c r="AO7607" s="300">
        <v>8.2799999999999994</v>
      </c>
    </row>
    <row r="7608" spans="38:41">
      <c r="AL7608" s="300">
        <v>7</v>
      </c>
      <c r="AM7608" s="300">
        <v>1995</v>
      </c>
      <c r="AN7608" s="302">
        <v>34892</v>
      </c>
      <c r="AO7608" s="300">
        <v>8.25</v>
      </c>
    </row>
    <row r="7609" spans="38:41">
      <c r="AL7609" s="300">
        <v>7</v>
      </c>
      <c r="AM7609" s="300">
        <v>1995</v>
      </c>
      <c r="AN7609" s="302">
        <v>34891</v>
      </c>
      <c r="AO7609" s="300">
        <v>8.2710000000000008</v>
      </c>
    </row>
    <row r="7610" spans="38:41">
      <c r="AL7610" s="300">
        <v>7</v>
      </c>
      <c r="AM7610" s="300">
        <v>1995</v>
      </c>
      <c r="AN7610" s="302">
        <v>34890</v>
      </c>
      <c r="AO7610" s="300">
        <v>8.2240000000000002</v>
      </c>
    </row>
    <row r="7611" spans="38:41">
      <c r="AL7611" s="300">
        <v>7</v>
      </c>
      <c r="AM7611" s="300">
        <v>1995</v>
      </c>
      <c r="AN7611" s="302">
        <v>34887</v>
      </c>
      <c r="AO7611" s="300">
        <v>8.2149999999999999</v>
      </c>
    </row>
    <row r="7612" spans="38:41">
      <c r="AL7612" s="300">
        <v>7</v>
      </c>
      <c r="AM7612" s="300">
        <v>1995</v>
      </c>
      <c r="AN7612" s="302">
        <v>34886</v>
      </c>
      <c r="AO7612" s="300">
        <v>8.24</v>
      </c>
    </row>
    <row r="7613" spans="38:41">
      <c r="AL7613" s="300">
        <v>7</v>
      </c>
      <c r="AM7613" s="300">
        <v>1995</v>
      </c>
      <c r="AN7613" s="302">
        <v>34885</v>
      </c>
      <c r="AO7613" s="300">
        <v>8.343</v>
      </c>
    </row>
    <row r="7614" spans="38:41">
      <c r="AL7614" s="300">
        <v>7</v>
      </c>
      <c r="AM7614" s="300">
        <v>1995</v>
      </c>
      <c r="AN7614" s="302">
        <v>34884</v>
      </c>
      <c r="AO7614" s="300">
        <v>8.34</v>
      </c>
    </row>
    <row r="7615" spans="38:41">
      <c r="AL7615" s="300">
        <v>6</v>
      </c>
      <c r="AM7615" s="300">
        <v>1995</v>
      </c>
      <c r="AN7615" s="302">
        <v>34880</v>
      </c>
      <c r="AO7615" s="300">
        <v>8.31</v>
      </c>
    </row>
    <row r="7616" spans="38:41">
      <c r="AL7616" s="300">
        <v>6</v>
      </c>
      <c r="AM7616" s="300">
        <v>1995</v>
      </c>
      <c r="AN7616" s="302">
        <v>34879</v>
      </c>
      <c r="AO7616" s="300">
        <v>8.3190000000000008</v>
      </c>
    </row>
    <row r="7617" spans="38:41">
      <c r="AL7617" s="300">
        <v>6</v>
      </c>
      <c r="AM7617" s="300">
        <v>1995</v>
      </c>
      <c r="AN7617" s="302">
        <v>34878</v>
      </c>
      <c r="AO7617" s="300">
        <v>8.2010000000000005</v>
      </c>
    </row>
    <row r="7618" spans="38:41">
      <c r="AL7618" s="300">
        <v>6</v>
      </c>
      <c r="AM7618" s="300">
        <v>1995</v>
      </c>
      <c r="AN7618" s="302">
        <v>34877</v>
      </c>
      <c r="AO7618" s="300">
        <v>8.2620000000000005</v>
      </c>
    </row>
    <row r="7619" spans="38:41">
      <c r="AL7619" s="300">
        <v>6</v>
      </c>
      <c r="AM7619" s="300">
        <v>1995</v>
      </c>
      <c r="AN7619" s="302">
        <v>34876</v>
      </c>
      <c r="AO7619" s="300">
        <v>8.2430000000000003</v>
      </c>
    </row>
    <row r="7620" spans="38:41">
      <c r="AL7620" s="300">
        <v>6</v>
      </c>
      <c r="AM7620" s="300">
        <v>1995</v>
      </c>
      <c r="AN7620" s="302">
        <v>34873</v>
      </c>
      <c r="AO7620" s="300">
        <v>8.1590000000000007</v>
      </c>
    </row>
    <row r="7621" spans="38:41">
      <c r="AL7621" s="300">
        <v>6</v>
      </c>
      <c r="AM7621" s="300">
        <v>1995</v>
      </c>
      <c r="AN7621" s="302">
        <v>34872</v>
      </c>
      <c r="AO7621" s="300">
        <v>8.1170000000000009</v>
      </c>
    </row>
    <row r="7622" spans="38:41">
      <c r="AL7622" s="300">
        <v>6</v>
      </c>
      <c r="AM7622" s="300">
        <v>1995</v>
      </c>
      <c r="AN7622" s="302">
        <v>34871</v>
      </c>
      <c r="AO7622" s="300">
        <v>8.2569999999999997</v>
      </c>
    </row>
    <row r="7623" spans="38:41">
      <c r="AL7623" s="300">
        <v>6</v>
      </c>
      <c r="AM7623" s="300">
        <v>1995</v>
      </c>
      <c r="AN7623" s="302">
        <v>34870</v>
      </c>
      <c r="AO7623" s="300">
        <v>8.3030000000000008</v>
      </c>
    </row>
    <row r="7624" spans="38:41">
      <c r="AL7624" s="300">
        <v>6</v>
      </c>
      <c r="AM7624" s="300">
        <v>1995</v>
      </c>
      <c r="AN7624" s="302">
        <v>34869</v>
      </c>
      <c r="AO7624" s="300">
        <v>8.3070000000000004</v>
      </c>
    </row>
    <row r="7625" spans="38:41">
      <c r="AL7625" s="300">
        <v>6</v>
      </c>
      <c r="AM7625" s="300">
        <v>1995</v>
      </c>
      <c r="AN7625" s="302">
        <v>34866</v>
      </c>
      <c r="AO7625" s="300">
        <v>8.282</v>
      </c>
    </row>
    <row r="7626" spans="38:41">
      <c r="AL7626" s="300">
        <v>6</v>
      </c>
      <c r="AM7626" s="300">
        <v>1995</v>
      </c>
      <c r="AN7626" s="302">
        <v>34865</v>
      </c>
      <c r="AO7626" s="300">
        <v>8.27</v>
      </c>
    </row>
    <row r="7627" spans="38:41">
      <c r="AL7627" s="300">
        <v>6</v>
      </c>
      <c r="AM7627" s="300">
        <v>1995</v>
      </c>
      <c r="AN7627" s="302">
        <v>34864</v>
      </c>
      <c r="AO7627" s="300">
        <v>8.2349999999999994</v>
      </c>
    </row>
    <row r="7628" spans="38:41">
      <c r="AL7628" s="300">
        <v>6</v>
      </c>
      <c r="AM7628" s="300">
        <v>1995</v>
      </c>
      <c r="AN7628" s="302">
        <v>34863</v>
      </c>
      <c r="AO7628" s="300">
        <v>8.2289999999999992</v>
      </c>
    </row>
    <row r="7629" spans="38:41">
      <c r="AL7629" s="300">
        <v>6</v>
      </c>
      <c r="AM7629" s="300">
        <v>1995</v>
      </c>
      <c r="AN7629" s="302">
        <v>34862</v>
      </c>
      <c r="AO7629" s="300">
        <v>8.3049999999999997</v>
      </c>
    </row>
    <row r="7630" spans="38:41">
      <c r="AL7630" s="300">
        <v>6</v>
      </c>
      <c r="AM7630" s="300">
        <v>1995</v>
      </c>
      <c r="AN7630" s="302">
        <v>34859</v>
      </c>
      <c r="AO7630" s="300">
        <v>8.2910000000000004</v>
      </c>
    </row>
    <row r="7631" spans="38:41">
      <c r="AL7631" s="300">
        <v>6</v>
      </c>
      <c r="AM7631" s="300">
        <v>1995</v>
      </c>
      <c r="AN7631" s="302">
        <v>34858</v>
      </c>
      <c r="AO7631" s="300">
        <v>8.2409999999999997</v>
      </c>
    </row>
    <row r="7632" spans="38:41">
      <c r="AL7632" s="300">
        <v>6</v>
      </c>
      <c r="AM7632" s="300">
        <v>1995</v>
      </c>
      <c r="AN7632" s="302">
        <v>34857</v>
      </c>
      <c r="AO7632" s="300">
        <v>8.202</v>
      </c>
    </row>
    <row r="7633" spans="38:41">
      <c r="AL7633" s="300">
        <v>6</v>
      </c>
      <c r="AM7633" s="300">
        <v>1995</v>
      </c>
      <c r="AN7633" s="302">
        <v>34856</v>
      </c>
      <c r="AO7633" s="300">
        <v>8.1349999999999998</v>
      </c>
    </row>
    <row r="7634" spans="38:41">
      <c r="AL7634" s="300">
        <v>6</v>
      </c>
      <c r="AM7634" s="300">
        <v>1995</v>
      </c>
      <c r="AN7634" s="302">
        <v>34855</v>
      </c>
      <c r="AO7634" s="300">
        <v>8.1059999999999999</v>
      </c>
    </row>
    <row r="7635" spans="38:41">
      <c r="AL7635" s="300">
        <v>6</v>
      </c>
      <c r="AM7635" s="300">
        <v>1995</v>
      </c>
      <c r="AN7635" s="302">
        <v>34852</v>
      </c>
      <c r="AO7635" s="300">
        <v>8.1590000000000007</v>
      </c>
    </row>
    <row r="7636" spans="38:41">
      <c r="AL7636" s="300">
        <v>6</v>
      </c>
      <c r="AM7636" s="300">
        <v>1995</v>
      </c>
      <c r="AN7636" s="302">
        <v>34851</v>
      </c>
      <c r="AO7636" s="300">
        <v>8.2520000000000007</v>
      </c>
    </row>
    <row r="7637" spans="38:41">
      <c r="AL7637" s="300">
        <v>5</v>
      </c>
      <c r="AM7637" s="300">
        <v>1995</v>
      </c>
      <c r="AN7637" s="302">
        <v>34850</v>
      </c>
      <c r="AO7637" s="300">
        <v>8.2669999999999995</v>
      </c>
    </row>
    <row r="7638" spans="38:41">
      <c r="AL7638" s="300">
        <v>5</v>
      </c>
      <c r="AM7638" s="300">
        <v>1995</v>
      </c>
      <c r="AN7638" s="302">
        <v>34849</v>
      </c>
      <c r="AO7638" s="300">
        <v>8.3249999999999993</v>
      </c>
    </row>
    <row r="7639" spans="38:41">
      <c r="AL7639" s="300">
        <v>5</v>
      </c>
      <c r="AM7639" s="300">
        <v>1995</v>
      </c>
      <c r="AN7639" s="302">
        <v>34848</v>
      </c>
      <c r="AO7639" s="300">
        <v>8.3940000000000001</v>
      </c>
    </row>
    <row r="7640" spans="38:41">
      <c r="AL7640" s="300">
        <v>5</v>
      </c>
      <c r="AM7640" s="300">
        <v>1995</v>
      </c>
      <c r="AN7640" s="302">
        <v>34845</v>
      </c>
      <c r="AO7640" s="300">
        <v>8.39</v>
      </c>
    </row>
    <row r="7641" spans="38:41">
      <c r="AL7641" s="300">
        <v>5</v>
      </c>
      <c r="AM7641" s="300">
        <v>1995</v>
      </c>
      <c r="AN7641" s="302">
        <v>34844</v>
      </c>
      <c r="AO7641" s="300">
        <v>8.343</v>
      </c>
    </row>
    <row r="7642" spans="38:41">
      <c r="AL7642" s="300">
        <v>5</v>
      </c>
      <c r="AM7642" s="300">
        <v>1995</v>
      </c>
      <c r="AN7642" s="302">
        <v>34843</v>
      </c>
      <c r="AO7642" s="300">
        <v>8.27</v>
      </c>
    </row>
    <row r="7643" spans="38:41">
      <c r="AL7643" s="300">
        <v>5</v>
      </c>
      <c r="AM7643" s="300">
        <v>1995</v>
      </c>
      <c r="AN7643" s="302">
        <v>34842</v>
      </c>
      <c r="AO7643" s="300">
        <v>8.3800000000000008</v>
      </c>
    </row>
    <row r="7644" spans="38:41">
      <c r="AL7644" s="300">
        <v>5</v>
      </c>
      <c r="AM7644" s="300">
        <v>1995</v>
      </c>
      <c r="AN7644" s="302">
        <v>34841</v>
      </c>
      <c r="AO7644" s="300">
        <v>8.3699999999999992</v>
      </c>
    </row>
    <row r="7645" spans="38:41">
      <c r="AL7645" s="300">
        <v>5</v>
      </c>
      <c r="AM7645" s="300">
        <v>1995</v>
      </c>
      <c r="AN7645" s="302">
        <v>34838</v>
      </c>
      <c r="AO7645" s="300">
        <v>8.3699999999999992</v>
      </c>
    </row>
    <row r="7646" spans="38:41">
      <c r="AL7646" s="300">
        <v>5</v>
      </c>
      <c r="AM7646" s="300">
        <v>1995</v>
      </c>
      <c r="AN7646" s="302">
        <v>34837</v>
      </c>
      <c r="AO7646" s="300">
        <v>8.35</v>
      </c>
    </row>
    <row r="7647" spans="38:41">
      <c r="AL7647" s="300">
        <v>5</v>
      </c>
      <c r="AM7647" s="300">
        <v>1995</v>
      </c>
      <c r="AN7647" s="302">
        <v>34836</v>
      </c>
      <c r="AO7647" s="300">
        <v>8.35</v>
      </c>
    </row>
    <row r="7648" spans="38:41">
      <c r="AL7648" s="300">
        <v>5</v>
      </c>
      <c r="AM7648" s="300">
        <v>1995</v>
      </c>
      <c r="AN7648" s="302">
        <v>34835</v>
      </c>
      <c r="AO7648" s="300">
        <v>8.3000000000000007</v>
      </c>
    </row>
    <row r="7649" spans="38:41">
      <c r="AL7649" s="300">
        <v>5</v>
      </c>
      <c r="AM7649" s="300">
        <v>1995</v>
      </c>
      <c r="AN7649" s="302">
        <v>34834</v>
      </c>
      <c r="AO7649" s="300">
        <v>8.35</v>
      </c>
    </row>
    <row r="7650" spans="38:41">
      <c r="AL7650" s="300">
        <v>5</v>
      </c>
      <c r="AM7650" s="300">
        <v>1995</v>
      </c>
      <c r="AN7650" s="302">
        <v>34831</v>
      </c>
      <c r="AO7650" s="300">
        <v>8.41</v>
      </c>
    </row>
    <row r="7651" spans="38:41">
      <c r="AL7651" s="300">
        <v>5</v>
      </c>
      <c r="AM7651" s="300">
        <v>1995</v>
      </c>
      <c r="AN7651" s="302">
        <v>34830</v>
      </c>
      <c r="AO7651" s="300">
        <v>8.35</v>
      </c>
    </row>
    <row r="7652" spans="38:41">
      <c r="AL7652" s="300">
        <v>5</v>
      </c>
      <c r="AM7652" s="300">
        <v>1995</v>
      </c>
      <c r="AN7652" s="302">
        <v>34829</v>
      </c>
      <c r="AO7652" s="300">
        <v>8.35</v>
      </c>
    </row>
    <row r="7653" spans="38:41">
      <c r="AL7653" s="300">
        <v>5</v>
      </c>
      <c r="AM7653" s="300">
        <v>1995</v>
      </c>
      <c r="AN7653" s="302">
        <v>34828</v>
      </c>
      <c r="AO7653" s="300">
        <v>8.2899999999999991</v>
      </c>
    </row>
    <row r="7654" spans="38:41">
      <c r="AL7654" s="300">
        <v>5</v>
      </c>
      <c r="AM7654" s="300">
        <v>1995</v>
      </c>
      <c r="AN7654" s="302">
        <v>34827</v>
      </c>
      <c r="AO7654" s="300">
        <v>8.3699999999999992</v>
      </c>
    </row>
    <row r="7655" spans="38:41">
      <c r="AL7655" s="300">
        <v>5</v>
      </c>
      <c r="AM7655" s="300">
        <v>1995</v>
      </c>
      <c r="AN7655" s="302">
        <v>34824</v>
      </c>
      <c r="AO7655" s="300">
        <v>8.2799999999999994</v>
      </c>
    </row>
    <row r="7656" spans="38:41">
      <c r="AL7656" s="300">
        <v>5</v>
      </c>
      <c r="AM7656" s="300">
        <v>1995</v>
      </c>
      <c r="AN7656" s="302">
        <v>34823</v>
      </c>
      <c r="AO7656" s="300">
        <v>8.43</v>
      </c>
    </row>
    <row r="7657" spans="38:41">
      <c r="AL7657" s="300">
        <v>5</v>
      </c>
      <c r="AM7657" s="300">
        <v>1995</v>
      </c>
      <c r="AN7657" s="302">
        <v>34822</v>
      </c>
      <c r="AO7657" s="300">
        <v>8.5</v>
      </c>
    </row>
    <row r="7658" spans="38:41">
      <c r="AL7658" s="300">
        <v>5</v>
      </c>
      <c r="AM7658" s="300">
        <v>1995</v>
      </c>
      <c r="AN7658" s="302">
        <v>34821</v>
      </c>
      <c r="AO7658" s="300">
        <v>8.57</v>
      </c>
    </row>
    <row r="7659" spans="38:41">
      <c r="AL7659" s="300">
        <v>5</v>
      </c>
      <c r="AM7659" s="300">
        <v>1995</v>
      </c>
      <c r="AN7659" s="302">
        <v>34820</v>
      </c>
      <c r="AO7659" s="300">
        <v>8.58</v>
      </c>
    </row>
    <row r="7660" spans="38:41">
      <c r="AL7660" s="300">
        <v>4</v>
      </c>
      <c r="AM7660" s="300">
        <v>1995</v>
      </c>
      <c r="AN7660" s="302">
        <v>34817</v>
      </c>
      <c r="AO7660" s="300">
        <v>8.57</v>
      </c>
    </row>
    <row r="7661" spans="38:41">
      <c r="AL7661" s="300">
        <v>4</v>
      </c>
      <c r="AM7661" s="300">
        <v>1995</v>
      </c>
      <c r="AN7661" s="302">
        <v>34816</v>
      </c>
      <c r="AO7661" s="300">
        <v>8.56</v>
      </c>
    </row>
    <row r="7662" spans="38:41">
      <c r="AL7662" s="300">
        <v>4</v>
      </c>
      <c r="AM7662" s="300">
        <v>1995</v>
      </c>
      <c r="AN7662" s="302">
        <v>34815</v>
      </c>
      <c r="AO7662" s="300">
        <v>8.5299999999999994</v>
      </c>
    </row>
    <row r="7663" spans="38:41">
      <c r="AL7663" s="300">
        <v>4</v>
      </c>
      <c r="AM7663" s="300">
        <v>1995</v>
      </c>
      <c r="AN7663" s="302">
        <v>34814</v>
      </c>
      <c r="AO7663" s="300">
        <v>8.5500000000000007</v>
      </c>
    </row>
    <row r="7664" spans="38:41">
      <c r="AL7664" s="300">
        <v>4</v>
      </c>
      <c r="AM7664" s="300">
        <v>1995</v>
      </c>
      <c r="AN7664" s="302">
        <v>34813</v>
      </c>
      <c r="AO7664" s="300">
        <v>8.57</v>
      </c>
    </row>
    <row r="7665" spans="38:41">
      <c r="AL7665" s="300">
        <v>4</v>
      </c>
      <c r="AM7665" s="300">
        <v>1995</v>
      </c>
      <c r="AN7665" s="302">
        <v>34810</v>
      </c>
      <c r="AO7665" s="300">
        <v>8.6</v>
      </c>
    </row>
    <row r="7666" spans="38:41">
      <c r="AL7666" s="300">
        <v>4</v>
      </c>
      <c r="AM7666" s="300">
        <v>1995</v>
      </c>
      <c r="AN7666" s="302">
        <v>34809</v>
      </c>
      <c r="AO7666" s="300">
        <v>8.6300000000000008</v>
      </c>
    </row>
    <row r="7667" spans="38:41">
      <c r="AL7667" s="300">
        <v>4</v>
      </c>
      <c r="AM7667" s="300">
        <v>1995</v>
      </c>
      <c r="AN7667" s="302">
        <v>34808</v>
      </c>
      <c r="AO7667" s="300">
        <v>8.64</v>
      </c>
    </row>
    <row r="7668" spans="38:41">
      <c r="AL7668" s="300">
        <v>4</v>
      </c>
      <c r="AM7668" s="300">
        <v>1995</v>
      </c>
      <c r="AN7668" s="302">
        <v>34807</v>
      </c>
      <c r="AO7668" s="300">
        <v>8.6300000000000008</v>
      </c>
    </row>
    <row r="7669" spans="38:41">
      <c r="AL7669" s="300">
        <v>4</v>
      </c>
      <c r="AM7669" s="300">
        <v>1995</v>
      </c>
      <c r="AN7669" s="302">
        <v>34806</v>
      </c>
      <c r="AO7669" s="300">
        <v>8.61</v>
      </c>
    </row>
    <row r="7670" spans="38:41">
      <c r="AL7670" s="300">
        <v>4</v>
      </c>
      <c r="AM7670" s="300">
        <v>1995</v>
      </c>
      <c r="AN7670" s="302">
        <v>34802</v>
      </c>
      <c r="AO7670" s="300">
        <v>8.6300000000000008</v>
      </c>
    </row>
    <row r="7671" spans="38:41">
      <c r="AL7671" s="300">
        <v>4</v>
      </c>
      <c r="AM7671" s="300">
        <v>1995</v>
      </c>
      <c r="AN7671" s="302">
        <v>34801</v>
      </c>
      <c r="AO7671" s="300">
        <v>8.69</v>
      </c>
    </row>
    <row r="7672" spans="38:41">
      <c r="AL7672" s="300">
        <v>4</v>
      </c>
      <c r="AM7672" s="300">
        <v>1995</v>
      </c>
      <c r="AN7672" s="302">
        <v>34800</v>
      </c>
      <c r="AO7672" s="300">
        <v>8.67</v>
      </c>
    </row>
    <row r="7673" spans="38:41">
      <c r="AL7673" s="300">
        <v>4</v>
      </c>
      <c r="AM7673" s="300">
        <v>1995</v>
      </c>
      <c r="AN7673" s="302">
        <v>34799</v>
      </c>
      <c r="AO7673" s="300">
        <v>8.67</v>
      </c>
    </row>
    <row r="7674" spans="38:41">
      <c r="AL7674" s="300">
        <v>4</v>
      </c>
      <c r="AM7674" s="300">
        <v>1995</v>
      </c>
      <c r="AN7674" s="302">
        <v>34796</v>
      </c>
      <c r="AO7674" s="300">
        <v>8.6959999999999997</v>
      </c>
    </row>
    <row r="7675" spans="38:41">
      <c r="AL7675" s="300">
        <v>4</v>
      </c>
      <c r="AM7675" s="300">
        <v>1995</v>
      </c>
      <c r="AN7675" s="302">
        <v>34795</v>
      </c>
      <c r="AO7675" s="300">
        <v>8.7100000000000009</v>
      </c>
    </row>
    <row r="7676" spans="38:41">
      <c r="AL7676" s="300">
        <v>4</v>
      </c>
      <c r="AM7676" s="300">
        <v>1995</v>
      </c>
      <c r="AN7676" s="302">
        <v>34794</v>
      </c>
      <c r="AO7676" s="300">
        <v>8.7200000000000006</v>
      </c>
    </row>
    <row r="7677" spans="38:41">
      <c r="AL7677" s="300">
        <v>4</v>
      </c>
      <c r="AM7677" s="300">
        <v>1995</v>
      </c>
      <c r="AN7677" s="302">
        <v>34793</v>
      </c>
      <c r="AO7677" s="300">
        <v>8.7200000000000006</v>
      </c>
    </row>
    <row r="7678" spans="38:41">
      <c r="AL7678" s="300">
        <v>4</v>
      </c>
      <c r="AM7678" s="300">
        <v>1995</v>
      </c>
      <c r="AN7678" s="302">
        <v>34792</v>
      </c>
      <c r="AO7678" s="300">
        <v>8.74</v>
      </c>
    </row>
    <row r="7679" spans="38:41">
      <c r="AL7679" s="300">
        <v>3</v>
      </c>
      <c r="AM7679" s="300">
        <v>1995</v>
      </c>
      <c r="AN7679" s="302">
        <v>34789</v>
      </c>
      <c r="AO7679" s="300">
        <v>8.7799999999999994</v>
      </c>
    </row>
    <row r="7680" spans="38:41">
      <c r="AL7680" s="300">
        <v>3</v>
      </c>
      <c r="AM7680" s="300">
        <v>1995</v>
      </c>
      <c r="AN7680" s="302">
        <v>34788</v>
      </c>
      <c r="AO7680" s="300">
        <v>8.7899999999999991</v>
      </c>
    </row>
    <row r="7681" spans="38:41">
      <c r="AL7681" s="300">
        <v>3</v>
      </c>
      <c r="AM7681" s="300">
        <v>1995</v>
      </c>
      <c r="AN7681" s="302">
        <v>34787</v>
      </c>
      <c r="AO7681" s="300">
        <v>8.77</v>
      </c>
    </row>
    <row r="7682" spans="38:41">
      <c r="AL7682" s="300">
        <v>3</v>
      </c>
      <c r="AM7682" s="300">
        <v>1995</v>
      </c>
      <c r="AN7682" s="302">
        <v>34786</v>
      </c>
      <c r="AO7682" s="300">
        <v>8.77</v>
      </c>
    </row>
    <row r="7683" spans="38:41">
      <c r="AL7683" s="300">
        <v>3</v>
      </c>
      <c r="AM7683" s="300">
        <v>1995</v>
      </c>
      <c r="AN7683" s="302">
        <v>34785</v>
      </c>
      <c r="AO7683" s="300">
        <v>8.7200000000000006</v>
      </c>
    </row>
    <row r="7684" spans="38:41">
      <c r="AL7684" s="300">
        <v>3</v>
      </c>
      <c r="AM7684" s="300">
        <v>1995</v>
      </c>
      <c r="AN7684" s="302">
        <v>34782</v>
      </c>
      <c r="AO7684" s="300">
        <v>8.8000000000000007</v>
      </c>
    </row>
    <row r="7685" spans="38:41">
      <c r="AL7685" s="300">
        <v>3</v>
      </c>
      <c r="AM7685" s="300">
        <v>1995</v>
      </c>
      <c r="AN7685" s="302">
        <v>34781</v>
      </c>
      <c r="AO7685" s="300">
        <v>8.8800000000000008</v>
      </c>
    </row>
    <row r="7686" spans="38:41">
      <c r="AL7686" s="300">
        <v>3</v>
      </c>
      <c r="AM7686" s="300">
        <v>1995</v>
      </c>
      <c r="AN7686" s="302">
        <v>34780</v>
      </c>
      <c r="AO7686" s="300">
        <v>8.8800000000000008</v>
      </c>
    </row>
    <row r="7687" spans="38:41">
      <c r="AL7687" s="300">
        <v>3</v>
      </c>
      <c r="AM7687" s="300">
        <v>1995</v>
      </c>
      <c r="AN7687" s="302">
        <v>34779</v>
      </c>
      <c r="AO7687" s="300">
        <v>8.83</v>
      </c>
    </row>
    <row r="7688" spans="38:41">
      <c r="AL7688" s="300">
        <v>3</v>
      </c>
      <c r="AM7688" s="300">
        <v>1995</v>
      </c>
      <c r="AN7688" s="302">
        <v>34778</v>
      </c>
      <c r="AO7688" s="300">
        <v>8.83</v>
      </c>
    </row>
    <row r="7689" spans="38:41">
      <c r="AL7689" s="300">
        <v>3</v>
      </c>
      <c r="AM7689" s="300">
        <v>1995</v>
      </c>
      <c r="AN7689" s="302">
        <v>34775</v>
      </c>
      <c r="AO7689" s="300">
        <v>8.8000000000000007</v>
      </c>
    </row>
    <row r="7690" spans="38:41">
      <c r="AL7690" s="300">
        <v>3</v>
      </c>
      <c r="AM7690" s="300">
        <v>1995</v>
      </c>
      <c r="AN7690" s="302">
        <v>34774</v>
      </c>
      <c r="AO7690" s="300">
        <v>8.73</v>
      </c>
    </row>
    <row r="7691" spans="38:41">
      <c r="AL7691" s="300">
        <v>3</v>
      </c>
      <c r="AM7691" s="300">
        <v>1995</v>
      </c>
      <c r="AN7691" s="302">
        <v>34773</v>
      </c>
      <c r="AO7691" s="300">
        <v>8.74</v>
      </c>
    </row>
    <row r="7692" spans="38:41">
      <c r="AL7692" s="300">
        <v>3</v>
      </c>
      <c r="AM7692" s="300">
        <v>1995</v>
      </c>
      <c r="AN7692" s="302">
        <v>34772</v>
      </c>
      <c r="AO7692" s="300">
        <v>8.7200000000000006</v>
      </c>
    </row>
    <row r="7693" spans="38:41">
      <c r="AL7693" s="300">
        <v>3</v>
      </c>
      <c r="AM7693" s="300">
        <v>1995</v>
      </c>
      <c r="AN7693" s="302">
        <v>34771</v>
      </c>
      <c r="AO7693" s="300">
        <v>8.76</v>
      </c>
    </row>
    <row r="7694" spans="38:41">
      <c r="AL7694" s="300">
        <v>3</v>
      </c>
      <c r="AM7694" s="300">
        <v>1995</v>
      </c>
      <c r="AN7694" s="302">
        <v>34768</v>
      </c>
      <c r="AO7694" s="300">
        <v>8.7899999999999991</v>
      </c>
    </row>
    <row r="7695" spans="38:41">
      <c r="AL7695" s="300">
        <v>3</v>
      </c>
      <c r="AM7695" s="300">
        <v>1995</v>
      </c>
      <c r="AN7695" s="302">
        <v>34767</v>
      </c>
      <c r="AO7695" s="300">
        <v>8.82</v>
      </c>
    </row>
    <row r="7696" spans="38:41">
      <c r="AL7696" s="300">
        <v>3</v>
      </c>
      <c r="AM7696" s="300">
        <v>1995</v>
      </c>
      <c r="AN7696" s="302">
        <v>34766</v>
      </c>
      <c r="AO7696" s="300">
        <v>8.85</v>
      </c>
    </row>
    <row r="7697" spans="38:41">
      <c r="AL7697" s="300">
        <v>3</v>
      </c>
      <c r="AM7697" s="300">
        <v>1995</v>
      </c>
      <c r="AN7697" s="302">
        <v>34765</v>
      </c>
      <c r="AO7697" s="300">
        <v>9.01</v>
      </c>
    </row>
    <row r="7698" spans="38:41">
      <c r="AL7698" s="300">
        <v>3</v>
      </c>
      <c r="AM7698" s="300">
        <v>1995</v>
      </c>
      <c r="AN7698" s="302">
        <v>34764</v>
      </c>
      <c r="AO7698" s="300">
        <v>9.01</v>
      </c>
    </row>
    <row r="7699" spans="38:41">
      <c r="AL7699" s="300">
        <v>3</v>
      </c>
      <c r="AM7699" s="300">
        <v>1995</v>
      </c>
      <c r="AN7699" s="302">
        <v>34761</v>
      </c>
      <c r="AO7699" s="300">
        <v>8.9</v>
      </c>
    </row>
    <row r="7700" spans="38:41">
      <c r="AL7700" s="300">
        <v>3</v>
      </c>
      <c r="AM7700" s="300">
        <v>1995</v>
      </c>
      <c r="AN7700" s="302">
        <v>34760</v>
      </c>
      <c r="AO7700" s="300">
        <v>8.8699999999999992</v>
      </c>
    </row>
    <row r="7701" spans="38:41">
      <c r="AL7701" s="300">
        <v>3</v>
      </c>
      <c r="AM7701" s="300">
        <v>1995</v>
      </c>
      <c r="AN7701" s="302">
        <v>34759</v>
      </c>
      <c r="AO7701" s="300">
        <v>8.75</v>
      </c>
    </row>
    <row r="7702" spans="38:41">
      <c r="AL7702" s="300">
        <v>2</v>
      </c>
      <c r="AM7702" s="300">
        <v>1995</v>
      </c>
      <c r="AN7702" s="302">
        <v>34758</v>
      </c>
      <c r="AO7702" s="300">
        <v>8.73</v>
      </c>
    </row>
    <row r="7703" spans="38:41">
      <c r="AL7703" s="300">
        <v>2</v>
      </c>
      <c r="AM7703" s="300">
        <v>1995</v>
      </c>
      <c r="AN7703" s="302">
        <v>34757</v>
      </c>
      <c r="AO7703" s="300">
        <v>8.7799999999999994</v>
      </c>
    </row>
    <row r="7704" spans="38:41">
      <c r="AL7704" s="300">
        <v>2</v>
      </c>
      <c r="AM7704" s="300">
        <v>1995</v>
      </c>
      <c r="AN7704" s="302">
        <v>34754</v>
      </c>
      <c r="AO7704" s="300">
        <v>8.89</v>
      </c>
    </row>
    <row r="7705" spans="38:41">
      <c r="AL7705" s="300">
        <v>2</v>
      </c>
      <c r="AM7705" s="300">
        <v>1995</v>
      </c>
      <c r="AN7705" s="302">
        <v>34753</v>
      </c>
      <c r="AO7705" s="300">
        <v>8.8800000000000008</v>
      </c>
    </row>
    <row r="7706" spans="38:41">
      <c r="AL7706" s="300">
        <v>2</v>
      </c>
      <c r="AM7706" s="300">
        <v>1995</v>
      </c>
      <c r="AN7706" s="302">
        <v>34752</v>
      </c>
      <c r="AO7706" s="300">
        <v>8.89</v>
      </c>
    </row>
    <row r="7707" spans="38:41">
      <c r="AL7707" s="300">
        <v>2</v>
      </c>
      <c r="AM7707" s="300">
        <v>1995</v>
      </c>
      <c r="AN7707" s="302">
        <v>34751</v>
      </c>
      <c r="AO7707" s="300">
        <v>8.9700000000000006</v>
      </c>
    </row>
    <row r="7708" spans="38:41">
      <c r="AL7708" s="300">
        <v>2</v>
      </c>
      <c r="AM7708" s="300">
        <v>1995</v>
      </c>
      <c r="AN7708" s="302">
        <v>34750</v>
      </c>
      <c r="AO7708" s="300">
        <v>9.02</v>
      </c>
    </row>
    <row r="7709" spans="38:41">
      <c r="AL7709" s="300">
        <v>2</v>
      </c>
      <c r="AM7709" s="300">
        <v>1995</v>
      </c>
      <c r="AN7709" s="302">
        <v>34747</v>
      </c>
      <c r="AO7709" s="300">
        <v>9.01</v>
      </c>
    </row>
    <row r="7710" spans="38:41">
      <c r="AL7710" s="300">
        <v>2</v>
      </c>
      <c r="AM7710" s="300">
        <v>1995</v>
      </c>
      <c r="AN7710" s="302">
        <v>34746</v>
      </c>
      <c r="AO7710" s="300">
        <v>9.0500000000000007</v>
      </c>
    </row>
    <row r="7711" spans="38:41">
      <c r="AL7711" s="300">
        <v>2</v>
      </c>
      <c r="AM7711" s="300">
        <v>1995</v>
      </c>
      <c r="AN7711" s="302">
        <v>34745</v>
      </c>
      <c r="AO7711" s="300">
        <v>8.94</v>
      </c>
    </row>
    <row r="7712" spans="38:41">
      <c r="AL7712" s="300">
        <v>2</v>
      </c>
      <c r="AM7712" s="300">
        <v>1995</v>
      </c>
      <c r="AN7712" s="302">
        <v>34744</v>
      </c>
      <c r="AO7712" s="300">
        <v>9.0299999999999994</v>
      </c>
    </row>
    <row r="7713" spans="38:41">
      <c r="AL7713" s="300">
        <v>2</v>
      </c>
      <c r="AM7713" s="300">
        <v>1995</v>
      </c>
      <c r="AN7713" s="302">
        <v>34743</v>
      </c>
      <c r="AO7713" s="300">
        <v>9.1</v>
      </c>
    </row>
    <row r="7714" spans="38:41">
      <c r="AL7714" s="300">
        <v>2</v>
      </c>
      <c r="AM7714" s="300">
        <v>1995</v>
      </c>
      <c r="AN7714" s="302">
        <v>34740</v>
      </c>
      <c r="AO7714" s="300">
        <v>9.1199999999999992</v>
      </c>
    </row>
    <row r="7715" spans="38:41">
      <c r="AL7715" s="300">
        <v>2</v>
      </c>
      <c r="AM7715" s="300">
        <v>1995</v>
      </c>
      <c r="AN7715" s="302">
        <v>34739</v>
      </c>
      <c r="AO7715" s="300">
        <v>9</v>
      </c>
    </row>
    <row r="7716" spans="38:41">
      <c r="AL7716" s="300">
        <v>2</v>
      </c>
      <c r="AM7716" s="300">
        <v>1995</v>
      </c>
      <c r="AN7716" s="302">
        <v>34738</v>
      </c>
      <c r="AO7716" s="300">
        <v>8.99</v>
      </c>
    </row>
    <row r="7717" spans="38:41">
      <c r="AL7717" s="300">
        <v>2</v>
      </c>
      <c r="AM7717" s="300">
        <v>1995</v>
      </c>
      <c r="AN7717" s="302">
        <v>34737</v>
      </c>
      <c r="AO7717" s="300">
        <v>9.02</v>
      </c>
    </row>
    <row r="7718" spans="38:41">
      <c r="AL7718" s="300">
        <v>2</v>
      </c>
      <c r="AM7718" s="300">
        <v>1995</v>
      </c>
      <c r="AN7718" s="302">
        <v>34736</v>
      </c>
      <c r="AO7718" s="300">
        <v>9</v>
      </c>
    </row>
    <row r="7719" spans="38:41">
      <c r="AL7719" s="300">
        <v>2</v>
      </c>
      <c r="AM7719" s="300">
        <v>1995</v>
      </c>
      <c r="AN7719" s="302">
        <v>34733</v>
      </c>
      <c r="AO7719" s="300">
        <v>9.06</v>
      </c>
    </row>
    <row r="7720" spans="38:41">
      <c r="AL7720" s="300">
        <v>2</v>
      </c>
      <c r="AM7720" s="300">
        <v>1995</v>
      </c>
      <c r="AN7720" s="302">
        <v>34732</v>
      </c>
      <c r="AO7720" s="300">
        <v>9.24</v>
      </c>
    </row>
    <row r="7721" spans="38:41">
      <c r="AL7721" s="300">
        <v>2</v>
      </c>
      <c r="AM7721" s="300">
        <v>1995</v>
      </c>
      <c r="AN7721" s="302">
        <v>34731</v>
      </c>
      <c r="AO7721" s="300">
        <v>9.24</v>
      </c>
    </row>
    <row r="7722" spans="38:41">
      <c r="AL7722" s="300">
        <v>1</v>
      </c>
      <c r="AM7722" s="300">
        <v>1995</v>
      </c>
      <c r="AN7722" s="302">
        <v>34730</v>
      </c>
      <c r="AO7722" s="300">
        <v>9.27</v>
      </c>
    </row>
    <row r="7723" spans="38:41">
      <c r="AL7723" s="300">
        <v>1</v>
      </c>
      <c r="AM7723" s="300">
        <v>1995</v>
      </c>
      <c r="AN7723" s="302">
        <v>34729</v>
      </c>
      <c r="AO7723" s="300">
        <v>9.36</v>
      </c>
    </row>
    <row r="7724" spans="38:41">
      <c r="AL7724" s="300">
        <v>1</v>
      </c>
      <c r="AM7724" s="300">
        <v>1995</v>
      </c>
      <c r="AN7724" s="302">
        <v>34726</v>
      </c>
      <c r="AO7724" s="300">
        <v>9.3130000000000006</v>
      </c>
    </row>
    <row r="7725" spans="38:41">
      <c r="AL7725" s="300">
        <v>1</v>
      </c>
      <c r="AM7725" s="300">
        <v>1995</v>
      </c>
      <c r="AN7725" s="302">
        <v>34725</v>
      </c>
      <c r="AO7725" s="300">
        <v>9.39</v>
      </c>
    </row>
    <row r="7726" spans="38:41">
      <c r="AL7726" s="300">
        <v>1</v>
      </c>
      <c r="AM7726" s="300">
        <v>1995</v>
      </c>
      <c r="AN7726" s="302">
        <v>34724</v>
      </c>
      <c r="AO7726" s="300">
        <v>9.4600000000000009</v>
      </c>
    </row>
    <row r="7727" spans="38:41">
      <c r="AL7727" s="300">
        <v>1</v>
      </c>
      <c r="AM7727" s="300">
        <v>1995</v>
      </c>
      <c r="AN7727" s="302">
        <v>34723</v>
      </c>
      <c r="AO7727" s="300">
        <v>9.59</v>
      </c>
    </row>
    <row r="7728" spans="38:41">
      <c r="AL7728" s="300">
        <v>1</v>
      </c>
      <c r="AM7728" s="300">
        <v>1995</v>
      </c>
      <c r="AN7728" s="302">
        <v>34722</v>
      </c>
      <c r="AO7728" s="300">
        <v>9.68</v>
      </c>
    </row>
    <row r="7729" spans="38:41">
      <c r="AL7729" s="300">
        <v>1</v>
      </c>
      <c r="AM7729" s="300">
        <v>1995</v>
      </c>
      <c r="AN7729" s="302">
        <v>34719</v>
      </c>
      <c r="AO7729" s="300">
        <v>9.69</v>
      </c>
    </row>
    <row r="7730" spans="38:41">
      <c r="AL7730" s="300">
        <v>1</v>
      </c>
      <c r="AM7730" s="300">
        <v>1995</v>
      </c>
      <c r="AN7730" s="302">
        <v>34718</v>
      </c>
      <c r="AO7730" s="300">
        <v>9.5399999999999991</v>
      </c>
    </row>
    <row r="7731" spans="38:41">
      <c r="AL7731" s="300">
        <v>1</v>
      </c>
      <c r="AM7731" s="300">
        <v>1995</v>
      </c>
      <c r="AN7731" s="302">
        <v>34717</v>
      </c>
      <c r="AO7731" s="300">
        <v>9.52</v>
      </c>
    </row>
    <row r="7732" spans="38:41">
      <c r="AL7732" s="300">
        <v>1</v>
      </c>
      <c r="AM7732" s="300">
        <v>1995</v>
      </c>
      <c r="AN7732" s="302">
        <v>34716</v>
      </c>
      <c r="AO7732" s="300">
        <v>9.52</v>
      </c>
    </row>
    <row r="7733" spans="38:41">
      <c r="AL7733" s="300">
        <v>1</v>
      </c>
      <c r="AM7733" s="300">
        <v>1995</v>
      </c>
      <c r="AN7733" s="302">
        <v>34715</v>
      </c>
      <c r="AO7733" s="300">
        <v>9.43</v>
      </c>
    </row>
    <row r="7734" spans="38:41">
      <c r="AL7734" s="300">
        <v>1</v>
      </c>
      <c r="AM7734" s="300">
        <v>1995</v>
      </c>
      <c r="AN7734" s="302">
        <v>34712</v>
      </c>
      <c r="AO7734" s="300">
        <v>9.43</v>
      </c>
    </row>
    <row r="7735" spans="38:41">
      <c r="AL7735" s="300">
        <v>1</v>
      </c>
      <c r="AM7735" s="300">
        <v>1995</v>
      </c>
      <c r="AN7735" s="302">
        <v>34711</v>
      </c>
      <c r="AO7735" s="300">
        <v>9.5299999999999994</v>
      </c>
    </row>
    <row r="7736" spans="38:41">
      <c r="AL7736" s="300">
        <v>1</v>
      </c>
      <c r="AM7736" s="300">
        <v>1995</v>
      </c>
      <c r="AN7736" s="302">
        <v>34710</v>
      </c>
      <c r="AO7736" s="300">
        <v>9.44</v>
      </c>
    </row>
    <row r="7737" spans="38:41">
      <c r="AL7737" s="300">
        <v>1</v>
      </c>
      <c r="AM7737" s="300">
        <v>1995</v>
      </c>
      <c r="AN7737" s="302">
        <v>34709</v>
      </c>
      <c r="AO7737" s="300">
        <v>9.4</v>
      </c>
    </row>
    <row r="7738" spans="38:41">
      <c r="AL7738" s="300">
        <v>1</v>
      </c>
      <c r="AM7738" s="300">
        <v>1995</v>
      </c>
      <c r="AN7738" s="302">
        <v>34708</v>
      </c>
      <c r="AO7738" s="300">
        <v>9.35</v>
      </c>
    </row>
    <row r="7739" spans="38:41">
      <c r="AL7739" s="300">
        <v>1</v>
      </c>
      <c r="AM7739" s="300">
        <v>1995</v>
      </c>
      <c r="AN7739" s="302">
        <v>34705</v>
      </c>
      <c r="AO7739" s="300">
        <v>9.2799999999999994</v>
      </c>
    </row>
    <row r="7740" spans="38:41">
      <c r="AL7740" s="300">
        <v>1</v>
      </c>
      <c r="AM7740" s="300">
        <v>1995</v>
      </c>
      <c r="AN7740" s="302">
        <v>34704</v>
      </c>
      <c r="AO7740" s="300">
        <v>9.3000000000000007</v>
      </c>
    </row>
    <row r="7741" spans="38:41">
      <c r="AL7741" s="300">
        <v>1</v>
      </c>
      <c r="AM7741" s="300">
        <v>1995</v>
      </c>
      <c r="AN7741" s="302">
        <v>34703</v>
      </c>
      <c r="AO7741" s="300">
        <v>9.26</v>
      </c>
    </row>
    <row r="7742" spans="38:41">
      <c r="AL7742" s="300">
        <v>1</v>
      </c>
      <c r="AM7742" s="300">
        <v>1995</v>
      </c>
      <c r="AN7742" s="302">
        <v>34702</v>
      </c>
      <c r="AO7742" s="300">
        <v>9.27</v>
      </c>
    </row>
    <row r="7743" spans="38:41">
      <c r="AL7743" s="300">
        <v>12</v>
      </c>
      <c r="AM7743" s="300">
        <v>1994</v>
      </c>
      <c r="AN7743" s="302">
        <v>34698</v>
      </c>
      <c r="AO7743" s="300">
        <v>9.18</v>
      </c>
    </row>
    <row r="7744" spans="38:41">
      <c r="AL7744" s="300">
        <v>12</v>
      </c>
      <c r="AM7744" s="300">
        <v>1994</v>
      </c>
      <c r="AN7744" s="302">
        <v>34697</v>
      </c>
      <c r="AO7744" s="300">
        <v>9.17</v>
      </c>
    </row>
    <row r="7745" spans="38:41">
      <c r="AL7745" s="300">
        <v>12</v>
      </c>
      <c r="AM7745" s="300">
        <v>1994</v>
      </c>
      <c r="AN7745" s="302">
        <v>34696</v>
      </c>
      <c r="AO7745" s="300">
        <v>9.14</v>
      </c>
    </row>
    <row r="7746" spans="38:41">
      <c r="AL7746" s="300">
        <v>12</v>
      </c>
      <c r="AM7746" s="300">
        <v>1994</v>
      </c>
      <c r="AN7746" s="302">
        <v>34691</v>
      </c>
      <c r="AO7746" s="300">
        <v>9.15</v>
      </c>
    </row>
    <row r="7747" spans="38:41">
      <c r="AL7747" s="300">
        <v>12</v>
      </c>
      <c r="AM7747" s="300">
        <v>1994</v>
      </c>
      <c r="AN7747" s="302">
        <v>34690</v>
      </c>
      <c r="AO7747" s="300">
        <v>9.16</v>
      </c>
    </row>
    <row r="7748" spans="38:41">
      <c r="AL7748" s="300">
        <v>12</v>
      </c>
      <c r="AM7748" s="300">
        <v>1994</v>
      </c>
      <c r="AN7748" s="302">
        <v>34689</v>
      </c>
      <c r="AO7748" s="300">
        <v>9.11</v>
      </c>
    </row>
    <row r="7749" spans="38:41">
      <c r="AL7749" s="300">
        <v>12</v>
      </c>
      <c r="AM7749" s="300">
        <v>1994</v>
      </c>
      <c r="AN7749" s="302">
        <v>34688</v>
      </c>
      <c r="AO7749" s="300">
        <v>9.16</v>
      </c>
    </row>
    <row r="7750" spans="38:41">
      <c r="AL7750" s="300">
        <v>12</v>
      </c>
      <c r="AM7750" s="300">
        <v>1994</v>
      </c>
      <c r="AN7750" s="302">
        <v>34687</v>
      </c>
      <c r="AO7750" s="300">
        <v>9.18</v>
      </c>
    </row>
    <row r="7751" spans="38:41">
      <c r="AL7751" s="300">
        <v>12</v>
      </c>
      <c r="AM7751" s="300">
        <v>1994</v>
      </c>
      <c r="AN7751" s="302">
        <v>34684</v>
      </c>
      <c r="AO7751" s="300">
        <v>9.18</v>
      </c>
    </row>
    <row r="7752" spans="38:41">
      <c r="AL7752" s="300">
        <v>12</v>
      </c>
      <c r="AM7752" s="300">
        <v>1994</v>
      </c>
      <c r="AN7752" s="302">
        <v>34683</v>
      </c>
      <c r="AO7752" s="300">
        <v>9.19</v>
      </c>
    </row>
    <row r="7753" spans="38:41">
      <c r="AL7753" s="300">
        <v>12</v>
      </c>
      <c r="AM7753" s="300">
        <v>1994</v>
      </c>
      <c r="AN7753" s="302">
        <v>34682</v>
      </c>
      <c r="AO7753" s="300">
        <v>9.2100000000000009</v>
      </c>
    </row>
    <row r="7754" spans="38:41">
      <c r="AL7754" s="300">
        <v>12</v>
      </c>
      <c r="AM7754" s="300">
        <v>1994</v>
      </c>
      <c r="AN7754" s="302">
        <v>34681</v>
      </c>
      <c r="AO7754" s="300">
        <v>9.27</v>
      </c>
    </row>
    <row r="7755" spans="38:41">
      <c r="AL7755" s="300">
        <v>12</v>
      </c>
      <c r="AM7755" s="300">
        <v>1994</v>
      </c>
      <c r="AN7755" s="302">
        <v>34680</v>
      </c>
      <c r="AO7755" s="300">
        <v>9.32</v>
      </c>
    </row>
    <row r="7756" spans="38:41">
      <c r="AL7756" s="300">
        <v>12</v>
      </c>
      <c r="AM7756" s="300">
        <v>1994</v>
      </c>
      <c r="AN7756" s="302">
        <v>34677</v>
      </c>
      <c r="AO7756" s="300">
        <v>9.16</v>
      </c>
    </row>
    <row r="7757" spans="38:41">
      <c r="AL7757" s="300">
        <v>12</v>
      </c>
      <c r="AM7757" s="300">
        <v>1994</v>
      </c>
      <c r="AN7757" s="302">
        <v>34676</v>
      </c>
      <c r="AO7757" s="300">
        <v>9.1129999999999995</v>
      </c>
    </row>
    <row r="7758" spans="38:41">
      <c r="AL7758" s="300">
        <v>12</v>
      </c>
      <c r="AM7758" s="300">
        <v>1994</v>
      </c>
      <c r="AN7758" s="302">
        <v>34675</v>
      </c>
      <c r="AO7758" s="300">
        <v>9.1180000000000003</v>
      </c>
    </row>
    <row r="7759" spans="38:41">
      <c r="AL7759" s="300">
        <v>12</v>
      </c>
      <c r="AM7759" s="300">
        <v>1994</v>
      </c>
      <c r="AN7759" s="302">
        <v>34674</v>
      </c>
      <c r="AO7759" s="300">
        <v>9.0510000000000002</v>
      </c>
    </row>
    <row r="7760" spans="38:41">
      <c r="AL7760" s="300">
        <v>12</v>
      </c>
      <c r="AM7760" s="300">
        <v>1994</v>
      </c>
      <c r="AN7760" s="302">
        <v>34673</v>
      </c>
      <c r="AO7760" s="300">
        <v>9.1180000000000003</v>
      </c>
    </row>
    <row r="7761" spans="38:41">
      <c r="AL7761" s="300">
        <v>12</v>
      </c>
      <c r="AM7761" s="300">
        <v>1994</v>
      </c>
      <c r="AN7761" s="302">
        <v>34670</v>
      </c>
      <c r="AO7761" s="300">
        <v>9.1460000000000008</v>
      </c>
    </row>
    <row r="7762" spans="38:41">
      <c r="AL7762" s="300">
        <v>12</v>
      </c>
      <c r="AM7762" s="300">
        <v>1994</v>
      </c>
      <c r="AN7762" s="302">
        <v>34669</v>
      </c>
      <c r="AO7762" s="300">
        <v>9.2479999999999993</v>
      </c>
    </row>
    <row r="7763" spans="38:41">
      <c r="AL7763" s="300">
        <v>11</v>
      </c>
      <c r="AM7763" s="300">
        <v>1994</v>
      </c>
      <c r="AN7763" s="302">
        <v>34668</v>
      </c>
      <c r="AO7763" s="300">
        <v>9.2629999999999999</v>
      </c>
    </row>
    <row r="7764" spans="38:41">
      <c r="AL7764" s="300">
        <v>11</v>
      </c>
      <c r="AM7764" s="300">
        <v>1994</v>
      </c>
      <c r="AN7764" s="302">
        <v>34667</v>
      </c>
      <c r="AO7764" s="300">
        <v>9.2850000000000001</v>
      </c>
    </row>
    <row r="7765" spans="38:41">
      <c r="AL7765" s="300">
        <v>11</v>
      </c>
      <c r="AM7765" s="300">
        <v>1994</v>
      </c>
      <c r="AN7765" s="302">
        <v>34666</v>
      </c>
      <c r="AO7765" s="300">
        <v>9.2289999999999992</v>
      </c>
    </row>
    <row r="7766" spans="38:41">
      <c r="AL7766" s="300">
        <v>11</v>
      </c>
      <c r="AM7766" s="300">
        <v>1994</v>
      </c>
      <c r="AN7766" s="302">
        <v>34663</v>
      </c>
      <c r="AO7766" s="300">
        <v>9.1769999999999996</v>
      </c>
    </row>
    <row r="7767" spans="38:41">
      <c r="AL7767" s="300">
        <v>11</v>
      </c>
      <c r="AM7767" s="300">
        <v>1994</v>
      </c>
      <c r="AN7767" s="302">
        <v>34662</v>
      </c>
      <c r="AO7767" s="300">
        <v>9.1850000000000005</v>
      </c>
    </row>
    <row r="7768" spans="38:41">
      <c r="AL7768" s="300">
        <v>11</v>
      </c>
      <c r="AM7768" s="300">
        <v>1994</v>
      </c>
      <c r="AN7768" s="302">
        <v>34661</v>
      </c>
      <c r="AO7768" s="300">
        <v>9.2100000000000009</v>
      </c>
    </row>
    <row r="7769" spans="38:41">
      <c r="AL7769" s="300">
        <v>11</v>
      </c>
      <c r="AM7769" s="300">
        <v>1994</v>
      </c>
      <c r="AN7769" s="302">
        <v>34660</v>
      </c>
      <c r="AO7769" s="300">
        <v>9.2680000000000007</v>
      </c>
    </row>
    <row r="7770" spans="38:41">
      <c r="AL7770" s="300">
        <v>11</v>
      </c>
      <c r="AM7770" s="300">
        <v>1994</v>
      </c>
      <c r="AN7770" s="302">
        <v>34659</v>
      </c>
      <c r="AO7770" s="300">
        <v>9.33</v>
      </c>
    </row>
    <row r="7771" spans="38:41">
      <c r="AL7771" s="300">
        <v>11</v>
      </c>
      <c r="AM7771" s="300">
        <v>1994</v>
      </c>
      <c r="AN7771" s="302">
        <v>34656</v>
      </c>
      <c r="AO7771" s="300">
        <v>9.32</v>
      </c>
    </row>
    <row r="7772" spans="38:41">
      <c r="AL7772" s="300">
        <v>11</v>
      </c>
      <c r="AM7772" s="300">
        <v>1994</v>
      </c>
      <c r="AN7772" s="302">
        <v>34655</v>
      </c>
      <c r="AO7772" s="300">
        <v>9.33</v>
      </c>
    </row>
    <row r="7773" spans="38:41">
      <c r="AL7773" s="300">
        <v>11</v>
      </c>
      <c r="AM7773" s="300">
        <v>1994</v>
      </c>
      <c r="AN7773" s="302">
        <v>34654</v>
      </c>
      <c r="AO7773" s="300">
        <v>9.3239999999999998</v>
      </c>
    </row>
    <row r="7774" spans="38:41">
      <c r="AL7774" s="300">
        <v>11</v>
      </c>
      <c r="AM7774" s="300">
        <v>1994</v>
      </c>
      <c r="AN7774" s="302">
        <v>34653</v>
      </c>
      <c r="AO7774" s="300">
        <v>9.2420000000000009</v>
      </c>
    </row>
    <row r="7775" spans="38:41">
      <c r="AL7775" s="300">
        <v>11</v>
      </c>
      <c r="AM7775" s="300">
        <v>1994</v>
      </c>
      <c r="AN7775" s="302">
        <v>34652</v>
      </c>
      <c r="AO7775" s="300">
        <v>9.33</v>
      </c>
    </row>
    <row r="7776" spans="38:41">
      <c r="AL7776" s="300">
        <v>11</v>
      </c>
      <c r="AM7776" s="300">
        <v>1994</v>
      </c>
      <c r="AN7776" s="302">
        <v>34649</v>
      </c>
      <c r="AO7776" s="300">
        <v>9.4329999999999998</v>
      </c>
    </row>
    <row r="7777" spans="38:41">
      <c r="AL7777" s="300">
        <v>11</v>
      </c>
      <c r="AM7777" s="300">
        <v>1994</v>
      </c>
      <c r="AN7777" s="302">
        <v>34648</v>
      </c>
      <c r="AO7777" s="300">
        <v>9.4039999999999999</v>
      </c>
    </row>
    <row r="7778" spans="38:41">
      <c r="AL7778" s="300">
        <v>11</v>
      </c>
      <c r="AM7778" s="300">
        <v>1994</v>
      </c>
      <c r="AN7778" s="302">
        <v>34647</v>
      </c>
      <c r="AO7778" s="300">
        <v>9.3919999999999995</v>
      </c>
    </row>
    <row r="7779" spans="38:41">
      <c r="AL7779" s="300">
        <v>11</v>
      </c>
      <c r="AM7779" s="300">
        <v>1994</v>
      </c>
      <c r="AN7779" s="302">
        <v>34646</v>
      </c>
      <c r="AO7779" s="300">
        <v>9.4039999999999999</v>
      </c>
    </row>
    <row r="7780" spans="38:41">
      <c r="AL7780" s="300">
        <v>11</v>
      </c>
      <c r="AM7780" s="300">
        <v>1994</v>
      </c>
      <c r="AN7780" s="302">
        <v>34645</v>
      </c>
      <c r="AO7780" s="300">
        <v>9.4710000000000001</v>
      </c>
    </row>
    <row r="7781" spans="38:41">
      <c r="AL7781" s="300">
        <v>11</v>
      </c>
      <c r="AM7781" s="300">
        <v>1994</v>
      </c>
      <c r="AN7781" s="302">
        <v>34642</v>
      </c>
      <c r="AO7781" s="300">
        <v>9.4730000000000008</v>
      </c>
    </row>
    <row r="7782" spans="38:41">
      <c r="AL7782" s="300">
        <v>11</v>
      </c>
      <c r="AM7782" s="300">
        <v>1994</v>
      </c>
      <c r="AN7782" s="302">
        <v>34641</v>
      </c>
      <c r="AO7782" s="300">
        <v>9.4290000000000003</v>
      </c>
    </row>
    <row r="7783" spans="38:41">
      <c r="AL7783" s="300">
        <v>11</v>
      </c>
      <c r="AM7783" s="300">
        <v>1994</v>
      </c>
      <c r="AN7783" s="302">
        <v>34640</v>
      </c>
      <c r="AO7783" s="300">
        <v>9.4489999999999998</v>
      </c>
    </row>
    <row r="7784" spans="38:41">
      <c r="AL7784" s="300">
        <v>11</v>
      </c>
      <c r="AM7784" s="300">
        <v>1994</v>
      </c>
      <c r="AN7784" s="302">
        <v>34639</v>
      </c>
      <c r="AO7784" s="300">
        <v>9.4090000000000007</v>
      </c>
    </row>
    <row r="7785" spans="38:41">
      <c r="AL7785" s="300">
        <v>10</v>
      </c>
      <c r="AM7785" s="300">
        <v>1994</v>
      </c>
      <c r="AN7785" s="302">
        <v>34638</v>
      </c>
      <c r="AO7785" s="300">
        <v>9.3339999999999996</v>
      </c>
    </row>
    <row r="7786" spans="38:41">
      <c r="AL7786" s="300">
        <v>10</v>
      </c>
      <c r="AM7786" s="300">
        <v>1994</v>
      </c>
      <c r="AN7786" s="302">
        <v>34635</v>
      </c>
      <c r="AO7786" s="300">
        <v>9.3000000000000007</v>
      </c>
    </row>
    <row r="7787" spans="38:41">
      <c r="AL7787" s="300">
        <v>10</v>
      </c>
      <c r="AM7787" s="300">
        <v>1994</v>
      </c>
      <c r="AN7787" s="302">
        <v>34634</v>
      </c>
      <c r="AO7787" s="300">
        <v>9.3480000000000008</v>
      </c>
    </row>
    <row r="7788" spans="38:41">
      <c r="AL7788" s="300">
        <v>10</v>
      </c>
      <c r="AM7788" s="300">
        <v>1994</v>
      </c>
      <c r="AN7788" s="302">
        <v>34633</v>
      </c>
      <c r="AO7788" s="300">
        <v>9.3740000000000006</v>
      </c>
    </row>
    <row r="7789" spans="38:41">
      <c r="AL7789" s="300">
        <v>10</v>
      </c>
      <c r="AM7789" s="300">
        <v>1994</v>
      </c>
      <c r="AN7789" s="302">
        <v>34632</v>
      </c>
      <c r="AO7789" s="300">
        <v>9.3620000000000001</v>
      </c>
    </row>
    <row r="7790" spans="38:41">
      <c r="AL7790" s="300">
        <v>10</v>
      </c>
      <c r="AM7790" s="300">
        <v>1994</v>
      </c>
      <c r="AN7790" s="302">
        <v>34631</v>
      </c>
      <c r="AO7790" s="300">
        <v>9.3710000000000004</v>
      </c>
    </row>
    <row r="7791" spans="38:41">
      <c r="AL7791" s="300">
        <v>10</v>
      </c>
      <c r="AM7791" s="300">
        <v>1994</v>
      </c>
      <c r="AN7791" s="302">
        <v>34628</v>
      </c>
      <c r="AO7791" s="300">
        <v>9.3219999999999992</v>
      </c>
    </row>
    <row r="7792" spans="38:41">
      <c r="AL7792" s="300">
        <v>10</v>
      </c>
      <c r="AM7792" s="300">
        <v>1994</v>
      </c>
      <c r="AN7792" s="302">
        <v>34627</v>
      </c>
      <c r="AO7792" s="300">
        <v>9.3849999999999998</v>
      </c>
    </row>
    <row r="7793" spans="38:41">
      <c r="AL7793" s="300">
        <v>10</v>
      </c>
      <c r="AM7793" s="300">
        <v>1994</v>
      </c>
      <c r="AN7793" s="302">
        <v>34626</v>
      </c>
      <c r="AO7793" s="300">
        <v>9.3339999999999996</v>
      </c>
    </row>
    <row r="7794" spans="38:41">
      <c r="AL7794" s="300">
        <v>10</v>
      </c>
      <c r="AM7794" s="300">
        <v>1994</v>
      </c>
      <c r="AN7794" s="302">
        <v>34625</v>
      </c>
      <c r="AO7794" s="300">
        <v>9.3140000000000001</v>
      </c>
    </row>
    <row r="7795" spans="38:41">
      <c r="AL7795" s="300">
        <v>10</v>
      </c>
      <c r="AM7795" s="300">
        <v>1994</v>
      </c>
      <c r="AN7795" s="302">
        <v>34624</v>
      </c>
      <c r="AO7795" s="300">
        <v>9.2620000000000005</v>
      </c>
    </row>
    <row r="7796" spans="38:41">
      <c r="AL7796" s="300">
        <v>10</v>
      </c>
      <c r="AM7796" s="300">
        <v>1994</v>
      </c>
      <c r="AN7796" s="302">
        <v>34621</v>
      </c>
      <c r="AO7796" s="300">
        <v>9.2370000000000001</v>
      </c>
    </row>
    <row r="7797" spans="38:41">
      <c r="AL7797" s="300">
        <v>10</v>
      </c>
      <c r="AM7797" s="300">
        <v>1994</v>
      </c>
      <c r="AN7797" s="302">
        <v>34620</v>
      </c>
      <c r="AO7797" s="300">
        <v>9.24</v>
      </c>
    </row>
    <row r="7798" spans="38:41">
      <c r="AL7798" s="300">
        <v>10</v>
      </c>
      <c r="AM7798" s="300">
        <v>1994</v>
      </c>
      <c r="AN7798" s="302">
        <v>34619</v>
      </c>
      <c r="AO7798" s="300">
        <v>9.2420000000000009</v>
      </c>
    </row>
    <row r="7799" spans="38:41">
      <c r="AL7799" s="300">
        <v>10</v>
      </c>
      <c r="AM7799" s="300">
        <v>1994</v>
      </c>
      <c r="AN7799" s="302">
        <v>34618</v>
      </c>
      <c r="AO7799" s="300">
        <v>9.2230000000000008</v>
      </c>
    </row>
    <row r="7800" spans="38:41">
      <c r="AL7800" s="300">
        <v>10</v>
      </c>
      <c r="AM7800" s="300">
        <v>1994</v>
      </c>
      <c r="AN7800" s="302">
        <v>34614</v>
      </c>
      <c r="AO7800" s="300">
        <v>9.2539999999999996</v>
      </c>
    </row>
    <row r="7801" spans="38:41">
      <c r="AL7801" s="300">
        <v>10</v>
      </c>
      <c r="AM7801" s="300">
        <v>1994</v>
      </c>
      <c r="AN7801" s="302">
        <v>34613</v>
      </c>
      <c r="AO7801" s="300">
        <v>9.3040000000000003</v>
      </c>
    </row>
    <row r="7802" spans="38:41">
      <c r="AL7802" s="300">
        <v>10</v>
      </c>
      <c r="AM7802" s="300">
        <v>1994</v>
      </c>
      <c r="AN7802" s="302">
        <v>34612</v>
      </c>
      <c r="AO7802" s="300">
        <v>9.2759999999999998</v>
      </c>
    </row>
    <row r="7803" spans="38:41">
      <c r="AL7803" s="300">
        <v>10</v>
      </c>
      <c r="AM7803" s="300">
        <v>1994</v>
      </c>
      <c r="AN7803" s="302">
        <v>34611</v>
      </c>
      <c r="AO7803" s="300">
        <v>9.1300000000000008</v>
      </c>
    </row>
    <row r="7804" spans="38:41">
      <c r="AL7804" s="300">
        <v>10</v>
      </c>
      <c r="AM7804" s="300">
        <v>1994</v>
      </c>
      <c r="AN7804" s="302">
        <v>34610</v>
      </c>
      <c r="AO7804" s="300">
        <v>9.0969999999999995</v>
      </c>
    </row>
    <row r="7805" spans="38:41">
      <c r="AL7805" s="300">
        <v>9</v>
      </c>
      <c r="AM7805" s="300">
        <v>1994</v>
      </c>
      <c r="AN7805" s="302">
        <v>34607</v>
      </c>
      <c r="AO7805" s="300">
        <v>9.0570000000000004</v>
      </c>
    </row>
    <row r="7806" spans="38:41">
      <c r="AL7806" s="300">
        <v>9</v>
      </c>
      <c r="AM7806" s="300">
        <v>1994</v>
      </c>
      <c r="AN7806" s="302">
        <v>34606</v>
      </c>
      <c r="AO7806" s="300">
        <v>9.1199999999999992</v>
      </c>
    </row>
    <row r="7807" spans="38:41">
      <c r="AL7807" s="300">
        <v>9</v>
      </c>
      <c r="AM7807" s="300">
        <v>1994</v>
      </c>
      <c r="AN7807" s="302">
        <v>34605</v>
      </c>
      <c r="AO7807" s="300">
        <v>9.0990000000000002</v>
      </c>
    </row>
    <row r="7808" spans="38:41">
      <c r="AL7808" s="300">
        <v>9</v>
      </c>
      <c r="AM7808" s="300">
        <v>1994</v>
      </c>
      <c r="AN7808" s="302">
        <v>34604</v>
      </c>
      <c r="AO7808" s="300">
        <v>9.1859999999999999</v>
      </c>
    </row>
    <row r="7809" spans="38:41">
      <c r="AL7809" s="300">
        <v>9</v>
      </c>
      <c r="AM7809" s="300">
        <v>1994</v>
      </c>
      <c r="AN7809" s="302">
        <v>34603</v>
      </c>
      <c r="AO7809" s="300">
        <v>9.17</v>
      </c>
    </row>
    <row r="7810" spans="38:41">
      <c r="AL7810" s="300">
        <v>9</v>
      </c>
      <c r="AM7810" s="300">
        <v>1994</v>
      </c>
      <c r="AN7810" s="302">
        <v>34600</v>
      </c>
      <c r="AO7810" s="300">
        <v>9.1479999999999997</v>
      </c>
    </row>
    <row r="7811" spans="38:41">
      <c r="AL7811" s="300">
        <v>9</v>
      </c>
      <c r="AM7811" s="300">
        <v>1994</v>
      </c>
      <c r="AN7811" s="302">
        <v>34599</v>
      </c>
      <c r="AO7811" s="300">
        <v>9.1639999999999997</v>
      </c>
    </row>
    <row r="7812" spans="38:41">
      <c r="AL7812" s="300">
        <v>9</v>
      </c>
      <c r="AM7812" s="300">
        <v>1994</v>
      </c>
      <c r="AN7812" s="302">
        <v>34598</v>
      </c>
      <c r="AO7812" s="300">
        <v>9.2249999999999996</v>
      </c>
    </row>
    <row r="7813" spans="38:41">
      <c r="AL7813" s="300">
        <v>9</v>
      </c>
      <c r="AM7813" s="300">
        <v>1994</v>
      </c>
      <c r="AN7813" s="302">
        <v>34597</v>
      </c>
      <c r="AO7813" s="300">
        <v>9.1370000000000005</v>
      </c>
    </row>
    <row r="7814" spans="38:41">
      <c r="AL7814" s="300">
        <v>9</v>
      </c>
      <c r="AM7814" s="300">
        <v>1994</v>
      </c>
      <c r="AN7814" s="302">
        <v>34596</v>
      </c>
      <c r="AO7814" s="300">
        <v>9.06</v>
      </c>
    </row>
    <row r="7815" spans="38:41">
      <c r="AL7815" s="300">
        <v>9</v>
      </c>
      <c r="AM7815" s="300">
        <v>1994</v>
      </c>
      <c r="AN7815" s="302">
        <v>34593</v>
      </c>
      <c r="AO7815" s="300">
        <v>9.0440000000000005</v>
      </c>
    </row>
    <row r="7816" spans="38:41">
      <c r="AL7816" s="300">
        <v>9</v>
      </c>
      <c r="AM7816" s="300">
        <v>1994</v>
      </c>
      <c r="AN7816" s="302">
        <v>34592</v>
      </c>
      <c r="AO7816" s="300">
        <v>8.9320000000000004</v>
      </c>
    </row>
    <row r="7817" spans="38:41">
      <c r="AL7817" s="300">
        <v>9</v>
      </c>
      <c r="AM7817" s="300">
        <v>1994</v>
      </c>
      <c r="AN7817" s="302">
        <v>34591</v>
      </c>
      <c r="AO7817" s="300">
        <v>9.0220000000000002</v>
      </c>
    </row>
    <row r="7818" spans="38:41">
      <c r="AL7818" s="300">
        <v>9</v>
      </c>
      <c r="AM7818" s="300">
        <v>1994</v>
      </c>
      <c r="AN7818" s="302">
        <v>34590</v>
      </c>
      <c r="AO7818" s="300">
        <v>8.9949999999999992</v>
      </c>
    </row>
    <row r="7819" spans="38:41">
      <c r="AL7819" s="300">
        <v>9</v>
      </c>
      <c r="AM7819" s="300">
        <v>1994</v>
      </c>
      <c r="AN7819" s="302">
        <v>34589</v>
      </c>
      <c r="AO7819" s="300">
        <v>9.125</v>
      </c>
    </row>
    <row r="7820" spans="38:41">
      <c r="AL7820" s="300">
        <v>9</v>
      </c>
      <c r="AM7820" s="300">
        <v>1994</v>
      </c>
      <c r="AN7820" s="302">
        <v>34586</v>
      </c>
      <c r="AO7820" s="300">
        <v>9.1859999999999999</v>
      </c>
    </row>
    <row r="7821" spans="38:41">
      <c r="AL7821" s="300">
        <v>9</v>
      </c>
      <c r="AM7821" s="300">
        <v>1994</v>
      </c>
      <c r="AN7821" s="302">
        <v>34585</v>
      </c>
      <c r="AO7821" s="300">
        <v>9.1029999999999998</v>
      </c>
    </row>
    <row r="7822" spans="38:41">
      <c r="AL7822" s="300">
        <v>9</v>
      </c>
      <c r="AM7822" s="300">
        <v>1994</v>
      </c>
      <c r="AN7822" s="302">
        <v>34584</v>
      </c>
      <c r="AO7822" s="300">
        <v>9.125</v>
      </c>
    </row>
    <row r="7823" spans="38:41">
      <c r="AL7823" s="300">
        <v>9</v>
      </c>
      <c r="AM7823" s="300">
        <v>1994</v>
      </c>
      <c r="AN7823" s="302">
        <v>34583</v>
      </c>
      <c r="AO7823" s="300">
        <v>9.06</v>
      </c>
    </row>
    <row r="7824" spans="38:41">
      <c r="AL7824" s="300">
        <v>9</v>
      </c>
      <c r="AM7824" s="300">
        <v>1994</v>
      </c>
      <c r="AN7824" s="302">
        <v>34582</v>
      </c>
      <c r="AO7824" s="300">
        <v>8.9469999999999992</v>
      </c>
    </row>
    <row r="7825" spans="38:41">
      <c r="AL7825" s="300">
        <v>9</v>
      </c>
      <c r="AM7825" s="300">
        <v>1994</v>
      </c>
      <c r="AN7825" s="302">
        <v>34579</v>
      </c>
      <c r="AO7825" s="300">
        <v>8.9420000000000002</v>
      </c>
    </row>
    <row r="7826" spans="38:41">
      <c r="AL7826" s="300">
        <v>9</v>
      </c>
      <c r="AM7826" s="300">
        <v>1994</v>
      </c>
      <c r="AN7826" s="302">
        <v>34578</v>
      </c>
      <c r="AO7826" s="300">
        <v>8.9359999999999999</v>
      </c>
    </row>
    <row r="7827" spans="38:41">
      <c r="AL7827" s="300">
        <v>8</v>
      </c>
      <c r="AM7827" s="300">
        <v>1994</v>
      </c>
      <c r="AN7827" s="302">
        <v>34577</v>
      </c>
      <c r="AO7827" s="300">
        <v>8.9209999999999994</v>
      </c>
    </row>
    <row r="7828" spans="38:41">
      <c r="AL7828" s="300">
        <v>8</v>
      </c>
      <c r="AM7828" s="300">
        <v>1994</v>
      </c>
      <c r="AN7828" s="302">
        <v>34576</v>
      </c>
      <c r="AO7828" s="300">
        <v>8.8940000000000001</v>
      </c>
    </row>
    <row r="7829" spans="38:41">
      <c r="AL7829" s="300">
        <v>8</v>
      </c>
      <c r="AM7829" s="300">
        <v>1994</v>
      </c>
      <c r="AN7829" s="302">
        <v>34575</v>
      </c>
      <c r="AO7829" s="300">
        <v>8.8469999999999995</v>
      </c>
    </row>
    <row r="7830" spans="38:41">
      <c r="AL7830" s="300">
        <v>8</v>
      </c>
      <c r="AM7830" s="300">
        <v>1994</v>
      </c>
      <c r="AN7830" s="302">
        <v>34572</v>
      </c>
      <c r="AO7830" s="300">
        <v>8.8420000000000005</v>
      </c>
    </row>
    <row r="7831" spans="38:41">
      <c r="AL7831" s="300">
        <v>8</v>
      </c>
      <c r="AM7831" s="300">
        <v>1994</v>
      </c>
      <c r="AN7831" s="302">
        <v>34571</v>
      </c>
      <c r="AO7831" s="300">
        <v>8.8840000000000003</v>
      </c>
    </row>
    <row r="7832" spans="38:41">
      <c r="AL7832" s="300">
        <v>8</v>
      </c>
      <c r="AM7832" s="300">
        <v>1994</v>
      </c>
      <c r="AN7832" s="302">
        <v>34570</v>
      </c>
      <c r="AO7832" s="300">
        <v>8.8569999999999993</v>
      </c>
    </row>
    <row r="7833" spans="38:41">
      <c r="AL7833" s="300">
        <v>8</v>
      </c>
      <c r="AM7833" s="300">
        <v>1994</v>
      </c>
      <c r="AN7833" s="302">
        <v>34569</v>
      </c>
      <c r="AO7833" s="300">
        <v>8.9309999999999992</v>
      </c>
    </row>
    <row r="7834" spans="38:41">
      <c r="AL7834" s="300">
        <v>8</v>
      </c>
      <c r="AM7834" s="300">
        <v>1994</v>
      </c>
      <c r="AN7834" s="302">
        <v>34568</v>
      </c>
      <c r="AO7834" s="300">
        <v>9.016</v>
      </c>
    </row>
    <row r="7835" spans="38:41">
      <c r="AL7835" s="300">
        <v>8</v>
      </c>
      <c r="AM7835" s="300">
        <v>1994</v>
      </c>
      <c r="AN7835" s="302">
        <v>34565</v>
      </c>
      <c r="AO7835" s="300">
        <v>9.048</v>
      </c>
    </row>
    <row r="7836" spans="38:41">
      <c r="AL7836" s="300">
        <v>8</v>
      </c>
      <c r="AM7836" s="300">
        <v>1994</v>
      </c>
      <c r="AN7836" s="302">
        <v>34564</v>
      </c>
      <c r="AO7836" s="300">
        <v>9.1140000000000008</v>
      </c>
    </row>
    <row r="7837" spans="38:41">
      <c r="AL7837" s="300">
        <v>8</v>
      </c>
      <c r="AM7837" s="300">
        <v>1994</v>
      </c>
      <c r="AN7837" s="302">
        <v>34563</v>
      </c>
      <c r="AO7837" s="300">
        <v>9.0540000000000003</v>
      </c>
    </row>
    <row r="7838" spans="38:41">
      <c r="AL7838" s="300">
        <v>8</v>
      </c>
      <c r="AM7838" s="300">
        <v>1994</v>
      </c>
      <c r="AN7838" s="302">
        <v>34562</v>
      </c>
      <c r="AO7838" s="300">
        <v>9.0269999999999992</v>
      </c>
    </row>
    <row r="7839" spans="38:41">
      <c r="AL7839" s="300">
        <v>8</v>
      </c>
      <c r="AM7839" s="300">
        <v>1994</v>
      </c>
      <c r="AN7839" s="302">
        <v>34561</v>
      </c>
      <c r="AO7839" s="300">
        <v>9.2289999999999992</v>
      </c>
    </row>
    <row r="7840" spans="38:41">
      <c r="AL7840" s="300">
        <v>8</v>
      </c>
      <c r="AM7840" s="300">
        <v>1994</v>
      </c>
      <c r="AN7840" s="302">
        <v>34558</v>
      </c>
      <c r="AO7840" s="300">
        <v>9.2129999999999992</v>
      </c>
    </row>
    <row r="7841" spans="38:41">
      <c r="AL7841" s="300">
        <v>8</v>
      </c>
      <c r="AM7841" s="300">
        <v>1994</v>
      </c>
      <c r="AN7841" s="302">
        <v>34557</v>
      </c>
      <c r="AO7841" s="300">
        <v>9.2289999999999992</v>
      </c>
    </row>
    <row r="7842" spans="38:41">
      <c r="AL7842" s="300">
        <v>8</v>
      </c>
      <c r="AM7842" s="300">
        <v>1994</v>
      </c>
      <c r="AN7842" s="302">
        <v>34556</v>
      </c>
      <c r="AO7842" s="300">
        <v>9.1630000000000003</v>
      </c>
    </row>
    <row r="7843" spans="38:41">
      <c r="AL7843" s="300">
        <v>8</v>
      </c>
      <c r="AM7843" s="300">
        <v>1994</v>
      </c>
      <c r="AN7843" s="302">
        <v>34555</v>
      </c>
      <c r="AO7843" s="300">
        <v>9.1739999999999995</v>
      </c>
    </row>
    <row r="7844" spans="38:41">
      <c r="AL7844" s="300">
        <v>8</v>
      </c>
      <c r="AM7844" s="300">
        <v>1994</v>
      </c>
      <c r="AN7844" s="302">
        <v>34554</v>
      </c>
      <c r="AO7844" s="300">
        <v>9.19</v>
      </c>
    </row>
    <row r="7845" spans="38:41">
      <c r="AL7845" s="300">
        <v>8</v>
      </c>
      <c r="AM7845" s="300">
        <v>1994</v>
      </c>
      <c r="AN7845" s="302">
        <v>34551</v>
      </c>
      <c r="AO7845" s="300">
        <v>9.2970000000000006</v>
      </c>
    </row>
    <row r="7846" spans="38:41">
      <c r="AL7846" s="300">
        <v>8</v>
      </c>
      <c r="AM7846" s="300">
        <v>1994</v>
      </c>
      <c r="AN7846" s="302">
        <v>34550</v>
      </c>
      <c r="AO7846" s="300">
        <v>9.1630000000000003</v>
      </c>
    </row>
    <row r="7847" spans="38:41">
      <c r="AL7847" s="300">
        <v>8</v>
      </c>
      <c r="AM7847" s="300">
        <v>1994</v>
      </c>
      <c r="AN7847" s="302">
        <v>34549</v>
      </c>
      <c r="AO7847" s="300">
        <v>9.2070000000000007</v>
      </c>
    </row>
    <row r="7848" spans="38:41">
      <c r="AL7848" s="300">
        <v>8</v>
      </c>
      <c r="AM7848" s="300">
        <v>1994</v>
      </c>
      <c r="AN7848" s="302">
        <v>34548</v>
      </c>
      <c r="AO7848" s="300">
        <v>9.2490000000000006</v>
      </c>
    </row>
    <row r="7849" spans="38:41">
      <c r="AL7849" s="300">
        <v>8</v>
      </c>
      <c r="AM7849" s="300">
        <v>1994</v>
      </c>
      <c r="AN7849" s="302">
        <v>34547</v>
      </c>
      <c r="AO7849" s="300">
        <v>9.3360000000000003</v>
      </c>
    </row>
    <row r="7850" spans="38:41">
      <c r="AL7850" s="300">
        <v>7</v>
      </c>
      <c r="AM7850" s="300">
        <v>1994</v>
      </c>
      <c r="AN7850" s="302">
        <v>34544</v>
      </c>
      <c r="AO7850" s="300">
        <v>9.3190000000000008</v>
      </c>
    </row>
    <row r="7851" spans="38:41">
      <c r="AL7851" s="300">
        <v>7</v>
      </c>
      <c r="AM7851" s="300">
        <v>1994</v>
      </c>
      <c r="AN7851" s="302">
        <v>34543</v>
      </c>
      <c r="AO7851" s="300">
        <v>9.48</v>
      </c>
    </row>
    <row r="7852" spans="38:41">
      <c r="AL7852" s="300">
        <v>7</v>
      </c>
      <c r="AM7852" s="300">
        <v>1994</v>
      </c>
      <c r="AN7852" s="302">
        <v>34542</v>
      </c>
      <c r="AO7852" s="300">
        <v>9.5129999999999999</v>
      </c>
    </row>
    <row r="7853" spans="38:41">
      <c r="AL7853" s="300">
        <v>7</v>
      </c>
      <c r="AM7853" s="300">
        <v>1994</v>
      </c>
      <c r="AN7853" s="302">
        <v>34541</v>
      </c>
      <c r="AO7853" s="300">
        <v>9.4079999999999995</v>
      </c>
    </row>
    <row r="7854" spans="38:41">
      <c r="AL7854" s="300">
        <v>7</v>
      </c>
      <c r="AM7854" s="300">
        <v>1994</v>
      </c>
      <c r="AN7854" s="302">
        <v>34540</v>
      </c>
      <c r="AO7854" s="300">
        <v>9.3330000000000002</v>
      </c>
    </row>
    <row r="7855" spans="38:41">
      <c r="AL7855" s="300">
        <v>7</v>
      </c>
      <c r="AM7855" s="300">
        <v>1994</v>
      </c>
      <c r="AN7855" s="302">
        <v>34537</v>
      </c>
      <c r="AO7855" s="300">
        <v>9.2829999999999995</v>
      </c>
    </row>
    <row r="7856" spans="38:41">
      <c r="AL7856" s="300">
        <v>7</v>
      </c>
      <c r="AM7856" s="300">
        <v>1994</v>
      </c>
      <c r="AN7856" s="302">
        <v>34536</v>
      </c>
      <c r="AO7856" s="300">
        <v>9.2789999999999999</v>
      </c>
    </row>
    <row r="7857" spans="38:41">
      <c r="AL7857" s="300">
        <v>7</v>
      </c>
      <c r="AM7857" s="300">
        <v>1994</v>
      </c>
      <c r="AN7857" s="302">
        <v>34535</v>
      </c>
      <c r="AO7857" s="300">
        <v>9.2509999999999994</v>
      </c>
    </row>
    <row r="7858" spans="38:41">
      <c r="AL7858" s="300">
        <v>7</v>
      </c>
      <c r="AM7858" s="300">
        <v>1994</v>
      </c>
      <c r="AN7858" s="302">
        <v>34534</v>
      </c>
      <c r="AO7858" s="300">
        <v>9.0589999999999993</v>
      </c>
    </row>
    <row r="7859" spans="38:41">
      <c r="AL7859" s="300">
        <v>7</v>
      </c>
      <c r="AM7859" s="300">
        <v>1994</v>
      </c>
      <c r="AN7859" s="302">
        <v>34533</v>
      </c>
      <c r="AO7859" s="300">
        <v>9.1059999999999999</v>
      </c>
    </row>
    <row r="7860" spans="38:41">
      <c r="AL7860" s="300">
        <v>7</v>
      </c>
      <c r="AM7860" s="300">
        <v>1994</v>
      </c>
      <c r="AN7860" s="302">
        <v>34530</v>
      </c>
      <c r="AO7860" s="300">
        <v>9.1300000000000008</v>
      </c>
    </row>
    <row r="7861" spans="38:41">
      <c r="AL7861" s="300">
        <v>7</v>
      </c>
      <c r="AM7861" s="300">
        <v>1994</v>
      </c>
      <c r="AN7861" s="302">
        <v>34529</v>
      </c>
      <c r="AO7861" s="300">
        <v>9.0640000000000001</v>
      </c>
    </row>
    <row r="7862" spans="38:41">
      <c r="AL7862" s="300">
        <v>7</v>
      </c>
      <c r="AM7862" s="300">
        <v>1994</v>
      </c>
      <c r="AN7862" s="302">
        <v>34528</v>
      </c>
      <c r="AO7862" s="300">
        <v>9.218</v>
      </c>
    </row>
    <row r="7863" spans="38:41">
      <c r="AL7863" s="300">
        <v>7</v>
      </c>
      <c r="AM7863" s="300">
        <v>1994</v>
      </c>
      <c r="AN7863" s="302">
        <v>34527</v>
      </c>
      <c r="AO7863" s="300">
        <v>9.3019999999999996</v>
      </c>
    </row>
    <row r="7864" spans="38:41">
      <c r="AL7864" s="300">
        <v>7</v>
      </c>
      <c r="AM7864" s="300">
        <v>1994</v>
      </c>
      <c r="AN7864" s="302">
        <v>34526</v>
      </c>
      <c r="AO7864" s="300">
        <v>9.4329999999999998</v>
      </c>
    </row>
    <row r="7865" spans="38:41">
      <c r="AL7865" s="300">
        <v>7</v>
      </c>
      <c r="AM7865" s="300">
        <v>1994</v>
      </c>
      <c r="AN7865" s="302">
        <v>34523</v>
      </c>
      <c r="AO7865" s="300">
        <v>9.3759999999999994</v>
      </c>
    </row>
    <row r="7866" spans="38:41">
      <c r="AL7866" s="300">
        <v>7</v>
      </c>
      <c r="AM7866" s="300">
        <v>1994</v>
      </c>
      <c r="AN7866" s="302">
        <v>34522</v>
      </c>
      <c r="AO7866" s="300">
        <v>9.3019999999999996</v>
      </c>
    </row>
    <row r="7867" spans="38:41">
      <c r="AL7867" s="300">
        <v>7</v>
      </c>
      <c r="AM7867" s="300">
        <v>1994</v>
      </c>
      <c r="AN7867" s="302">
        <v>34521</v>
      </c>
      <c r="AO7867" s="300">
        <v>9.33</v>
      </c>
    </row>
    <row r="7868" spans="38:41">
      <c r="AL7868" s="300">
        <v>7</v>
      </c>
      <c r="AM7868" s="300">
        <v>1994</v>
      </c>
      <c r="AN7868" s="302">
        <v>34520</v>
      </c>
      <c r="AO7868" s="300">
        <v>9.359</v>
      </c>
    </row>
    <row r="7869" spans="38:41">
      <c r="AL7869" s="300">
        <v>7</v>
      </c>
      <c r="AM7869" s="300">
        <v>1994</v>
      </c>
      <c r="AN7869" s="302">
        <v>34519</v>
      </c>
      <c r="AO7869" s="300">
        <v>9.4390000000000001</v>
      </c>
    </row>
    <row r="7870" spans="38:41">
      <c r="AL7870" s="300">
        <v>7</v>
      </c>
      <c r="AM7870" s="300">
        <v>1994</v>
      </c>
      <c r="AN7870" s="302">
        <v>34516</v>
      </c>
      <c r="AO7870" s="300">
        <v>9.3870000000000005</v>
      </c>
    </row>
    <row r="7871" spans="38:41">
      <c r="AL7871" s="300">
        <v>6</v>
      </c>
      <c r="AM7871" s="300">
        <v>1994</v>
      </c>
      <c r="AN7871" s="302">
        <v>34515</v>
      </c>
      <c r="AO7871" s="300">
        <v>9.4220000000000006</v>
      </c>
    </row>
    <row r="7872" spans="38:41">
      <c r="AL7872" s="300">
        <v>6</v>
      </c>
      <c r="AM7872" s="300">
        <v>1994</v>
      </c>
      <c r="AN7872" s="302">
        <v>34514</v>
      </c>
      <c r="AO7872" s="300">
        <v>9.2870000000000008</v>
      </c>
    </row>
    <row r="7873" spans="38:41">
      <c r="AL7873" s="300">
        <v>6</v>
      </c>
      <c r="AM7873" s="300">
        <v>1994</v>
      </c>
      <c r="AN7873" s="302">
        <v>34513</v>
      </c>
      <c r="AO7873" s="300">
        <v>9.4740000000000002</v>
      </c>
    </row>
    <row r="7874" spans="38:41">
      <c r="AL7874" s="300">
        <v>6</v>
      </c>
      <c r="AM7874" s="300">
        <v>1994</v>
      </c>
      <c r="AN7874" s="302">
        <v>34512</v>
      </c>
      <c r="AO7874" s="300">
        <v>9.4619999999999997</v>
      </c>
    </row>
    <row r="7875" spans="38:41">
      <c r="AL7875" s="300">
        <v>6</v>
      </c>
      <c r="AM7875" s="300">
        <v>1994</v>
      </c>
      <c r="AN7875" s="302">
        <v>34509</v>
      </c>
      <c r="AO7875" s="300">
        <v>9.5440000000000005</v>
      </c>
    </row>
    <row r="7876" spans="38:41">
      <c r="AL7876" s="300">
        <v>6</v>
      </c>
      <c r="AM7876" s="300">
        <v>1994</v>
      </c>
      <c r="AN7876" s="302">
        <v>34508</v>
      </c>
      <c r="AO7876" s="300">
        <v>9.3640000000000008</v>
      </c>
    </row>
    <row r="7877" spans="38:41">
      <c r="AL7877" s="300">
        <v>6</v>
      </c>
      <c r="AM7877" s="300">
        <v>1994</v>
      </c>
      <c r="AN7877" s="302">
        <v>34507</v>
      </c>
      <c r="AO7877" s="300">
        <v>9.41</v>
      </c>
    </row>
    <row r="7878" spans="38:41">
      <c r="AL7878" s="300">
        <v>6</v>
      </c>
      <c r="AM7878" s="300">
        <v>1994</v>
      </c>
      <c r="AN7878" s="302">
        <v>34506</v>
      </c>
      <c r="AO7878" s="300">
        <v>9.5619999999999994</v>
      </c>
    </row>
    <row r="7879" spans="38:41">
      <c r="AL7879" s="300">
        <v>6</v>
      </c>
      <c r="AM7879" s="300">
        <v>1994</v>
      </c>
      <c r="AN7879" s="302">
        <v>34505</v>
      </c>
      <c r="AO7879" s="300">
        <v>9.4619999999999997</v>
      </c>
    </row>
    <row r="7880" spans="38:41">
      <c r="AL7880" s="300">
        <v>6</v>
      </c>
      <c r="AM7880" s="300">
        <v>1994</v>
      </c>
      <c r="AN7880" s="302">
        <v>34502</v>
      </c>
      <c r="AO7880" s="300">
        <v>9.3360000000000003</v>
      </c>
    </row>
    <row r="7881" spans="38:41">
      <c r="AL7881" s="300">
        <v>6</v>
      </c>
      <c r="AM7881" s="300">
        <v>1994</v>
      </c>
      <c r="AN7881" s="302">
        <v>34501</v>
      </c>
      <c r="AO7881" s="300">
        <v>9.1739999999999995</v>
      </c>
    </row>
    <row r="7882" spans="38:41">
      <c r="AL7882" s="300">
        <v>6</v>
      </c>
      <c r="AM7882" s="300">
        <v>1994</v>
      </c>
      <c r="AN7882" s="302">
        <v>34500</v>
      </c>
      <c r="AO7882" s="300">
        <v>9.2240000000000002</v>
      </c>
    </row>
    <row r="7883" spans="38:41">
      <c r="AL7883" s="300">
        <v>6</v>
      </c>
      <c r="AM7883" s="300">
        <v>1994</v>
      </c>
      <c r="AN7883" s="302">
        <v>34499</v>
      </c>
      <c r="AO7883" s="300">
        <v>9.0269999999999992</v>
      </c>
    </row>
    <row r="7884" spans="38:41">
      <c r="AL7884" s="300">
        <v>6</v>
      </c>
      <c r="AM7884" s="300">
        <v>1994</v>
      </c>
      <c r="AN7884" s="302">
        <v>34498</v>
      </c>
      <c r="AO7884" s="300">
        <v>8.952</v>
      </c>
    </row>
    <row r="7885" spans="38:41">
      <c r="AL7885" s="300">
        <v>6</v>
      </c>
      <c r="AM7885" s="300">
        <v>1994</v>
      </c>
      <c r="AN7885" s="302">
        <v>34495</v>
      </c>
      <c r="AO7885" s="300">
        <v>8.8629999999999995</v>
      </c>
    </row>
    <row r="7886" spans="38:41">
      <c r="AL7886" s="300">
        <v>6</v>
      </c>
      <c r="AM7886" s="300">
        <v>1994</v>
      </c>
      <c r="AN7886" s="302">
        <v>34494</v>
      </c>
      <c r="AO7886" s="300">
        <v>8.8309999999999995</v>
      </c>
    </row>
    <row r="7887" spans="38:41">
      <c r="AL7887" s="300">
        <v>6</v>
      </c>
      <c r="AM7887" s="300">
        <v>1994</v>
      </c>
      <c r="AN7887" s="302">
        <v>34493</v>
      </c>
      <c r="AO7887" s="300">
        <v>8.8209999999999997</v>
      </c>
    </row>
    <row r="7888" spans="38:41">
      <c r="AL7888" s="300">
        <v>6</v>
      </c>
      <c r="AM7888" s="300">
        <v>1994</v>
      </c>
      <c r="AN7888" s="302">
        <v>34492</v>
      </c>
      <c r="AO7888" s="300">
        <v>8.8000000000000007</v>
      </c>
    </row>
    <row r="7889" spans="38:41">
      <c r="AL7889" s="300">
        <v>6</v>
      </c>
      <c r="AM7889" s="300">
        <v>1994</v>
      </c>
      <c r="AN7889" s="302">
        <v>34491</v>
      </c>
      <c r="AO7889" s="300">
        <v>8.718</v>
      </c>
    </row>
    <row r="7890" spans="38:41">
      <c r="AL7890" s="300">
        <v>6</v>
      </c>
      <c r="AM7890" s="300">
        <v>1994</v>
      </c>
      <c r="AN7890" s="302">
        <v>34488</v>
      </c>
      <c r="AO7890" s="300">
        <v>8.7899999999999991</v>
      </c>
    </row>
    <row r="7891" spans="38:41">
      <c r="AL7891" s="300">
        <v>6</v>
      </c>
      <c r="AM7891" s="300">
        <v>1994</v>
      </c>
      <c r="AN7891" s="302">
        <v>34487</v>
      </c>
      <c r="AO7891" s="300">
        <v>8.8989999999999991</v>
      </c>
    </row>
    <row r="7892" spans="38:41">
      <c r="AL7892" s="300">
        <v>6</v>
      </c>
      <c r="AM7892" s="300">
        <v>1994</v>
      </c>
      <c r="AN7892" s="302">
        <v>34486</v>
      </c>
      <c r="AO7892" s="300">
        <v>8.91</v>
      </c>
    </row>
    <row r="7893" spans="38:41">
      <c r="AL7893" s="300">
        <v>5</v>
      </c>
      <c r="AM7893" s="300">
        <v>1994</v>
      </c>
      <c r="AN7893" s="302">
        <v>34485</v>
      </c>
      <c r="AO7893" s="300">
        <v>8.8460000000000001</v>
      </c>
    </row>
    <row r="7894" spans="38:41">
      <c r="AL7894" s="300">
        <v>5</v>
      </c>
      <c r="AM7894" s="300">
        <v>1994</v>
      </c>
      <c r="AN7894" s="302">
        <v>34484</v>
      </c>
      <c r="AO7894" s="300">
        <v>8.7189999999999994</v>
      </c>
    </row>
    <row r="7895" spans="38:41">
      <c r="AL7895" s="300">
        <v>5</v>
      </c>
      <c r="AM7895" s="300">
        <v>1994</v>
      </c>
      <c r="AN7895" s="302">
        <v>34481</v>
      </c>
      <c r="AO7895" s="300">
        <v>8.6929999999999996</v>
      </c>
    </row>
    <row r="7896" spans="38:41">
      <c r="AL7896" s="300">
        <v>5</v>
      </c>
      <c r="AM7896" s="300">
        <v>1994</v>
      </c>
      <c r="AN7896" s="302">
        <v>34480</v>
      </c>
      <c r="AO7896" s="300">
        <v>8.6630000000000003</v>
      </c>
    </row>
    <row r="7897" spans="38:41">
      <c r="AL7897" s="300">
        <v>5</v>
      </c>
      <c r="AM7897" s="300">
        <v>1994</v>
      </c>
      <c r="AN7897" s="302">
        <v>34479</v>
      </c>
      <c r="AO7897" s="300">
        <v>8.5809999999999995</v>
      </c>
    </row>
    <row r="7898" spans="38:41">
      <c r="AL7898" s="300">
        <v>5</v>
      </c>
      <c r="AM7898" s="300">
        <v>1994</v>
      </c>
      <c r="AN7898" s="302">
        <v>34478</v>
      </c>
      <c r="AO7898" s="300">
        <v>8.5749999999999993</v>
      </c>
    </row>
    <row r="7899" spans="38:41">
      <c r="AL7899" s="300">
        <v>5</v>
      </c>
      <c r="AM7899" s="300">
        <v>1994</v>
      </c>
      <c r="AN7899" s="302">
        <v>34474</v>
      </c>
      <c r="AO7899" s="300">
        <v>8.4700000000000006</v>
      </c>
    </row>
    <row r="7900" spans="38:41">
      <c r="AL7900" s="300">
        <v>5</v>
      </c>
      <c r="AM7900" s="300">
        <v>1994</v>
      </c>
      <c r="AN7900" s="302">
        <v>34473</v>
      </c>
      <c r="AO7900" s="300">
        <v>8.4120000000000008</v>
      </c>
    </row>
    <row r="7901" spans="38:41">
      <c r="AL7901" s="300">
        <v>5</v>
      </c>
      <c r="AM7901" s="300">
        <v>1994</v>
      </c>
      <c r="AN7901" s="302">
        <v>34472</v>
      </c>
      <c r="AO7901" s="300">
        <v>8.4359999999999999</v>
      </c>
    </row>
    <row r="7902" spans="38:41">
      <c r="AL7902" s="300">
        <v>5</v>
      </c>
      <c r="AM7902" s="300">
        <v>1994</v>
      </c>
      <c r="AN7902" s="302">
        <v>34471</v>
      </c>
      <c r="AO7902" s="300">
        <v>8.4309999999999992</v>
      </c>
    </row>
    <row r="7903" spans="38:41">
      <c r="AL7903" s="300">
        <v>5</v>
      </c>
      <c r="AM7903" s="300">
        <v>1994</v>
      </c>
      <c r="AN7903" s="302">
        <v>34470</v>
      </c>
      <c r="AO7903" s="300">
        <v>8.65</v>
      </c>
    </row>
    <row r="7904" spans="38:41">
      <c r="AL7904" s="300">
        <v>5</v>
      </c>
      <c r="AM7904" s="300">
        <v>1994</v>
      </c>
      <c r="AN7904" s="302">
        <v>34467</v>
      </c>
      <c r="AO7904" s="300">
        <v>8.6120000000000001</v>
      </c>
    </row>
    <row r="7905" spans="38:41">
      <c r="AL7905" s="300">
        <v>5</v>
      </c>
      <c r="AM7905" s="300">
        <v>1994</v>
      </c>
      <c r="AN7905" s="302">
        <v>34466</v>
      </c>
      <c r="AO7905" s="300">
        <v>8.7249999999999996</v>
      </c>
    </row>
    <row r="7906" spans="38:41">
      <c r="AL7906" s="300">
        <v>5</v>
      </c>
      <c r="AM7906" s="300">
        <v>1994</v>
      </c>
      <c r="AN7906" s="302">
        <v>34465</v>
      </c>
      <c r="AO7906" s="300">
        <v>8.7789999999999999</v>
      </c>
    </row>
    <row r="7907" spans="38:41">
      <c r="AL7907" s="300">
        <v>5</v>
      </c>
      <c r="AM7907" s="300">
        <v>1994</v>
      </c>
      <c r="AN7907" s="302">
        <v>34464</v>
      </c>
      <c r="AO7907" s="300">
        <v>8.6769999999999996</v>
      </c>
    </row>
    <row r="7908" spans="38:41">
      <c r="AL7908" s="300">
        <v>5</v>
      </c>
      <c r="AM7908" s="300">
        <v>1994</v>
      </c>
      <c r="AN7908" s="302">
        <v>34463</v>
      </c>
      <c r="AO7908" s="300">
        <v>8.8670000000000009</v>
      </c>
    </row>
    <row r="7909" spans="38:41">
      <c r="AL7909" s="300">
        <v>5</v>
      </c>
      <c r="AM7909" s="300">
        <v>1994</v>
      </c>
      <c r="AN7909" s="302">
        <v>34460</v>
      </c>
      <c r="AO7909" s="300">
        <v>8.7530000000000001</v>
      </c>
    </row>
    <row r="7910" spans="38:41">
      <c r="AL7910" s="300">
        <v>5</v>
      </c>
      <c r="AM7910" s="300">
        <v>1994</v>
      </c>
      <c r="AN7910" s="302">
        <v>34459</v>
      </c>
      <c r="AO7910" s="300">
        <v>8.6170000000000009</v>
      </c>
    </row>
    <row r="7911" spans="38:41">
      <c r="AL7911" s="300">
        <v>5</v>
      </c>
      <c r="AM7911" s="300">
        <v>1994</v>
      </c>
      <c r="AN7911" s="302">
        <v>34458</v>
      </c>
      <c r="AO7911" s="300">
        <v>8.6020000000000003</v>
      </c>
    </row>
    <row r="7912" spans="38:41">
      <c r="AL7912" s="300">
        <v>5</v>
      </c>
      <c r="AM7912" s="300">
        <v>1994</v>
      </c>
      <c r="AN7912" s="302">
        <v>34457</v>
      </c>
      <c r="AO7912" s="300">
        <v>8.5570000000000004</v>
      </c>
    </row>
    <row r="7913" spans="38:41">
      <c r="AL7913" s="300">
        <v>5</v>
      </c>
      <c r="AM7913" s="300">
        <v>1994</v>
      </c>
      <c r="AN7913" s="302">
        <v>34456</v>
      </c>
      <c r="AO7913" s="300">
        <v>8.5229999999999997</v>
      </c>
    </row>
    <row r="7914" spans="38:41">
      <c r="AL7914" s="300">
        <v>4</v>
      </c>
      <c r="AM7914" s="300">
        <v>1994</v>
      </c>
      <c r="AN7914" s="302">
        <v>34453</v>
      </c>
      <c r="AO7914" s="300">
        <v>8.4689999999999994</v>
      </c>
    </row>
    <row r="7915" spans="38:41">
      <c r="AL7915" s="300">
        <v>4</v>
      </c>
      <c r="AM7915" s="300">
        <v>1994</v>
      </c>
      <c r="AN7915" s="302">
        <v>34452</v>
      </c>
      <c r="AO7915" s="300">
        <v>8.3919999999999995</v>
      </c>
    </row>
    <row r="7916" spans="38:41">
      <c r="AL7916" s="300">
        <v>4</v>
      </c>
      <c r="AM7916" s="300">
        <v>1994</v>
      </c>
      <c r="AN7916" s="302">
        <v>34451</v>
      </c>
      <c r="AO7916" s="300">
        <v>8.2270000000000003</v>
      </c>
    </row>
    <row r="7917" spans="38:41">
      <c r="AL7917" s="300">
        <v>4</v>
      </c>
      <c r="AM7917" s="300">
        <v>1994</v>
      </c>
      <c r="AN7917" s="302">
        <v>34450</v>
      </c>
      <c r="AO7917" s="300">
        <v>8.2129999999999992</v>
      </c>
    </row>
    <row r="7918" spans="38:41">
      <c r="AL7918" s="300">
        <v>4</v>
      </c>
      <c r="AM7918" s="300">
        <v>1994</v>
      </c>
      <c r="AN7918" s="302">
        <v>34449</v>
      </c>
      <c r="AO7918" s="300">
        <v>8.3010000000000002</v>
      </c>
    </row>
    <row r="7919" spans="38:41">
      <c r="AL7919" s="300">
        <v>4</v>
      </c>
      <c r="AM7919" s="300">
        <v>1994</v>
      </c>
      <c r="AN7919" s="302">
        <v>34446</v>
      </c>
      <c r="AO7919" s="300">
        <v>8.3439999999999994</v>
      </c>
    </row>
    <row r="7920" spans="38:41">
      <c r="AL7920" s="300">
        <v>4</v>
      </c>
      <c r="AM7920" s="300">
        <v>1994</v>
      </c>
      <c r="AN7920" s="302">
        <v>34445</v>
      </c>
      <c r="AO7920" s="300">
        <v>8.3740000000000006</v>
      </c>
    </row>
    <row r="7921" spans="38:41">
      <c r="AL7921" s="300">
        <v>4</v>
      </c>
      <c r="AM7921" s="300">
        <v>1994</v>
      </c>
      <c r="AN7921" s="302">
        <v>34444</v>
      </c>
      <c r="AO7921" s="300">
        <v>8.5370000000000008</v>
      </c>
    </row>
    <row r="7922" spans="38:41">
      <c r="AL7922" s="300">
        <v>4</v>
      </c>
      <c r="AM7922" s="300">
        <v>1994</v>
      </c>
      <c r="AN7922" s="302">
        <v>34443</v>
      </c>
      <c r="AO7922" s="300">
        <v>8.6110000000000007</v>
      </c>
    </row>
    <row r="7923" spans="38:41">
      <c r="AL7923" s="300">
        <v>4</v>
      </c>
      <c r="AM7923" s="300">
        <v>1994</v>
      </c>
      <c r="AN7923" s="302">
        <v>34442</v>
      </c>
      <c r="AO7923" s="300">
        <v>8.6509999999999998</v>
      </c>
    </row>
    <row r="7924" spans="38:41">
      <c r="AL7924" s="300">
        <v>4</v>
      </c>
      <c r="AM7924" s="300">
        <v>1994</v>
      </c>
      <c r="AN7924" s="302">
        <v>34439</v>
      </c>
      <c r="AO7924" s="300">
        <v>8.4489999999999998</v>
      </c>
    </row>
    <row r="7925" spans="38:41">
      <c r="AL7925" s="300">
        <v>4</v>
      </c>
      <c r="AM7925" s="300">
        <v>1994</v>
      </c>
      <c r="AN7925" s="302">
        <v>34438</v>
      </c>
      <c r="AO7925" s="300">
        <v>8.4469999999999992</v>
      </c>
    </row>
    <row r="7926" spans="38:41">
      <c r="AL7926" s="300">
        <v>4</v>
      </c>
      <c r="AM7926" s="300">
        <v>1994</v>
      </c>
      <c r="AN7926" s="302">
        <v>34437</v>
      </c>
      <c r="AO7926" s="300">
        <v>8.3689999999999998</v>
      </c>
    </row>
    <row r="7927" spans="38:41">
      <c r="AL7927" s="300">
        <v>4</v>
      </c>
      <c r="AM7927" s="300">
        <v>1994</v>
      </c>
      <c r="AN7927" s="302">
        <v>34436</v>
      </c>
      <c r="AO7927" s="300">
        <v>8.2959999999999994</v>
      </c>
    </row>
    <row r="7928" spans="38:41">
      <c r="AL7928" s="300">
        <v>4</v>
      </c>
      <c r="AM7928" s="300">
        <v>1994</v>
      </c>
      <c r="AN7928" s="302">
        <v>34435</v>
      </c>
      <c r="AO7928" s="300">
        <v>8.3670000000000009</v>
      </c>
    </row>
    <row r="7929" spans="38:41">
      <c r="AL7929" s="300">
        <v>4</v>
      </c>
      <c r="AM7929" s="300">
        <v>1994</v>
      </c>
      <c r="AN7929" s="302">
        <v>34432</v>
      </c>
      <c r="AO7929" s="300">
        <v>8.3149999999999995</v>
      </c>
    </row>
    <row r="7930" spans="38:41">
      <c r="AL7930" s="300">
        <v>4</v>
      </c>
      <c r="AM7930" s="300">
        <v>1994</v>
      </c>
      <c r="AN7930" s="302">
        <v>34431</v>
      </c>
      <c r="AO7930" s="300">
        <v>8.3149999999999995</v>
      </c>
    </row>
    <row r="7931" spans="38:41">
      <c r="AL7931" s="300">
        <v>4</v>
      </c>
      <c r="AM7931" s="300">
        <v>1994</v>
      </c>
      <c r="AN7931" s="302">
        <v>34430</v>
      </c>
      <c r="AO7931" s="300">
        <v>8.4049999999999994</v>
      </c>
    </row>
    <row r="7932" spans="38:41">
      <c r="AL7932" s="300">
        <v>4</v>
      </c>
      <c r="AM7932" s="300">
        <v>1994</v>
      </c>
      <c r="AN7932" s="302">
        <v>34429</v>
      </c>
      <c r="AO7932" s="300">
        <v>8.391</v>
      </c>
    </row>
    <row r="7933" spans="38:41">
      <c r="AL7933" s="300">
        <v>4</v>
      </c>
      <c r="AM7933" s="300">
        <v>1994</v>
      </c>
      <c r="AN7933" s="302">
        <v>34428</v>
      </c>
      <c r="AO7933" s="300">
        <v>8.6460000000000008</v>
      </c>
    </row>
    <row r="7934" spans="38:41">
      <c r="AL7934" s="300">
        <v>3</v>
      </c>
      <c r="AM7934" s="300">
        <v>1994</v>
      </c>
      <c r="AN7934" s="302">
        <v>34424</v>
      </c>
      <c r="AO7934" s="300">
        <v>8.3190000000000008</v>
      </c>
    </row>
    <row r="7935" spans="38:41">
      <c r="AL7935" s="300">
        <v>3</v>
      </c>
      <c r="AM7935" s="300">
        <v>1994</v>
      </c>
      <c r="AN7935" s="302">
        <v>34423</v>
      </c>
      <c r="AO7935" s="300">
        <v>8.3290000000000006</v>
      </c>
    </row>
    <row r="7936" spans="38:41">
      <c r="AL7936" s="300">
        <v>3</v>
      </c>
      <c r="AM7936" s="300">
        <v>1994</v>
      </c>
      <c r="AN7936" s="302">
        <v>34422</v>
      </c>
      <c r="AO7936" s="300">
        <v>8.1929999999999996</v>
      </c>
    </row>
    <row r="7937" spans="38:41">
      <c r="AL7937" s="300">
        <v>3</v>
      </c>
      <c r="AM7937" s="300">
        <v>1994</v>
      </c>
      <c r="AN7937" s="302">
        <v>34421</v>
      </c>
      <c r="AO7937" s="300">
        <v>8.0579999999999998</v>
      </c>
    </row>
    <row r="7938" spans="38:41">
      <c r="AL7938" s="300">
        <v>3</v>
      </c>
      <c r="AM7938" s="300">
        <v>1994</v>
      </c>
      <c r="AN7938" s="302">
        <v>34418</v>
      </c>
      <c r="AO7938" s="300">
        <v>8.0570000000000004</v>
      </c>
    </row>
    <row r="7939" spans="38:41">
      <c r="AL7939" s="300">
        <v>3</v>
      </c>
      <c r="AM7939" s="300">
        <v>1994</v>
      </c>
      <c r="AN7939" s="302">
        <v>34417</v>
      </c>
      <c r="AO7939" s="300">
        <v>7.9980000000000002</v>
      </c>
    </row>
    <row r="7940" spans="38:41">
      <c r="AL7940" s="300">
        <v>3</v>
      </c>
      <c r="AM7940" s="300">
        <v>1994</v>
      </c>
      <c r="AN7940" s="302">
        <v>34416</v>
      </c>
      <c r="AO7940" s="300">
        <v>7.9450000000000003</v>
      </c>
    </row>
    <row r="7941" spans="38:41">
      <c r="AL7941" s="300">
        <v>3</v>
      </c>
      <c r="AM7941" s="300">
        <v>1994</v>
      </c>
      <c r="AN7941" s="302">
        <v>34415</v>
      </c>
      <c r="AO7941" s="300">
        <v>7.9009999999999998</v>
      </c>
    </row>
    <row r="7942" spans="38:41">
      <c r="AL7942" s="300">
        <v>3</v>
      </c>
      <c r="AM7942" s="300">
        <v>1994</v>
      </c>
      <c r="AN7942" s="302">
        <v>34414</v>
      </c>
      <c r="AO7942" s="300">
        <v>7.9720000000000004</v>
      </c>
    </row>
    <row r="7943" spans="38:41">
      <c r="AL7943" s="300">
        <v>3</v>
      </c>
      <c r="AM7943" s="300">
        <v>1994</v>
      </c>
      <c r="AN7943" s="302">
        <v>34411</v>
      </c>
      <c r="AO7943" s="300">
        <v>7.8929999999999998</v>
      </c>
    </row>
    <row r="7944" spans="38:41">
      <c r="AL7944" s="300">
        <v>3</v>
      </c>
      <c r="AM7944" s="300">
        <v>1994</v>
      </c>
      <c r="AN7944" s="302">
        <v>34410</v>
      </c>
      <c r="AO7944" s="300">
        <v>7.819</v>
      </c>
    </row>
    <row r="7945" spans="38:41">
      <c r="AL7945" s="300">
        <v>3</v>
      </c>
      <c r="AM7945" s="300">
        <v>1994</v>
      </c>
      <c r="AN7945" s="302">
        <v>34409</v>
      </c>
      <c r="AO7945" s="300">
        <v>7.8079999999999998</v>
      </c>
    </row>
    <row r="7946" spans="38:41">
      <c r="AL7946" s="300">
        <v>3</v>
      </c>
      <c r="AM7946" s="300">
        <v>1994</v>
      </c>
      <c r="AN7946" s="302">
        <v>34408</v>
      </c>
      <c r="AO7946" s="300">
        <v>7.867</v>
      </c>
    </row>
    <row r="7947" spans="38:41">
      <c r="AL7947" s="300">
        <v>3</v>
      </c>
      <c r="AM7947" s="300">
        <v>1994</v>
      </c>
      <c r="AN7947" s="302">
        <v>34407</v>
      </c>
      <c r="AO7947" s="300">
        <v>7.8710000000000004</v>
      </c>
    </row>
    <row r="7948" spans="38:41">
      <c r="AL7948" s="300">
        <v>3</v>
      </c>
      <c r="AM7948" s="300">
        <v>1994</v>
      </c>
      <c r="AN7948" s="302">
        <v>34404</v>
      </c>
      <c r="AO7948" s="300">
        <v>7.8579999999999997</v>
      </c>
    </row>
    <row r="7949" spans="38:41">
      <c r="AL7949" s="300">
        <v>3</v>
      </c>
      <c r="AM7949" s="300">
        <v>1994</v>
      </c>
      <c r="AN7949" s="302">
        <v>34403</v>
      </c>
      <c r="AO7949" s="300">
        <v>7.8650000000000002</v>
      </c>
    </row>
    <row r="7950" spans="38:41">
      <c r="AL7950" s="300">
        <v>3</v>
      </c>
      <c r="AM7950" s="300">
        <v>1994</v>
      </c>
      <c r="AN7950" s="302">
        <v>34402</v>
      </c>
      <c r="AO7950" s="300">
        <v>7.7450000000000001</v>
      </c>
    </row>
    <row r="7951" spans="38:41">
      <c r="AL7951" s="300">
        <v>3</v>
      </c>
      <c r="AM7951" s="300">
        <v>1994</v>
      </c>
      <c r="AN7951" s="302">
        <v>34401</v>
      </c>
      <c r="AO7951" s="300">
        <v>7.7690000000000001</v>
      </c>
    </row>
    <row r="7952" spans="38:41">
      <c r="AL7952" s="300">
        <v>3</v>
      </c>
      <c r="AM7952" s="300">
        <v>1994</v>
      </c>
      <c r="AN7952" s="302">
        <v>34400</v>
      </c>
      <c r="AO7952" s="300">
        <v>7.7249999999999996</v>
      </c>
    </row>
    <row r="7953" spans="38:41">
      <c r="AL7953" s="300">
        <v>3</v>
      </c>
      <c r="AM7953" s="300">
        <v>1994</v>
      </c>
      <c r="AN7953" s="302">
        <v>34397</v>
      </c>
      <c r="AO7953" s="300">
        <v>7.742</v>
      </c>
    </row>
    <row r="7954" spans="38:41">
      <c r="AL7954" s="300">
        <v>3</v>
      </c>
      <c r="AM7954" s="300">
        <v>1994</v>
      </c>
      <c r="AN7954" s="302">
        <v>34396</v>
      </c>
      <c r="AO7954" s="300">
        <v>7.742</v>
      </c>
    </row>
    <row r="7955" spans="38:41">
      <c r="AL7955" s="300">
        <v>3</v>
      </c>
      <c r="AM7955" s="300">
        <v>1994</v>
      </c>
      <c r="AN7955" s="302">
        <v>34395</v>
      </c>
      <c r="AO7955" s="300">
        <v>7.6870000000000003</v>
      </c>
    </row>
    <row r="7956" spans="38:41">
      <c r="AL7956" s="300">
        <v>3</v>
      </c>
      <c r="AM7956" s="300">
        <v>1994</v>
      </c>
      <c r="AN7956" s="302">
        <v>34394</v>
      </c>
      <c r="AO7956" s="300">
        <v>7.6920000000000002</v>
      </c>
    </row>
    <row r="7957" spans="38:41">
      <c r="AL7957" s="300">
        <v>2</v>
      </c>
      <c r="AM7957" s="300">
        <v>1994</v>
      </c>
      <c r="AN7957" s="302">
        <v>34393</v>
      </c>
      <c r="AO7957" s="300">
        <v>7.5819999999999999</v>
      </c>
    </row>
    <row r="7958" spans="38:41">
      <c r="AL7958" s="300">
        <v>2</v>
      </c>
      <c r="AM7958" s="300">
        <v>1994</v>
      </c>
      <c r="AN7958" s="302">
        <v>34390</v>
      </c>
      <c r="AO7958" s="300">
        <v>7.6059999999999999</v>
      </c>
    </row>
    <row r="7959" spans="38:41">
      <c r="AL7959" s="300">
        <v>2</v>
      </c>
      <c r="AM7959" s="300">
        <v>1994</v>
      </c>
      <c r="AN7959" s="302">
        <v>34389</v>
      </c>
      <c r="AO7959" s="300">
        <v>7.6369999999999996</v>
      </c>
    </row>
    <row r="7960" spans="38:41">
      <c r="AL7960" s="300">
        <v>2</v>
      </c>
      <c r="AM7960" s="300">
        <v>1994</v>
      </c>
      <c r="AN7960" s="302">
        <v>34388</v>
      </c>
      <c r="AO7960" s="300">
        <v>7.5469999999999997</v>
      </c>
    </row>
    <row r="7961" spans="38:41">
      <c r="AL7961" s="300">
        <v>2</v>
      </c>
      <c r="AM7961" s="300">
        <v>1994</v>
      </c>
      <c r="AN7961" s="302">
        <v>34387</v>
      </c>
      <c r="AO7961" s="300">
        <v>7.4260000000000002</v>
      </c>
    </row>
    <row r="7962" spans="38:41">
      <c r="AL7962" s="300">
        <v>2</v>
      </c>
      <c r="AM7962" s="300">
        <v>1994</v>
      </c>
      <c r="AN7962" s="302">
        <v>34386</v>
      </c>
      <c r="AO7962" s="300">
        <v>7.5259999999999998</v>
      </c>
    </row>
    <row r="7963" spans="38:41">
      <c r="AL7963" s="300">
        <v>2</v>
      </c>
      <c r="AM7963" s="300">
        <v>1994</v>
      </c>
      <c r="AN7963" s="302">
        <v>34383</v>
      </c>
      <c r="AO7963" s="300">
        <v>7.4420000000000002</v>
      </c>
    </row>
    <row r="7964" spans="38:41">
      <c r="AL7964" s="300">
        <v>2</v>
      </c>
      <c r="AM7964" s="300">
        <v>1994</v>
      </c>
      <c r="AN7964" s="302">
        <v>34382</v>
      </c>
      <c r="AO7964" s="300">
        <v>7.3979999999999997</v>
      </c>
    </row>
    <row r="7965" spans="38:41">
      <c r="AL7965" s="300">
        <v>2</v>
      </c>
      <c r="AM7965" s="300">
        <v>1994</v>
      </c>
      <c r="AN7965" s="302">
        <v>34381</v>
      </c>
      <c r="AO7965" s="300">
        <v>7.335</v>
      </c>
    </row>
    <row r="7966" spans="38:41">
      <c r="AL7966" s="300">
        <v>2</v>
      </c>
      <c r="AM7966" s="300">
        <v>1994</v>
      </c>
      <c r="AN7966" s="302">
        <v>34380</v>
      </c>
      <c r="AO7966" s="300">
        <v>7.319</v>
      </c>
    </row>
    <row r="7967" spans="38:41">
      <c r="AL7967" s="300">
        <v>2</v>
      </c>
      <c r="AM7967" s="300">
        <v>1994</v>
      </c>
      <c r="AN7967" s="302">
        <v>34379</v>
      </c>
      <c r="AO7967" s="300">
        <v>7.2690000000000001</v>
      </c>
    </row>
    <row r="7968" spans="38:41">
      <c r="AL7968" s="300">
        <v>2</v>
      </c>
      <c r="AM7968" s="300">
        <v>1994</v>
      </c>
      <c r="AN7968" s="302">
        <v>34376</v>
      </c>
      <c r="AO7968" s="300">
        <v>7.226</v>
      </c>
    </row>
    <row r="7969" spans="38:41">
      <c r="AL7969" s="300">
        <v>2</v>
      </c>
      <c r="AM7969" s="300">
        <v>1994</v>
      </c>
      <c r="AN7969" s="302">
        <v>34375</v>
      </c>
      <c r="AO7969" s="300">
        <v>7.242</v>
      </c>
    </row>
    <row r="7970" spans="38:41">
      <c r="AL7970" s="300">
        <v>2</v>
      </c>
      <c r="AM7970" s="300">
        <v>1994</v>
      </c>
      <c r="AN7970" s="302">
        <v>34374</v>
      </c>
      <c r="AO7970" s="300">
        <v>7.2530000000000001</v>
      </c>
    </row>
    <row r="7971" spans="38:41">
      <c r="AL7971" s="300">
        <v>2</v>
      </c>
      <c r="AM7971" s="300">
        <v>1994</v>
      </c>
      <c r="AN7971" s="302">
        <v>34373</v>
      </c>
      <c r="AO7971" s="300">
        <v>7.2960000000000003</v>
      </c>
    </row>
    <row r="7972" spans="38:41">
      <c r="AL7972" s="300">
        <v>2</v>
      </c>
      <c r="AM7972" s="300">
        <v>1994</v>
      </c>
      <c r="AN7972" s="302">
        <v>34372</v>
      </c>
      <c r="AO7972" s="300">
        <v>7.2839999999999998</v>
      </c>
    </row>
    <row r="7973" spans="38:41">
      <c r="AL7973" s="300">
        <v>2</v>
      </c>
      <c r="AM7973" s="300">
        <v>1994</v>
      </c>
      <c r="AN7973" s="302">
        <v>34369</v>
      </c>
      <c r="AO7973" s="300">
        <v>7.2229999999999999</v>
      </c>
    </row>
    <row r="7974" spans="38:41">
      <c r="AL7974" s="300">
        <v>2</v>
      </c>
      <c r="AM7974" s="300">
        <v>1994</v>
      </c>
      <c r="AN7974" s="302">
        <v>34368</v>
      </c>
      <c r="AO7974" s="300">
        <v>7.1769999999999996</v>
      </c>
    </row>
    <row r="7975" spans="38:41">
      <c r="AL7975" s="300">
        <v>2</v>
      </c>
      <c r="AM7975" s="300">
        <v>1994</v>
      </c>
      <c r="AN7975" s="302">
        <v>34367</v>
      </c>
      <c r="AO7975" s="300">
        <v>7.1310000000000002</v>
      </c>
    </row>
    <row r="7976" spans="38:41">
      <c r="AL7976" s="300">
        <v>2</v>
      </c>
      <c r="AM7976" s="300">
        <v>1994</v>
      </c>
      <c r="AN7976" s="302">
        <v>34366</v>
      </c>
      <c r="AO7976" s="300">
        <v>7.1319999999999997</v>
      </c>
    </row>
    <row r="7977" spans="38:41">
      <c r="AL7977" s="300">
        <v>1</v>
      </c>
      <c r="AM7977" s="300">
        <v>1994</v>
      </c>
      <c r="AN7977" s="302">
        <v>34365</v>
      </c>
      <c r="AO7977" s="300">
        <v>7.0979999999999999</v>
      </c>
    </row>
    <row r="7978" spans="38:41">
      <c r="AL7978" s="300">
        <v>1</v>
      </c>
      <c r="AM7978" s="300">
        <v>1994</v>
      </c>
      <c r="AN7978" s="302">
        <v>34362</v>
      </c>
      <c r="AO7978" s="300">
        <v>7.0830000000000002</v>
      </c>
    </row>
    <row r="7979" spans="38:41">
      <c r="AL7979" s="300">
        <v>1</v>
      </c>
      <c r="AM7979" s="300">
        <v>1994</v>
      </c>
      <c r="AN7979" s="302">
        <v>34361</v>
      </c>
      <c r="AO7979" s="300">
        <v>7.1239999999999997</v>
      </c>
    </row>
    <row r="7980" spans="38:41">
      <c r="AL7980" s="300">
        <v>1</v>
      </c>
      <c r="AM7980" s="300">
        <v>1994</v>
      </c>
      <c r="AN7980" s="302">
        <v>34360</v>
      </c>
      <c r="AO7980" s="300">
        <v>7.1689999999999996</v>
      </c>
    </row>
    <row r="7981" spans="38:41">
      <c r="AL7981" s="300">
        <v>1</v>
      </c>
      <c r="AM7981" s="300">
        <v>1994</v>
      </c>
      <c r="AN7981" s="302">
        <v>34359</v>
      </c>
      <c r="AO7981" s="300">
        <v>7.2110000000000003</v>
      </c>
    </row>
    <row r="7982" spans="38:41">
      <c r="AL7982" s="300">
        <v>1</v>
      </c>
      <c r="AM7982" s="300">
        <v>1994</v>
      </c>
      <c r="AN7982" s="302">
        <v>34358</v>
      </c>
      <c r="AO7982" s="300">
        <v>7.1390000000000002</v>
      </c>
    </row>
    <row r="7983" spans="38:41">
      <c r="AL7983" s="300">
        <v>1</v>
      </c>
      <c r="AM7983" s="300">
        <v>1994</v>
      </c>
      <c r="AN7983" s="302">
        <v>34355</v>
      </c>
      <c r="AO7983" s="300">
        <v>7.1059999999999999</v>
      </c>
    </row>
    <row r="7984" spans="38:41">
      <c r="AL7984" s="300">
        <v>1</v>
      </c>
      <c r="AM7984" s="300">
        <v>1994</v>
      </c>
      <c r="AN7984" s="302">
        <v>34354</v>
      </c>
      <c r="AO7984" s="300">
        <v>7.1280000000000001</v>
      </c>
    </row>
    <row r="7985" spans="38:41">
      <c r="AL7985" s="300">
        <v>1</v>
      </c>
      <c r="AM7985" s="300">
        <v>1994</v>
      </c>
      <c r="AN7985" s="302">
        <v>34353</v>
      </c>
      <c r="AO7985" s="300">
        <v>7.1550000000000002</v>
      </c>
    </row>
    <row r="7986" spans="38:41">
      <c r="AL7986" s="300">
        <v>1</v>
      </c>
      <c r="AM7986" s="300">
        <v>1994</v>
      </c>
      <c r="AN7986" s="302">
        <v>34352</v>
      </c>
      <c r="AO7986" s="300">
        <v>7.0979999999999999</v>
      </c>
    </row>
    <row r="7987" spans="38:41">
      <c r="AL7987" s="300">
        <v>1</v>
      </c>
      <c r="AM7987" s="300">
        <v>1994</v>
      </c>
      <c r="AN7987" s="302">
        <v>34351</v>
      </c>
      <c r="AO7987" s="300">
        <v>7.2119999999999997</v>
      </c>
    </row>
    <row r="7988" spans="38:41">
      <c r="AL7988" s="300">
        <v>1</v>
      </c>
      <c r="AM7988" s="300">
        <v>1994</v>
      </c>
      <c r="AN7988" s="302">
        <v>34348</v>
      </c>
      <c r="AO7988" s="300">
        <v>7.2</v>
      </c>
    </row>
    <row r="7989" spans="38:41">
      <c r="AL7989" s="300">
        <v>1</v>
      </c>
      <c r="AM7989" s="300">
        <v>1994</v>
      </c>
      <c r="AN7989" s="302">
        <v>34347</v>
      </c>
      <c r="AO7989" s="300">
        <v>7.1740000000000004</v>
      </c>
    </row>
    <row r="7990" spans="38:41">
      <c r="AL7990" s="300">
        <v>1</v>
      </c>
      <c r="AM7990" s="300">
        <v>1994</v>
      </c>
      <c r="AN7990" s="302">
        <v>34346</v>
      </c>
      <c r="AO7990" s="300">
        <v>7.0910000000000002</v>
      </c>
    </row>
    <row r="7991" spans="38:41">
      <c r="AL7991" s="300">
        <v>1</v>
      </c>
      <c r="AM7991" s="300">
        <v>1994</v>
      </c>
      <c r="AN7991" s="302">
        <v>34345</v>
      </c>
      <c r="AO7991" s="300">
        <v>7.181</v>
      </c>
    </row>
    <row r="7992" spans="38:41">
      <c r="AL7992" s="300">
        <v>1</v>
      </c>
      <c r="AM7992" s="300">
        <v>1994</v>
      </c>
      <c r="AN7992" s="302">
        <v>34344</v>
      </c>
      <c r="AO7992" s="300">
        <v>7.2080000000000002</v>
      </c>
    </row>
    <row r="7993" spans="38:41">
      <c r="AL7993" s="300">
        <v>1</v>
      </c>
      <c r="AM7993" s="300">
        <v>1994</v>
      </c>
      <c r="AN7993" s="302">
        <v>34341</v>
      </c>
      <c r="AO7993" s="300">
        <v>7.2430000000000003</v>
      </c>
    </row>
    <row r="7994" spans="38:41">
      <c r="AL7994" s="300">
        <v>1</v>
      </c>
      <c r="AM7994" s="300">
        <v>1994</v>
      </c>
      <c r="AN7994" s="302">
        <v>34340</v>
      </c>
      <c r="AO7994" s="300">
        <v>7.3319999999999999</v>
      </c>
    </row>
    <row r="7995" spans="38:41">
      <c r="AL7995" s="300">
        <v>1</v>
      </c>
      <c r="AM7995" s="300">
        <v>1994</v>
      </c>
      <c r="AN7995" s="302">
        <v>34339</v>
      </c>
      <c r="AO7995" s="300">
        <v>7.375</v>
      </c>
    </row>
    <row r="7996" spans="38:41">
      <c r="AL7996" s="300">
        <v>1</v>
      </c>
      <c r="AM7996" s="300">
        <v>1994</v>
      </c>
      <c r="AN7996" s="302">
        <v>34338</v>
      </c>
      <c r="AO7996" s="300">
        <v>7.3710000000000004</v>
      </c>
    </row>
    <row r="7997" spans="38:41">
      <c r="AL7997" s="300">
        <v>12</v>
      </c>
      <c r="AM7997" s="300">
        <v>1993</v>
      </c>
      <c r="AN7997" s="302">
        <v>34334</v>
      </c>
      <c r="AO7997" s="300">
        <v>7.3239999999999998</v>
      </c>
    </row>
    <row r="7998" spans="38:41">
      <c r="AL7998" s="300">
        <v>12</v>
      </c>
      <c r="AM7998" s="300">
        <v>1993</v>
      </c>
      <c r="AN7998" s="302">
        <v>34333</v>
      </c>
      <c r="AO7998" s="300">
        <v>7.32</v>
      </c>
    </row>
    <row r="7999" spans="38:41">
      <c r="AL7999" s="300">
        <v>12</v>
      </c>
      <c r="AM7999" s="300">
        <v>1993</v>
      </c>
      <c r="AN7999" s="302">
        <v>34332</v>
      </c>
      <c r="AO7999" s="300">
        <v>7.274</v>
      </c>
    </row>
    <row r="8000" spans="38:41">
      <c r="AL8000" s="300">
        <v>12</v>
      </c>
      <c r="AM8000" s="300">
        <v>1993</v>
      </c>
      <c r="AN8000" s="302">
        <v>34327</v>
      </c>
      <c r="AO8000" s="300">
        <v>7.2859999999999996</v>
      </c>
    </row>
    <row r="8001" spans="38:41">
      <c r="AL8001" s="300">
        <v>12</v>
      </c>
      <c r="AM8001" s="300">
        <v>1993</v>
      </c>
      <c r="AN8001" s="302">
        <v>34326</v>
      </c>
      <c r="AO8001" s="300">
        <v>7.274</v>
      </c>
    </row>
    <row r="8002" spans="38:41">
      <c r="AL8002" s="300">
        <v>12</v>
      </c>
      <c r="AM8002" s="300">
        <v>1993</v>
      </c>
      <c r="AN8002" s="302">
        <v>34325</v>
      </c>
      <c r="AO8002" s="300">
        <v>7.3209999999999997</v>
      </c>
    </row>
    <row r="8003" spans="38:41">
      <c r="AL8003" s="300">
        <v>12</v>
      </c>
      <c r="AM8003" s="300">
        <v>1993</v>
      </c>
      <c r="AN8003" s="302">
        <v>34324</v>
      </c>
      <c r="AO8003" s="300">
        <v>7.415</v>
      </c>
    </row>
    <row r="8004" spans="38:41">
      <c r="AL8004" s="300">
        <v>12</v>
      </c>
      <c r="AM8004" s="300">
        <v>1993</v>
      </c>
      <c r="AN8004" s="302">
        <v>34323</v>
      </c>
      <c r="AO8004" s="300">
        <v>7.4509999999999996</v>
      </c>
    </row>
    <row r="8005" spans="38:41">
      <c r="AL8005" s="300">
        <v>12</v>
      </c>
      <c r="AM8005" s="300">
        <v>1993</v>
      </c>
      <c r="AN8005" s="302">
        <v>34320</v>
      </c>
      <c r="AO8005" s="300">
        <v>7.4669999999999996</v>
      </c>
    </row>
    <row r="8006" spans="38:41">
      <c r="AL8006" s="300">
        <v>12</v>
      </c>
      <c r="AM8006" s="300">
        <v>1993</v>
      </c>
      <c r="AN8006" s="302">
        <v>34319</v>
      </c>
      <c r="AO8006" s="300">
        <v>7.4589999999999996</v>
      </c>
    </row>
    <row r="8007" spans="38:41">
      <c r="AL8007" s="300">
        <v>12</v>
      </c>
      <c r="AM8007" s="300">
        <v>1993</v>
      </c>
      <c r="AN8007" s="302">
        <v>34318</v>
      </c>
      <c r="AO8007" s="300">
        <v>7.508</v>
      </c>
    </row>
    <row r="8008" spans="38:41">
      <c r="AL8008" s="300">
        <v>12</v>
      </c>
      <c r="AM8008" s="300">
        <v>1993</v>
      </c>
      <c r="AN8008" s="302">
        <v>34317</v>
      </c>
      <c r="AO8008" s="300">
        <v>7.516</v>
      </c>
    </row>
    <row r="8009" spans="38:41">
      <c r="AL8009" s="300">
        <v>12</v>
      </c>
      <c r="AM8009" s="300">
        <v>1993</v>
      </c>
      <c r="AN8009" s="302">
        <v>34316</v>
      </c>
      <c r="AO8009" s="300">
        <v>7.4720000000000004</v>
      </c>
    </row>
    <row r="8010" spans="38:41">
      <c r="AL8010" s="300">
        <v>12</v>
      </c>
      <c r="AM8010" s="300">
        <v>1993</v>
      </c>
      <c r="AN8010" s="302">
        <v>34313</v>
      </c>
      <c r="AO8010" s="300">
        <v>7.4279999999999999</v>
      </c>
    </row>
    <row r="8011" spans="38:41">
      <c r="AL8011" s="300">
        <v>12</v>
      </c>
      <c r="AM8011" s="300">
        <v>1993</v>
      </c>
      <c r="AN8011" s="302">
        <v>34312</v>
      </c>
      <c r="AO8011" s="300">
        <v>7.3840000000000003</v>
      </c>
    </row>
    <row r="8012" spans="38:41">
      <c r="AL8012" s="300">
        <v>12</v>
      </c>
      <c r="AM8012" s="300">
        <v>1993</v>
      </c>
      <c r="AN8012" s="302">
        <v>34311</v>
      </c>
      <c r="AO8012" s="300">
        <v>7.4119999999999999</v>
      </c>
    </row>
    <row r="8013" spans="38:41">
      <c r="AL8013" s="300">
        <v>12</v>
      </c>
      <c r="AM8013" s="300">
        <v>1993</v>
      </c>
      <c r="AN8013" s="302">
        <v>34310</v>
      </c>
      <c r="AO8013" s="300">
        <v>7.42</v>
      </c>
    </row>
    <row r="8014" spans="38:41">
      <c r="AL8014" s="300">
        <v>12</v>
      </c>
      <c r="AM8014" s="300">
        <v>1993</v>
      </c>
      <c r="AN8014" s="302">
        <v>34309</v>
      </c>
      <c r="AO8014" s="300">
        <v>7.3959999999999999</v>
      </c>
    </row>
    <row r="8015" spans="38:41">
      <c r="AL8015" s="300">
        <v>12</v>
      </c>
      <c r="AM8015" s="300">
        <v>1993</v>
      </c>
      <c r="AN8015" s="302">
        <v>34306</v>
      </c>
      <c r="AO8015" s="300">
        <v>7.5</v>
      </c>
    </row>
    <row r="8016" spans="38:41">
      <c r="AL8016" s="300">
        <v>12</v>
      </c>
      <c r="AM8016" s="300">
        <v>1993</v>
      </c>
      <c r="AN8016" s="302">
        <v>34305</v>
      </c>
      <c r="AO8016" s="300">
        <v>7.5</v>
      </c>
    </row>
    <row r="8017" spans="38:41">
      <c r="AL8017" s="300">
        <v>12</v>
      </c>
      <c r="AM8017" s="300">
        <v>1993</v>
      </c>
      <c r="AN8017" s="302">
        <v>34304</v>
      </c>
      <c r="AO8017" s="300">
        <v>7.5</v>
      </c>
    </row>
    <row r="8018" spans="38:41">
      <c r="AL8018" s="300">
        <v>11</v>
      </c>
      <c r="AM8018" s="300">
        <v>1993</v>
      </c>
      <c r="AN8018" s="302">
        <v>34303</v>
      </c>
      <c r="AO8018" s="300">
        <v>7.5250000000000004</v>
      </c>
    </row>
    <row r="8019" spans="38:41">
      <c r="AL8019" s="300">
        <v>11</v>
      </c>
      <c r="AM8019" s="300">
        <v>1993</v>
      </c>
      <c r="AN8019" s="302">
        <v>34302</v>
      </c>
      <c r="AO8019" s="300">
        <v>7.468</v>
      </c>
    </row>
    <row r="8020" spans="38:41">
      <c r="AL8020" s="300">
        <v>11</v>
      </c>
      <c r="AM8020" s="300">
        <v>1993</v>
      </c>
      <c r="AN8020" s="302">
        <v>34299</v>
      </c>
      <c r="AO8020" s="300">
        <v>7.4960000000000004</v>
      </c>
    </row>
    <row r="8021" spans="38:41">
      <c r="AL8021" s="300">
        <v>11</v>
      </c>
      <c r="AM8021" s="300">
        <v>1993</v>
      </c>
      <c r="AN8021" s="302">
        <v>34298</v>
      </c>
      <c r="AO8021" s="300">
        <v>7.5410000000000004</v>
      </c>
    </row>
    <row r="8022" spans="38:41">
      <c r="AL8022" s="300">
        <v>11</v>
      </c>
      <c r="AM8022" s="300">
        <v>1993</v>
      </c>
      <c r="AN8022" s="302">
        <v>34297</v>
      </c>
      <c r="AO8022" s="300">
        <v>7.5659999999999998</v>
      </c>
    </row>
    <row r="8023" spans="38:41">
      <c r="AL8023" s="300">
        <v>11</v>
      </c>
      <c r="AM8023" s="300">
        <v>1993</v>
      </c>
      <c r="AN8023" s="302">
        <v>34296</v>
      </c>
      <c r="AO8023" s="300">
        <v>7.5330000000000004</v>
      </c>
    </row>
    <row r="8024" spans="38:41">
      <c r="AL8024" s="300">
        <v>11</v>
      </c>
      <c r="AM8024" s="300">
        <v>1993</v>
      </c>
      <c r="AN8024" s="302">
        <v>34295</v>
      </c>
      <c r="AO8024" s="300">
        <v>7.5940000000000003</v>
      </c>
    </row>
    <row r="8025" spans="38:41">
      <c r="AL8025" s="300">
        <v>11</v>
      </c>
      <c r="AM8025" s="300">
        <v>1993</v>
      </c>
      <c r="AN8025" s="302">
        <v>34292</v>
      </c>
      <c r="AO8025" s="300">
        <v>7.5170000000000003</v>
      </c>
    </row>
    <row r="8026" spans="38:41">
      <c r="AL8026" s="300">
        <v>11</v>
      </c>
      <c r="AM8026" s="300">
        <v>1993</v>
      </c>
      <c r="AN8026" s="302">
        <v>34291</v>
      </c>
      <c r="AO8026" s="300">
        <v>7.452</v>
      </c>
    </row>
    <row r="8027" spans="38:41">
      <c r="AL8027" s="300">
        <v>11</v>
      </c>
      <c r="AM8027" s="300">
        <v>1993</v>
      </c>
      <c r="AN8027" s="302">
        <v>34290</v>
      </c>
      <c r="AO8027" s="300">
        <v>7.42</v>
      </c>
    </row>
    <row r="8028" spans="38:41">
      <c r="AL8028" s="300">
        <v>11</v>
      </c>
      <c r="AM8028" s="300">
        <v>1993</v>
      </c>
      <c r="AN8028" s="302">
        <v>34289</v>
      </c>
      <c r="AO8028" s="300">
        <v>7.4320000000000004</v>
      </c>
    </row>
    <row r="8029" spans="38:41">
      <c r="AL8029" s="300">
        <v>11</v>
      </c>
      <c r="AM8029" s="300">
        <v>1993</v>
      </c>
      <c r="AN8029" s="302">
        <v>34288</v>
      </c>
      <c r="AO8029" s="300">
        <v>7.46</v>
      </c>
    </row>
    <row r="8030" spans="38:41">
      <c r="AL8030" s="300">
        <v>11</v>
      </c>
      <c r="AM8030" s="300">
        <v>1993</v>
      </c>
      <c r="AN8030" s="302">
        <v>34285</v>
      </c>
      <c r="AO8030" s="300">
        <v>7.452</v>
      </c>
    </row>
    <row r="8031" spans="38:41">
      <c r="AL8031" s="300">
        <v>11</v>
      </c>
      <c r="AM8031" s="300">
        <v>1993</v>
      </c>
      <c r="AN8031" s="302">
        <v>34284</v>
      </c>
      <c r="AO8031" s="300">
        <v>7.484</v>
      </c>
    </row>
    <row r="8032" spans="38:41">
      <c r="AL8032" s="300">
        <v>11</v>
      </c>
      <c r="AM8032" s="300">
        <v>1993</v>
      </c>
      <c r="AN8032" s="302">
        <v>34283</v>
      </c>
      <c r="AO8032" s="300">
        <v>7.476</v>
      </c>
    </row>
    <row r="8033" spans="38:41">
      <c r="AL8033" s="300">
        <v>11</v>
      </c>
      <c r="AM8033" s="300">
        <v>1993</v>
      </c>
      <c r="AN8033" s="302">
        <v>34282</v>
      </c>
      <c r="AO8033" s="300">
        <v>7.4480000000000004</v>
      </c>
    </row>
    <row r="8034" spans="38:41">
      <c r="AL8034" s="300">
        <v>11</v>
      </c>
      <c r="AM8034" s="300">
        <v>1993</v>
      </c>
      <c r="AN8034" s="302">
        <v>34281</v>
      </c>
      <c r="AO8034" s="300">
        <v>7.4960000000000004</v>
      </c>
    </row>
    <row r="8035" spans="38:41">
      <c r="AL8035" s="300">
        <v>11</v>
      </c>
      <c r="AM8035" s="300">
        <v>1993</v>
      </c>
      <c r="AN8035" s="302">
        <v>34278</v>
      </c>
      <c r="AO8035" s="300">
        <v>7.5449999999999999</v>
      </c>
    </row>
    <row r="8036" spans="38:41">
      <c r="AL8036" s="300">
        <v>11</v>
      </c>
      <c r="AM8036" s="300">
        <v>1993</v>
      </c>
      <c r="AN8036" s="302">
        <v>34277</v>
      </c>
      <c r="AO8036" s="300">
        <v>7.5650000000000004</v>
      </c>
    </row>
    <row r="8037" spans="38:41">
      <c r="AL8037" s="300">
        <v>11</v>
      </c>
      <c r="AM8037" s="300">
        <v>1993</v>
      </c>
      <c r="AN8037" s="302">
        <v>34276</v>
      </c>
      <c r="AO8037" s="300">
        <v>7.5490000000000004</v>
      </c>
    </row>
    <row r="8038" spans="38:41">
      <c r="AL8038" s="300">
        <v>11</v>
      </c>
      <c r="AM8038" s="300">
        <v>1993</v>
      </c>
      <c r="AN8038" s="302">
        <v>34275</v>
      </c>
      <c r="AO8038" s="300">
        <v>7.5490000000000004</v>
      </c>
    </row>
    <row r="8039" spans="38:41">
      <c r="AL8039" s="300">
        <v>11</v>
      </c>
      <c r="AM8039" s="300">
        <v>1993</v>
      </c>
      <c r="AN8039" s="302">
        <v>34274</v>
      </c>
      <c r="AO8039" s="300">
        <v>7.4880000000000004</v>
      </c>
    </row>
    <row r="8040" spans="38:41">
      <c r="AL8040" s="300">
        <v>10</v>
      </c>
      <c r="AM8040" s="300">
        <v>1993</v>
      </c>
      <c r="AN8040" s="302">
        <v>34271</v>
      </c>
      <c r="AO8040" s="300">
        <v>7.4279999999999999</v>
      </c>
    </row>
    <row r="8041" spans="38:41">
      <c r="AL8041" s="300">
        <v>10</v>
      </c>
      <c r="AM8041" s="300">
        <v>1993</v>
      </c>
      <c r="AN8041" s="302">
        <v>34270</v>
      </c>
      <c r="AO8041" s="300">
        <v>7.4480000000000004</v>
      </c>
    </row>
    <row r="8042" spans="38:41">
      <c r="AL8042" s="300">
        <v>10</v>
      </c>
      <c r="AM8042" s="300">
        <v>1993</v>
      </c>
      <c r="AN8042" s="302">
        <v>34269</v>
      </c>
      <c r="AO8042" s="300">
        <v>7.4119999999999999</v>
      </c>
    </row>
    <row r="8043" spans="38:41">
      <c r="AL8043" s="300">
        <v>10</v>
      </c>
      <c r="AM8043" s="300">
        <v>1993</v>
      </c>
      <c r="AN8043" s="302">
        <v>34268</v>
      </c>
      <c r="AO8043" s="300">
        <v>7.3959999999999999</v>
      </c>
    </row>
    <row r="8044" spans="38:41">
      <c r="AL8044" s="300">
        <v>10</v>
      </c>
      <c r="AM8044" s="300">
        <v>1993</v>
      </c>
      <c r="AN8044" s="302">
        <v>34267</v>
      </c>
      <c r="AO8044" s="300">
        <v>7.4160000000000004</v>
      </c>
    </row>
    <row r="8045" spans="38:41">
      <c r="AL8045" s="300">
        <v>10</v>
      </c>
      <c r="AM8045" s="300">
        <v>1993</v>
      </c>
      <c r="AN8045" s="302">
        <v>34264</v>
      </c>
      <c r="AO8045" s="300">
        <v>7.3959999999999999</v>
      </c>
    </row>
    <row r="8046" spans="38:41">
      <c r="AL8046" s="300">
        <v>10</v>
      </c>
      <c r="AM8046" s="300">
        <v>1993</v>
      </c>
      <c r="AN8046" s="302">
        <v>34263</v>
      </c>
      <c r="AO8046" s="300">
        <v>7.3529999999999998</v>
      </c>
    </row>
    <row r="8047" spans="38:41">
      <c r="AL8047" s="300">
        <v>10</v>
      </c>
      <c r="AM8047" s="300">
        <v>1993</v>
      </c>
      <c r="AN8047" s="302">
        <v>34262</v>
      </c>
      <c r="AO8047" s="300">
        <v>7.2830000000000004</v>
      </c>
    </row>
    <row r="8048" spans="38:41">
      <c r="AL8048" s="300">
        <v>10</v>
      </c>
      <c r="AM8048" s="300">
        <v>1993</v>
      </c>
      <c r="AN8048" s="302">
        <v>34261</v>
      </c>
      <c r="AO8048" s="300">
        <v>7.3369999999999997</v>
      </c>
    </row>
    <row r="8049" spans="38:41">
      <c r="AL8049" s="300">
        <v>10</v>
      </c>
      <c r="AM8049" s="300">
        <v>1993</v>
      </c>
      <c r="AN8049" s="302">
        <v>34260</v>
      </c>
      <c r="AO8049" s="300">
        <v>7.3449999999999998</v>
      </c>
    </row>
    <row r="8050" spans="38:41">
      <c r="AL8050" s="300">
        <v>10</v>
      </c>
      <c r="AM8050" s="300">
        <v>1993</v>
      </c>
      <c r="AN8050" s="302">
        <v>34257</v>
      </c>
      <c r="AO8050" s="300">
        <v>7.3330000000000002</v>
      </c>
    </row>
    <row r="8051" spans="38:41">
      <c r="AL8051" s="300">
        <v>10</v>
      </c>
      <c r="AM8051" s="300">
        <v>1993</v>
      </c>
      <c r="AN8051" s="302">
        <v>34256</v>
      </c>
      <c r="AO8051" s="300">
        <v>7.298</v>
      </c>
    </row>
    <row r="8052" spans="38:41">
      <c r="AL8052" s="300">
        <v>10</v>
      </c>
      <c r="AM8052" s="300">
        <v>1993</v>
      </c>
      <c r="AN8052" s="302">
        <v>34255</v>
      </c>
      <c r="AO8052" s="300">
        <v>7.38</v>
      </c>
    </row>
    <row r="8053" spans="38:41">
      <c r="AL8053" s="300">
        <v>10</v>
      </c>
      <c r="AM8053" s="300">
        <v>1993</v>
      </c>
      <c r="AN8053" s="302">
        <v>34254</v>
      </c>
      <c r="AO8053" s="300">
        <v>7.3840000000000003</v>
      </c>
    </row>
    <row r="8054" spans="38:41">
      <c r="AL8054" s="300">
        <v>10</v>
      </c>
      <c r="AM8054" s="300">
        <v>1993</v>
      </c>
      <c r="AN8054" s="302">
        <v>34253</v>
      </c>
      <c r="AO8054" s="300">
        <v>7.3959999999999999</v>
      </c>
    </row>
    <row r="8055" spans="38:41">
      <c r="AL8055" s="300">
        <v>10</v>
      </c>
      <c r="AM8055" s="300">
        <v>1993</v>
      </c>
      <c r="AN8055" s="302">
        <v>34250</v>
      </c>
      <c r="AO8055" s="300">
        <v>7.4279999999999999</v>
      </c>
    </row>
    <row r="8056" spans="38:41">
      <c r="AL8056" s="300">
        <v>10</v>
      </c>
      <c r="AM8056" s="300">
        <v>1993</v>
      </c>
      <c r="AN8056" s="302">
        <v>34249</v>
      </c>
      <c r="AO8056" s="300">
        <v>7.5</v>
      </c>
    </row>
    <row r="8057" spans="38:41">
      <c r="AL8057" s="300">
        <v>10</v>
      </c>
      <c r="AM8057" s="300">
        <v>1993</v>
      </c>
      <c r="AN8057" s="302">
        <v>34248</v>
      </c>
      <c r="AO8057" s="300">
        <v>7.508</v>
      </c>
    </row>
    <row r="8058" spans="38:41">
      <c r="AL8058" s="300">
        <v>10</v>
      </c>
      <c r="AM8058" s="300">
        <v>1993</v>
      </c>
      <c r="AN8058" s="302">
        <v>34247</v>
      </c>
      <c r="AO8058" s="300">
        <v>7.6020000000000003</v>
      </c>
    </row>
    <row r="8059" spans="38:41">
      <c r="AL8059" s="300">
        <v>10</v>
      </c>
      <c r="AM8059" s="300">
        <v>1993</v>
      </c>
      <c r="AN8059" s="302">
        <v>34246</v>
      </c>
      <c r="AO8059" s="300">
        <v>7.6550000000000002</v>
      </c>
    </row>
    <row r="8060" spans="38:41">
      <c r="AL8060" s="300">
        <v>10</v>
      </c>
      <c r="AM8060" s="300">
        <v>1993</v>
      </c>
      <c r="AN8060" s="302">
        <v>34243</v>
      </c>
      <c r="AO8060" s="300">
        <v>7.6310000000000002</v>
      </c>
    </row>
    <row r="8061" spans="38:41">
      <c r="AL8061" s="300">
        <v>9</v>
      </c>
      <c r="AM8061" s="300">
        <v>1993</v>
      </c>
      <c r="AN8061" s="302">
        <v>34242</v>
      </c>
      <c r="AO8061" s="300">
        <v>7.6429999999999998</v>
      </c>
    </row>
    <row r="8062" spans="38:41">
      <c r="AL8062" s="300">
        <v>9</v>
      </c>
      <c r="AM8062" s="300">
        <v>1993</v>
      </c>
      <c r="AN8062" s="302">
        <v>34241</v>
      </c>
      <c r="AO8062" s="300">
        <v>7.5890000000000004</v>
      </c>
    </row>
    <row r="8063" spans="38:41">
      <c r="AL8063" s="300">
        <v>9</v>
      </c>
      <c r="AM8063" s="300">
        <v>1993</v>
      </c>
      <c r="AN8063" s="302">
        <v>34240</v>
      </c>
      <c r="AO8063" s="300">
        <v>7.476</v>
      </c>
    </row>
    <row r="8064" spans="38:41">
      <c r="AL8064" s="300">
        <v>9</v>
      </c>
      <c r="AM8064" s="300">
        <v>1993</v>
      </c>
      <c r="AN8064" s="302">
        <v>34239</v>
      </c>
      <c r="AO8064" s="300">
        <v>7.452</v>
      </c>
    </row>
    <row r="8065" spans="38:41">
      <c r="AL8065" s="300">
        <v>9</v>
      </c>
      <c r="AM8065" s="300">
        <v>1993</v>
      </c>
      <c r="AN8065" s="302">
        <v>34236</v>
      </c>
      <c r="AO8065" s="300">
        <v>7.5570000000000004</v>
      </c>
    </row>
    <row r="8066" spans="38:41">
      <c r="AL8066" s="300">
        <v>9</v>
      </c>
      <c r="AM8066" s="300">
        <v>1993</v>
      </c>
      <c r="AN8066" s="302">
        <v>34235</v>
      </c>
      <c r="AO8066" s="300">
        <v>7.577</v>
      </c>
    </row>
    <row r="8067" spans="38:41">
      <c r="AL8067" s="300">
        <v>9</v>
      </c>
      <c r="AM8067" s="300">
        <v>1993</v>
      </c>
      <c r="AN8067" s="302">
        <v>34234</v>
      </c>
      <c r="AO8067" s="300">
        <v>7.5490000000000004</v>
      </c>
    </row>
    <row r="8068" spans="38:41">
      <c r="AL8068" s="300">
        <v>9</v>
      </c>
      <c r="AM8068" s="300">
        <v>1993</v>
      </c>
      <c r="AN8068" s="302">
        <v>34233</v>
      </c>
      <c r="AO8068" s="300">
        <v>7.6390000000000002</v>
      </c>
    </row>
    <row r="8069" spans="38:41">
      <c r="AL8069" s="300">
        <v>9</v>
      </c>
      <c r="AM8069" s="300">
        <v>1993</v>
      </c>
      <c r="AN8069" s="302">
        <v>34232</v>
      </c>
      <c r="AO8069" s="300">
        <v>7.6639999999999997</v>
      </c>
    </row>
    <row r="8070" spans="38:41">
      <c r="AL8070" s="300">
        <v>9</v>
      </c>
      <c r="AM8070" s="300">
        <v>1993</v>
      </c>
      <c r="AN8070" s="302">
        <v>34229</v>
      </c>
      <c r="AO8070" s="300">
        <v>7.5609999999999999</v>
      </c>
    </row>
    <row r="8071" spans="38:41">
      <c r="AL8071" s="300">
        <v>9</v>
      </c>
      <c r="AM8071" s="300">
        <v>1993</v>
      </c>
      <c r="AN8071" s="302">
        <v>34228</v>
      </c>
      <c r="AO8071" s="300">
        <v>7.52</v>
      </c>
    </row>
    <row r="8072" spans="38:41">
      <c r="AL8072" s="300">
        <v>9</v>
      </c>
      <c r="AM8072" s="300">
        <v>1993</v>
      </c>
      <c r="AN8072" s="302">
        <v>34227</v>
      </c>
      <c r="AO8072" s="300">
        <v>7.4640000000000004</v>
      </c>
    </row>
    <row r="8073" spans="38:41">
      <c r="AL8073" s="300">
        <v>9</v>
      </c>
      <c r="AM8073" s="300">
        <v>1993</v>
      </c>
      <c r="AN8073" s="302">
        <v>34226</v>
      </c>
      <c r="AO8073" s="300">
        <v>7.468</v>
      </c>
    </row>
    <row r="8074" spans="38:41">
      <c r="AL8074" s="300">
        <v>9</v>
      </c>
      <c r="AM8074" s="300">
        <v>1993</v>
      </c>
      <c r="AN8074" s="302">
        <v>34225</v>
      </c>
      <c r="AO8074" s="300">
        <v>7.3369999999999997</v>
      </c>
    </row>
    <row r="8075" spans="38:41">
      <c r="AL8075" s="300">
        <v>9</v>
      </c>
      <c r="AM8075" s="300">
        <v>1993</v>
      </c>
      <c r="AN8075" s="302">
        <v>34222</v>
      </c>
      <c r="AO8075" s="300">
        <v>7.3140000000000001</v>
      </c>
    </row>
    <row r="8076" spans="38:41">
      <c r="AL8076" s="300">
        <v>9</v>
      </c>
      <c r="AM8076" s="300">
        <v>1993</v>
      </c>
      <c r="AN8076" s="302">
        <v>34221</v>
      </c>
      <c r="AO8076" s="300">
        <v>7.3650000000000002</v>
      </c>
    </row>
    <row r="8077" spans="38:41">
      <c r="AL8077" s="300">
        <v>9</v>
      </c>
      <c r="AM8077" s="300">
        <v>1993</v>
      </c>
      <c r="AN8077" s="302">
        <v>34220</v>
      </c>
      <c r="AO8077" s="300">
        <v>7.3890000000000002</v>
      </c>
    </row>
    <row r="8078" spans="38:41">
      <c r="AL8078" s="300">
        <v>9</v>
      </c>
      <c r="AM8078" s="300">
        <v>1993</v>
      </c>
      <c r="AN8078" s="302">
        <v>34219</v>
      </c>
      <c r="AO8078" s="300">
        <v>7.4379999999999997</v>
      </c>
    </row>
    <row r="8079" spans="38:41">
      <c r="AL8079" s="300">
        <v>9</v>
      </c>
      <c r="AM8079" s="300">
        <v>1993</v>
      </c>
      <c r="AN8079" s="302">
        <v>34218</v>
      </c>
      <c r="AO8079" s="300">
        <v>7.4740000000000002</v>
      </c>
    </row>
    <row r="8080" spans="38:41">
      <c r="AL8080" s="300">
        <v>9</v>
      </c>
      <c r="AM8080" s="300">
        <v>1993</v>
      </c>
      <c r="AN8080" s="302">
        <v>34215</v>
      </c>
      <c r="AO8080" s="300">
        <v>7.4669999999999996</v>
      </c>
    </row>
    <row r="8081" spans="38:41">
      <c r="AL8081" s="300">
        <v>9</v>
      </c>
      <c r="AM8081" s="300">
        <v>1993</v>
      </c>
      <c r="AN8081" s="302">
        <v>34214</v>
      </c>
      <c r="AO8081" s="300">
        <v>7.5060000000000002</v>
      </c>
    </row>
    <row r="8082" spans="38:41">
      <c r="AL8082" s="300">
        <v>9</v>
      </c>
      <c r="AM8082" s="300">
        <v>1993</v>
      </c>
      <c r="AN8082" s="302">
        <v>34213</v>
      </c>
      <c r="AO8082" s="300">
        <v>7.5449999999999999</v>
      </c>
    </row>
    <row r="8083" spans="38:41">
      <c r="AL8083" s="300">
        <v>8</v>
      </c>
      <c r="AM8083" s="300">
        <v>1993</v>
      </c>
      <c r="AN8083" s="302">
        <v>34212</v>
      </c>
      <c r="AO8083" s="300">
        <v>7.5419999999999998</v>
      </c>
    </row>
    <row r="8084" spans="38:41">
      <c r="AL8084" s="300">
        <v>8</v>
      </c>
      <c r="AM8084" s="300">
        <v>1993</v>
      </c>
      <c r="AN8084" s="302">
        <v>34211</v>
      </c>
      <c r="AO8084" s="300">
        <v>7.5419999999999998</v>
      </c>
    </row>
    <row r="8085" spans="38:41">
      <c r="AL8085" s="300">
        <v>8</v>
      </c>
      <c r="AM8085" s="300">
        <v>1993</v>
      </c>
      <c r="AN8085" s="302">
        <v>34208</v>
      </c>
      <c r="AO8085" s="300">
        <v>7.5780000000000003</v>
      </c>
    </row>
    <row r="8086" spans="38:41">
      <c r="AL8086" s="300">
        <v>8</v>
      </c>
      <c r="AM8086" s="300">
        <v>1993</v>
      </c>
      <c r="AN8086" s="302">
        <v>34207</v>
      </c>
      <c r="AO8086" s="300">
        <v>7.5279999999999996</v>
      </c>
    </row>
    <row r="8087" spans="38:41">
      <c r="AL8087" s="300">
        <v>8</v>
      </c>
      <c r="AM8087" s="300">
        <v>1993</v>
      </c>
      <c r="AN8087" s="302">
        <v>34206</v>
      </c>
      <c r="AO8087" s="300">
        <v>7.5709999999999997</v>
      </c>
    </row>
    <row r="8088" spans="38:41">
      <c r="AL8088" s="300">
        <v>8</v>
      </c>
      <c r="AM8088" s="300">
        <v>1993</v>
      </c>
      <c r="AN8088" s="302">
        <v>34205</v>
      </c>
      <c r="AO8088" s="300">
        <v>7.6539999999999999</v>
      </c>
    </row>
    <row r="8089" spans="38:41">
      <c r="AL8089" s="300">
        <v>8</v>
      </c>
      <c r="AM8089" s="300">
        <v>1993</v>
      </c>
      <c r="AN8089" s="302">
        <v>34204</v>
      </c>
      <c r="AO8089" s="300">
        <v>7.6760000000000002</v>
      </c>
    </row>
    <row r="8090" spans="38:41">
      <c r="AL8090" s="300">
        <v>8</v>
      </c>
      <c r="AM8090" s="300">
        <v>1993</v>
      </c>
      <c r="AN8090" s="302">
        <v>34201</v>
      </c>
      <c r="AO8090" s="300">
        <v>7.6580000000000004</v>
      </c>
    </row>
    <row r="8091" spans="38:41">
      <c r="AL8091" s="300">
        <v>8</v>
      </c>
      <c r="AM8091" s="300">
        <v>1993</v>
      </c>
      <c r="AN8091" s="302">
        <v>34200</v>
      </c>
      <c r="AO8091" s="300">
        <v>7.6619999999999999</v>
      </c>
    </row>
    <row r="8092" spans="38:41">
      <c r="AL8092" s="300">
        <v>8</v>
      </c>
      <c r="AM8092" s="300">
        <v>1993</v>
      </c>
      <c r="AN8092" s="302">
        <v>34199</v>
      </c>
      <c r="AO8092" s="300">
        <v>7.7169999999999996</v>
      </c>
    </row>
    <row r="8093" spans="38:41">
      <c r="AL8093" s="300">
        <v>8</v>
      </c>
      <c r="AM8093" s="300">
        <v>1993</v>
      </c>
      <c r="AN8093" s="302">
        <v>34198</v>
      </c>
      <c r="AO8093" s="300">
        <v>7.6769999999999996</v>
      </c>
    </row>
    <row r="8094" spans="38:41">
      <c r="AL8094" s="300">
        <v>8</v>
      </c>
      <c r="AM8094" s="300">
        <v>1993</v>
      </c>
      <c r="AN8094" s="302">
        <v>34197</v>
      </c>
      <c r="AO8094" s="300">
        <v>7.6769999999999996</v>
      </c>
    </row>
    <row r="8095" spans="38:41">
      <c r="AL8095" s="300">
        <v>8</v>
      </c>
      <c r="AM8095" s="300">
        <v>1993</v>
      </c>
      <c r="AN8095" s="302">
        <v>34194</v>
      </c>
      <c r="AO8095" s="300">
        <v>7.7619999999999996</v>
      </c>
    </row>
    <row r="8096" spans="38:41">
      <c r="AL8096" s="300">
        <v>8</v>
      </c>
      <c r="AM8096" s="300">
        <v>1993</v>
      </c>
      <c r="AN8096" s="302">
        <v>34193</v>
      </c>
      <c r="AO8096" s="300">
        <v>7.82</v>
      </c>
    </row>
    <row r="8097" spans="38:41">
      <c r="AL8097" s="300">
        <v>8</v>
      </c>
      <c r="AM8097" s="300">
        <v>1993</v>
      </c>
      <c r="AN8097" s="302">
        <v>34192</v>
      </c>
      <c r="AO8097" s="300">
        <v>7.7510000000000003</v>
      </c>
    </row>
    <row r="8098" spans="38:41">
      <c r="AL8098" s="300">
        <v>8</v>
      </c>
      <c r="AM8098" s="300">
        <v>1993</v>
      </c>
      <c r="AN8098" s="302">
        <v>34191</v>
      </c>
      <c r="AO8098" s="300">
        <v>7.6849999999999996</v>
      </c>
    </row>
    <row r="8099" spans="38:41">
      <c r="AL8099" s="300">
        <v>8</v>
      </c>
      <c r="AM8099" s="300">
        <v>1993</v>
      </c>
      <c r="AN8099" s="302">
        <v>34190</v>
      </c>
      <c r="AO8099" s="300">
        <v>7.7069999999999999</v>
      </c>
    </row>
    <row r="8100" spans="38:41">
      <c r="AL8100" s="300">
        <v>8</v>
      </c>
      <c r="AM8100" s="300">
        <v>1993</v>
      </c>
      <c r="AN8100" s="302">
        <v>34187</v>
      </c>
      <c r="AO8100" s="300">
        <v>7.7770000000000001</v>
      </c>
    </row>
    <row r="8101" spans="38:41">
      <c r="AL8101" s="300">
        <v>8</v>
      </c>
      <c r="AM8101" s="300">
        <v>1993</v>
      </c>
      <c r="AN8101" s="302">
        <v>34186</v>
      </c>
      <c r="AO8101" s="300">
        <v>7.8490000000000002</v>
      </c>
    </row>
    <row r="8102" spans="38:41">
      <c r="AL8102" s="300">
        <v>8</v>
      </c>
      <c r="AM8102" s="300">
        <v>1993</v>
      </c>
      <c r="AN8102" s="302">
        <v>34185</v>
      </c>
      <c r="AO8102" s="300">
        <v>7.9059999999999997</v>
      </c>
    </row>
    <row r="8103" spans="38:41">
      <c r="AL8103" s="300">
        <v>8</v>
      </c>
      <c r="AM8103" s="300">
        <v>1993</v>
      </c>
      <c r="AN8103" s="302">
        <v>34184</v>
      </c>
      <c r="AO8103" s="300">
        <v>7.86</v>
      </c>
    </row>
    <row r="8104" spans="38:41">
      <c r="AL8104" s="300">
        <v>8</v>
      </c>
      <c r="AM8104" s="300">
        <v>1993</v>
      </c>
      <c r="AN8104" s="302">
        <v>34183</v>
      </c>
      <c r="AO8104" s="300">
        <v>7.9139999999999997</v>
      </c>
    </row>
    <row r="8105" spans="38:41">
      <c r="AL8105" s="300">
        <v>7</v>
      </c>
      <c r="AM8105" s="300">
        <v>1993</v>
      </c>
      <c r="AN8105" s="302">
        <v>34180</v>
      </c>
      <c r="AO8105" s="300">
        <v>7.9139999999999997</v>
      </c>
    </row>
    <row r="8106" spans="38:41">
      <c r="AL8106" s="300">
        <v>7</v>
      </c>
      <c r="AM8106" s="300">
        <v>1993</v>
      </c>
      <c r="AN8106" s="302">
        <v>34179</v>
      </c>
      <c r="AO8106" s="300">
        <v>7.91</v>
      </c>
    </row>
    <row r="8107" spans="38:41">
      <c r="AL8107" s="300">
        <v>7</v>
      </c>
      <c r="AM8107" s="300">
        <v>1993</v>
      </c>
      <c r="AN8107" s="302">
        <v>34178</v>
      </c>
      <c r="AO8107" s="300">
        <v>7.9870000000000001</v>
      </c>
    </row>
    <row r="8108" spans="38:41">
      <c r="AL8108" s="300">
        <v>7</v>
      </c>
      <c r="AM8108" s="300">
        <v>1993</v>
      </c>
      <c r="AN8108" s="302">
        <v>34177</v>
      </c>
      <c r="AO8108" s="300">
        <v>8.0220000000000002</v>
      </c>
    </row>
    <row r="8109" spans="38:41">
      <c r="AL8109" s="300">
        <v>7</v>
      </c>
      <c r="AM8109" s="300">
        <v>1993</v>
      </c>
      <c r="AN8109" s="302">
        <v>34176</v>
      </c>
      <c r="AO8109" s="300">
        <v>8.0459999999999994</v>
      </c>
    </row>
    <row r="8110" spans="38:41">
      <c r="AL8110" s="300">
        <v>7</v>
      </c>
      <c r="AM8110" s="300">
        <v>1993</v>
      </c>
      <c r="AN8110" s="302">
        <v>34173</v>
      </c>
      <c r="AO8110" s="300">
        <v>8.0850000000000009</v>
      </c>
    </row>
    <row r="8111" spans="38:41">
      <c r="AL8111" s="300">
        <v>7</v>
      </c>
      <c r="AM8111" s="300">
        <v>1993</v>
      </c>
      <c r="AN8111" s="302">
        <v>34172</v>
      </c>
      <c r="AO8111" s="300">
        <v>8.0619999999999994</v>
      </c>
    </row>
    <row r="8112" spans="38:41">
      <c r="AL8112" s="300">
        <v>7</v>
      </c>
      <c r="AM8112" s="300">
        <v>1993</v>
      </c>
      <c r="AN8112" s="302">
        <v>34171</v>
      </c>
      <c r="AO8112" s="300">
        <v>7.968</v>
      </c>
    </row>
    <row r="8113" spans="38:41">
      <c r="AL8113" s="300">
        <v>7</v>
      </c>
      <c r="AM8113" s="300">
        <v>1993</v>
      </c>
      <c r="AN8113" s="302">
        <v>34170</v>
      </c>
      <c r="AO8113" s="300">
        <v>7.9260000000000002</v>
      </c>
    </row>
    <row r="8114" spans="38:41">
      <c r="AL8114" s="300">
        <v>7</v>
      </c>
      <c r="AM8114" s="300">
        <v>1993</v>
      </c>
      <c r="AN8114" s="302">
        <v>34169</v>
      </c>
      <c r="AO8114" s="300">
        <v>7.9489999999999998</v>
      </c>
    </row>
    <row r="8115" spans="38:41">
      <c r="AL8115" s="300">
        <v>7</v>
      </c>
      <c r="AM8115" s="300">
        <v>1993</v>
      </c>
      <c r="AN8115" s="302">
        <v>34166</v>
      </c>
      <c r="AO8115" s="300">
        <v>7.9690000000000003</v>
      </c>
    </row>
    <row r="8116" spans="38:41">
      <c r="AL8116" s="300">
        <v>7</v>
      </c>
      <c r="AM8116" s="300">
        <v>1993</v>
      </c>
      <c r="AN8116" s="302">
        <v>34165</v>
      </c>
      <c r="AO8116" s="300">
        <v>7.984</v>
      </c>
    </row>
    <row r="8117" spans="38:41">
      <c r="AL8117" s="300">
        <v>7</v>
      </c>
      <c r="AM8117" s="300">
        <v>1993</v>
      </c>
      <c r="AN8117" s="302">
        <v>34164</v>
      </c>
      <c r="AO8117" s="300">
        <v>7.9960000000000004</v>
      </c>
    </row>
    <row r="8118" spans="38:41">
      <c r="AL8118" s="300">
        <v>7</v>
      </c>
      <c r="AM8118" s="300">
        <v>1993</v>
      </c>
      <c r="AN8118" s="302">
        <v>34163</v>
      </c>
      <c r="AO8118" s="300">
        <v>8.0190000000000001</v>
      </c>
    </row>
    <row r="8119" spans="38:41">
      <c r="AL8119" s="300">
        <v>7</v>
      </c>
      <c r="AM8119" s="300">
        <v>1993</v>
      </c>
      <c r="AN8119" s="302">
        <v>34162</v>
      </c>
      <c r="AO8119" s="300">
        <v>8.0269999999999992</v>
      </c>
    </row>
    <row r="8120" spans="38:41">
      <c r="AL8120" s="300">
        <v>7</v>
      </c>
      <c r="AM8120" s="300">
        <v>1993</v>
      </c>
      <c r="AN8120" s="302">
        <v>34159</v>
      </c>
      <c r="AO8120" s="300">
        <v>8.0429999999999993</v>
      </c>
    </row>
    <row r="8121" spans="38:41">
      <c r="AL8121" s="300">
        <v>7</v>
      </c>
      <c r="AM8121" s="300">
        <v>1993</v>
      </c>
      <c r="AN8121" s="302">
        <v>34158</v>
      </c>
      <c r="AO8121" s="300">
        <v>8.1180000000000003</v>
      </c>
    </row>
    <row r="8122" spans="38:41">
      <c r="AL8122" s="300">
        <v>7</v>
      </c>
      <c r="AM8122" s="300">
        <v>1993</v>
      </c>
      <c r="AN8122" s="302">
        <v>34157</v>
      </c>
      <c r="AO8122" s="300">
        <v>8.15</v>
      </c>
    </row>
    <row r="8123" spans="38:41">
      <c r="AL8123" s="300">
        <v>7</v>
      </c>
      <c r="AM8123" s="300">
        <v>1993</v>
      </c>
      <c r="AN8123" s="302">
        <v>34156</v>
      </c>
      <c r="AO8123" s="300">
        <v>8.1300000000000008</v>
      </c>
    </row>
    <row r="8124" spans="38:41">
      <c r="AL8124" s="300">
        <v>7</v>
      </c>
      <c r="AM8124" s="300">
        <v>1993</v>
      </c>
      <c r="AN8124" s="302">
        <v>34155</v>
      </c>
      <c r="AO8124" s="300">
        <v>8.1300000000000008</v>
      </c>
    </row>
    <row r="8125" spans="38:41">
      <c r="AL8125" s="300">
        <v>7</v>
      </c>
      <c r="AM8125" s="300">
        <v>1993</v>
      </c>
      <c r="AN8125" s="302">
        <v>34152</v>
      </c>
      <c r="AO8125" s="300">
        <v>8.1300000000000008</v>
      </c>
    </row>
    <row r="8126" spans="38:41">
      <c r="AL8126" s="300">
        <v>6</v>
      </c>
      <c r="AM8126" s="300">
        <v>1993</v>
      </c>
      <c r="AN8126" s="302">
        <v>34150</v>
      </c>
      <c r="AO8126" s="300">
        <v>8.1579999999999995</v>
      </c>
    </row>
    <row r="8127" spans="38:41">
      <c r="AL8127" s="300">
        <v>6</v>
      </c>
      <c r="AM8127" s="300">
        <v>1993</v>
      </c>
      <c r="AN8127" s="302">
        <v>34149</v>
      </c>
      <c r="AO8127" s="300">
        <v>8.1579999999999995</v>
      </c>
    </row>
    <row r="8128" spans="38:41">
      <c r="AL8128" s="300">
        <v>6</v>
      </c>
      <c r="AM8128" s="300">
        <v>1993</v>
      </c>
      <c r="AN8128" s="302">
        <v>34148</v>
      </c>
      <c r="AO8128" s="300">
        <v>8.1150000000000002</v>
      </c>
    </row>
    <row r="8129" spans="38:41">
      <c r="AL8129" s="300">
        <v>6</v>
      </c>
      <c r="AM8129" s="300">
        <v>1993</v>
      </c>
      <c r="AN8129" s="302">
        <v>34145</v>
      </c>
      <c r="AO8129" s="300">
        <v>8.1620000000000008</v>
      </c>
    </row>
    <row r="8130" spans="38:41">
      <c r="AL8130" s="300">
        <v>6</v>
      </c>
      <c r="AM8130" s="300">
        <v>1993</v>
      </c>
      <c r="AN8130" s="302">
        <v>34144</v>
      </c>
      <c r="AO8130" s="300">
        <v>8.1869999999999994</v>
      </c>
    </row>
    <row r="8131" spans="38:41">
      <c r="AL8131" s="300">
        <v>6</v>
      </c>
      <c r="AM8131" s="300">
        <v>1993</v>
      </c>
      <c r="AN8131" s="302">
        <v>34143</v>
      </c>
      <c r="AO8131" s="300">
        <v>8.2110000000000003</v>
      </c>
    </row>
    <row r="8132" spans="38:41">
      <c r="AL8132" s="300">
        <v>6</v>
      </c>
      <c r="AM8132" s="300">
        <v>1993</v>
      </c>
      <c r="AN8132" s="302">
        <v>34142</v>
      </c>
      <c r="AO8132" s="300">
        <v>8.1989999999999998</v>
      </c>
    </row>
    <row r="8133" spans="38:41">
      <c r="AL8133" s="300">
        <v>6</v>
      </c>
      <c r="AM8133" s="300">
        <v>1993</v>
      </c>
      <c r="AN8133" s="302">
        <v>34141</v>
      </c>
      <c r="AO8133" s="300">
        <v>8.1669999999999998</v>
      </c>
    </row>
    <row r="8134" spans="38:41">
      <c r="AL8134" s="300">
        <v>6</v>
      </c>
      <c r="AM8134" s="300">
        <v>1993</v>
      </c>
      <c r="AN8134" s="302">
        <v>34138</v>
      </c>
      <c r="AO8134" s="300">
        <v>8.2029999999999994</v>
      </c>
    </row>
    <row r="8135" spans="38:41">
      <c r="AL8135" s="300">
        <v>6</v>
      </c>
      <c r="AM8135" s="300">
        <v>1993</v>
      </c>
      <c r="AN8135" s="302">
        <v>34137</v>
      </c>
      <c r="AO8135" s="300">
        <v>8.2029999999999994</v>
      </c>
    </row>
    <row r="8136" spans="38:41">
      <c r="AL8136" s="300">
        <v>6</v>
      </c>
      <c r="AM8136" s="300">
        <v>1993</v>
      </c>
      <c r="AN8136" s="302">
        <v>34136</v>
      </c>
      <c r="AO8136" s="300">
        <v>8.2270000000000003</v>
      </c>
    </row>
    <row r="8137" spans="38:41">
      <c r="AL8137" s="300">
        <v>6</v>
      </c>
      <c r="AM8137" s="300">
        <v>1993</v>
      </c>
      <c r="AN8137" s="302">
        <v>34135</v>
      </c>
      <c r="AO8137" s="300">
        <v>8.2720000000000002</v>
      </c>
    </row>
    <row r="8138" spans="38:41">
      <c r="AL8138" s="300">
        <v>6</v>
      </c>
      <c r="AM8138" s="300">
        <v>1993</v>
      </c>
      <c r="AN8138" s="302">
        <v>34134</v>
      </c>
      <c r="AO8138" s="300">
        <v>8.2520000000000007</v>
      </c>
    </row>
    <row r="8139" spans="38:41">
      <c r="AL8139" s="300">
        <v>6</v>
      </c>
      <c r="AM8139" s="300">
        <v>1993</v>
      </c>
      <c r="AN8139" s="302">
        <v>34131</v>
      </c>
      <c r="AO8139" s="300">
        <v>8.2520000000000007</v>
      </c>
    </row>
    <row r="8140" spans="38:41">
      <c r="AL8140" s="300">
        <v>6</v>
      </c>
      <c r="AM8140" s="300">
        <v>1993</v>
      </c>
      <c r="AN8140" s="302">
        <v>34130</v>
      </c>
      <c r="AO8140" s="300">
        <v>8.3049999999999997</v>
      </c>
    </row>
    <row r="8141" spans="38:41">
      <c r="AL8141" s="300">
        <v>6</v>
      </c>
      <c r="AM8141" s="300">
        <v>1993</v>
      </c>
      <c r="AN8141" s="302">
        <v>34129</v>
      </c>
      <c r="AO8141" s="300">
        <v>8.3710000000000004</v>
      </c>
    </row>
    <row r="8142" spans="38:41">
      <c r="AL8142" s="300">
        <v>6</v>
      </c>
      <c r="AM8142" s="300">
        <v>1993</v>
      </c>
      <c r="AN8142" s="302">
        <v>34128</v>
      </c>
      <c r="AO8142" s="300">
        <v>8.4049999999999994</v>
      </c>
    </row>
    <row r="8143" spans="38:41">
      <c r="AL8143" s="300">
        <v>6</v>
      </c>
      <c r="AM8143" s="300">
        <v>1993</v>
      </c>
      <c r="AN8143" s="302">
        <v>34127</v>
      </c>
      <c r="AO8143" s="300">
        <v>8.4090000000000007</v>
      </c>
    </row>
    <row r="8144" spans="38:41">
      <c r="AL8144" s="300">
        <v>6</v>
      </c>
      <c r="AM8144" s="300">
        <v>1993</v>
      </c>
      <c r="AN8144" s="302">
        <v>34124</v>
      </c>
      <c r="AO8144" s="300">
        <v>8.3840000000000003</v>
      </c>
    </row>
    <row r="8145" spans="38:41">
      <c r="AL8145" s="300">
        <v>6</v>
      </c>
      <c r="AM8145" s="300">
        <v>1993</v>
      </c>
      <c r="AN8145" s="302">
        <v>34123</v>
      </c>
      <c r="AO8145" s="300">
        <v>8.3339999999999996</v>
      </c>
    </row>
    <row r="8146" spans="38:41">
      <c r="AL8146" s="300">
        <v>6</v>
      </c>
      <c r="AM8146" s="300">
        <v>1993</v>
      </c>
      <c r="AN8146" s="302">
        <v>34122</v>
      </c>
      <c r="AO8146" s="300">
        <v>8.2929999999999993</v>
      </c>
    </row>
    <row r="8147" spans="38:41">
      <c r="AL8147" s="300">
        <v>6</v>
      </c>
      <c r="AM8147" s="300">
        <v>1993</v>
      </c>
      <c r="AN8147" s="302">
        <v>34121</v>
      </c>
      <c r="AO8147" s="300">
        <v>8.2729999999999997</v>
      </c>
    </row>
    <row r="8148" spans="38:41">
      <c r="AL8148" s="300">
        <v>5</v>
      </c>
      <c r="AM8148" s="300">
        <v>1993</v>
      </c>
      <c r="AN8148" s="302">
        <v>34120</v>
      </c>
      <c r="AO8148" s="300">
        <v>8.3059999999999992</v>
      </c>
    </row>
    <row r="8149" spans="38:41">
      <c r="AL8149" s="300">
        <v>5</v>
      </c>
      <c r="AM8149" s="300">
        <v>1993</v>
      </c>
      <c r="AN8149" s="302">
        <v>34117</v>
      </c>
      <c r="AO8149" s="300">
        <v>8.3230000000000004</v>
      </c>
    </row>
    <row r="8150" spans="38:41">
      <c r="AL8150" s="300">
        <v>5</v>
      </c>
      <c r="AM8150" s="300">
        <v>1993</v>
      </c>
      <c r="AN8150" s="302">
        <v>34116</v>
      </c>
      <c r="AO8150" s="300">
        <v>8.3140000000000001</v>
      </c>
    </row>
    <row r="8151" spans="38:41">
      <c r="AL8151" s="300">
        <v>5</v>
      </c>
      <c r="AM8151" s="300">
        <v>1993</v>
      </c>
      <c r="AN8151" s="302">
        <v>34115</v>
      </c>
      <c r="AO8151" s="300">
        <v>8.327</v>
      </c>
    </row>
    <row r="8152" spans="38:41">
      <c r="AL8152" s="300">
        <v>5</v>
      </c>
      <c r="AM8152" s="300">
        <v>1993</v>
      </c>
      <c r="AN8152" s="302">
        <v>34114</v>
      </c>
      <c r="AO8152" s="300">
        <v>8.3889999999999993</v>
      </c>
    </row>
    <row r="8153" spans="38:41">
      <c r="AL8153" s="300">
        <v>5</v>
      </c>
      <c r="AM8153" s="300">
        <v>1993</v>
      </c>
      <c r="AN8153" s="302">
        <v>34110</v>
      </c>
      <c r="AO8153" s="300">
        <v>8.4220000000000006</v>
      </c>
    </row>
    <row r="8154" spans="38:41">
      <c r="AL8154" s="300">
        <v>5</v>
      </c>
      <c r="AM8154" s="300">
        <v>1993</v>
      </c>
      <c r="AN8154" s="302">
        <v>34109</v>
      </c>
      <c r="AO8154" s="300">
        <v>8.4009999999999998</v>
      </c>
    </row>
    <row r="8155" spans="38:41">
      <c r="AL8155" s="300">
        <v>5</v>
      </c>
      <c r="AM8155" s="300">
        <v>1993</v>
      </c>
      <c r="AN8155" s="302">
        <v>34108</v>
      </c>
      <c r="AO8155" s="300">
        <v>8.4350000000000005</v>
      </c>
    </row>
    <row r="8156" spans="38:41">
      <c r="AL8156" s="300">
        <v>5</v>
      </c>
      <c r="AM8156" s="300">
        <v>1993</v>
      </c>
      <c r="AN8156" s="302">
        <v>34107</v>
      </c>
      <c r="AO8156" s="300">
        <v>8.4559999999999995</v>
      </c>
    </row>
    <row r="8157" spans="38:41">
      <c r="AL8157" s="300">
        <v>5</v>
      </c>
      <c r="AM8157" s="300">
        <v>1993</v>
      </c>
      <c r="AN8157" s="302">
        <v>34106</v>
      </c>
      <c r="AO8157" s="300">
        <v>8.4559999999999995</v>
      </c>
    </row>
    <row r="8158" spans="38:41">
      <c r="AL8158" s="300">
        <v>5</v>
      </c>
      <c r="AM8158" s="300">
        <v>1993</v>
      </c>
      <c r="AN8158" s="302">
        <v>34103</v>
      </c>
      <c r="AO8158" s="300">
        <v>8.4770000000000003</v>
      </c>
    </row>
    <row r="8159" spans="38:41">
      <c r="AL8159" s="300">
        <v>5</v>
      </c>
      <c r="AM8159" s="300">
        <v>1993</v>
      </c>
      <c r="AN8159" s="302">
        <v>34102</v>
      </c>
      <c r="AO8159" s="300">
        <v>8.4350000000000005</v>
      </c>
    </row>
    <row r="8160" spans="38:41">
      <c r="AL8160" s="300">
        <v>5</v>
      </c>
      <c r="AM8160" s="300">
        <v>1993</v>
      </c>
      <c r="AN8160" s="302">
        <v>34101</v>
      </c>
      <c r="AO8160" s="300">
        <v>8.4049999999999994</v>
      </c>
    </row>
    <row r="8161" spans="38:41">
      <c r="AL8161" s="300">
        <v>5</v>
      </c>
      <c r="AM8161" s="300">
        <v>1993</v>
      </c>
      <c r="AN8161" s="302">
        <v>34100</v>
      </c>
      <c r="AO8161" s="300">
        <v>8.327</v>
      </c>
    </row>
    <row r="8162" spans="38:41">
      <c r="AL8162" s="300">
        <v>5</v>
      </c>
      <c r="AM8162" s="300">
        <v>1993</v>
      </c>
      <c r="AN8162" s="302">
        <v>34099</v>
      </c>
      <c r="AO8162" s="300">
        <v>8.2899999999999991</v>
      </c>
    </row>
    <row r="8163" spans="38:41">
      <c r="AL8163" s="300">
        <v>5</v>
      </c>
      <c r="AM8163" s="300">
        <v>1993</v>
      </c>
      <c r="AN8163" s="302">
        <v>34096</v>
      </c>
      <c r="AO8163" s="300">
        <v>8.2940000000000005</v>
      </c>
    </row>
    <row r="8164" spans="38:41">
      <c r="AL8164" s="300">
        <v>5</v>
      </c>
      <c r="AM8164" s="300">
        <v>1993</v>
      </c>
      <c r="AN8164" s="302">
        <v>34095</v>
      </c>
      <c r="AO8164" s="300">
        <v>8.2490000000000006</v>
      </c>
    </row>
    <row r="8165" spans="38:41">
      <c r="AL8165" s="300">
        <v>5</v>
      </c>
      <c r="AM8165" s="300">
        <v>1993</v>
      </c>
      <c r="AN8165" s="302">
        <v>34094</v>
      </c>
      <c r="AO8165" s="300">
        <v>8.2739999999999991</v>
      </c>
    </row>
    <row r="8166" spans="38:41">
      <c r="AL8166" s="300">
        <v>5</v>
      </c>
      <c r="AM8166" s="300">
        <v>1993</v>
      </c>
      <c r="AN8166" s="302">
        <v>34093</v>
      </c>
      <c r="AO8166" s="300">
        <v>8.298</v>
      </c>
    </row>
    <row r="8167" spans="38:41">
      <c r="AL8167" s="300">
        <v>5</v>
      </c>
      <c r="AM8167" s="300">
        <v>1993</v>
      </c>
      <c r="AN8167" s="302">
        <v>34092</v>
      </c>
      <c r="AO8167" s="300">
        <v>8.343</v>
      </c>
    </row>
    <row r="8168" spans="38:41">
      <c r="AL8168" s="300">
        <v>4</v>
      </c>
      <c r="AM8168" s="300">
        <v>1993</v>
      </c>
      <c r="AN8168" s="302">
        <v>34089</v>
      </c>
      <c r="AO8168" s="300">
        <v>8.3759999999999994</v>
      </c>
    </row>
    <row r="8169" spans="38:41">
      <c r="AL8169" s="300">
        <v>4</v>
      </c>
      <c r="AM8169" s="300">
        <v>1993</v>
      </c>
      <c r="AN8169" s="302">
        <v>34088</v>
      </c>
      <c r="AO8169" s="300">
        <v>8.36</v>
      </c>
    </row>
    <row r="8170" spans="38:41">
      <c r="AL8170" s="300">
        <v>4</v>
      </c>
      <c r="AM8170" s="300">
        <v>1993</v>
      </c>
      <c r="AN8170" s="302">
        <v>34087</v>
      </c>
      <c r="AO8170" s="300">
        <v>8.3680000000000003</v>
      </c>
    </row>
    <row r="8171" spans="38:41">
      <c r="AL8171" s="300">
        <v>4</v>
      </c>
      <c r="AM8171" s="300">
        <v>1993</v>
      </c>
      <c r="AN8171" s="302">
        <v>34086</v>
      </c>
      <c r="AO8171" s="300">
        <v>8.3510000000000009</v>
      </c>
    </row>
    <row r="8172" spans="38:41">
      <c r="AL8172" s="300">
        <v>4</v>
      </c>
      <c r="AM8172" s="300">
        <v>1993</v>
      </c>
      <c r="AN8172" s="302">
        <v>34085</v>
      </c>
      <c r="AO8172" s="300">
        <v>8.1890000000000001</v>
      </c>
    </row>
    <row r="8173" spans="38:41">
      <c r="AL8173" s="300">
        <v>4</v>
      </c>
      <c r="AM8173" s="300">
        <v>1993</v>
      </c>
      <c r="AN8173" s="302">
        <v>34082</v>
      </c>
      <c r="AO8173" s="300">
        <v>8.1690000000000005</v>
      </c>
    </row>
    <row r="8174" spans="38:41">
      <c r="AL8174" s="300">
        <v>4</v>
      </c>
      <c r="AM8174" s="300">
        <v>1993</v>
      </c>
      <c r="AN8174" s="302">
        <v>34081</v>
      </c>
      <c r="AO8174" s="300">
        <v>8.1649999999999991</v>
      </c>
    </row>
    <row r="8175" spans="38:41">
      <c r="AL8175" s="300">
        <v>4</v>
      </c>
      <c r="AM8175" s="300">
        <v>1993</v>
      </c>
      <c r="AN8175" s="302">
        <v>34080</v>
      </c>
      <c r="AO8175" s="300">
        <v>8.1609999999999996</v>
      </c>
    </row>
    <row r="8176" spans="38:41">
      <c r="AL8176" s="300">
        <v>4</v>
      </c>
      <c r="AM8176" s="300">
        <v>1993</v>
      </c>
      <c r="AN8176" s="302">
        <v>34079</v>
      </c>
      <c r="AO8176" s="300">
        <v>8.1649999999999991</v>
      </c>
    </row>
    <row r="8177" spans="38:41">
      <c r="AL8177" s="300">
        <v>4</v>
      </c>
      <c r="AM8177" s="300">
        <v>1993</v>
      </c>
      <c r="AN8177" s="302">
        <v>34078</v>
      </c>
      <c r="AO8177" s="300">
        <v>8.1609999999999996</v>
      </c>
    </row>
    <row r="8178" spans="38:41">
      <c r="AL8178" s="300">
        <v>4</v>
      </c>
      <c r="AM8178" s="300">
        <v>1993</v>
      </c>
      <c r="AN8178" s="302">
        <v>34075</v>
      </c>
      <c r="AO8178" s="300">
        <v>8.1609999999999996</v>
      </c>
    </row>
    <row r="8179" spans="38:41">
      <c r="AL8179" s="300">
        <v>4</v>
      </c>
      <c r="AM8179" s="300">
        <v>1993</v>
      </c>
      <c r="AN8179" s="302">
        <v>34074</v>
      </c>
      <c r="AO8179" s="300">
        <v>8.1890000000000001</v>
      </c>
    </row>
    <row r="8180" spans="38:41">
      <c r="AL8180" s="300">
        <v>4</v>
      </c>
      <c r="AM8180" s="300">
        <v>1993</v>
      </c>
      <c r="AN8180" s="302">
        <v>34073</v>
      </c>
      <c r="AO8180" s="300">
        <v>8.2530000000000001</v>
      </c>
    </row>
    <row r="8181" spans="38:41">
      <c r="AL8181" s="300">
        <v>4</v>
      </c>
      <c r="AM8181" s="300">
        <v>1993</v>
      </c>
      <c r="AN8181" s="302">
        <v>34072</v>
      </c>
      <c r="AO8181" s="300">
        <v>8.2530000000000001</v>
      </c>
    </row>
    <row r="8182" spans="38:41">
      <c r="AL8182" s="300">
        <v>4</v>
      </c>
      <c r="AM8182" s="300">
        <v>1993</v>
      </c>
      <c r="AN8182" s="302">
        <v>34071</v>
      </c>
      <c r="AO8182" s="300">
        <v>8.2739999999999991</v>
      </c>
    </row>
    <row r="8183" spans="38:41">
      <c r="AL8183" s="300">
        <v>4</v>
      </c>
      <c r="AM8183" s="300">
        <v>1993</v>
      </c>
      <c r="AN8183" s="302">
        <v>34067</v>
      </c>
      <c r="AO8183" s="300">
        <v>8.3309999999999995</v>
      </c>
    </row>
    <row r="8184" spans="38:41">
      <c r="AL8184" s="300">
        <v>4</v>
      </c>
      <c r="AM8184" s="300">
        <v>1993</v>
      </c>
      <c r="AN8184" s="302">
        <v>34066</v>
      </c>
      <c r="AO8184" s="300">
        <v>8.3970000000000002</v>
      </c>
    </row>
    <row r="8185" spans="38:41">
      <c r="AL8185" s="300">
        <v>4</v>
      </c>
      <c r="AM8185" s="300">
        <v>1993</v>
      </c>
      <c r="AN8185" s="302">
        <v>34065</v>
      </c>
      <c r="AO8185" s="300">
        <v>8.41</v>
      </c>
    </row>
    <row r="8186" spans="38:41">
      <c r="AL8186" s="300">
        <v>4</v>
      </c>
      <c r="AM8186" s="300">
        <v>1993</v>
      </c>
      <c r="AN8186" s="302">
        <v>34064</v>
      </c>
      <c r="AO8186" s="300">
        <v>8.4469999999999992</v>
      </c>
    </row>
    <row r="8187" spans="38:41">
      <c r="AL8187" s="300">
        <v>4</v>
      </c>
      <c r="AM8187" s="300">
        <v>1993</v>
      </c>
      <c r="AN8187" s="302">
        <v>34061</v>
      </c>
      <c r="AO8187" s="300">
        <v>8.4930000000000003</v>
      </c>
    </row>
    <row r="8188" spans="38:41">
      <c r="AL8188" s="300">
        <v>4</v>
      </c>
      <c r="AM8188" s="300">
        <v>1993</v>
      </c>
      <c r="AN8188" s="302">
        <v>34060</v>
      </c>
      <c r="AO8188" s="300">
        <v>8.41</v>
      </c>
    </row>
    <row r="8189" spans="38:41">
      <c r="AL8189" s="300">
        <v>3</v>
      </c>
      <c r="AM8189" s="300">
        <v>1993</v>
      </c>
      <c r="AN8189" s="302">
        <v>34059</v>
      </c>
      <c r="AO8189" s="300">
        <v>8.3719999999999999</v>
      </c>
    </row>
    <row r="8190" spans="38:41">
      <c r="AL8190" s="300">
        <v>3</v>
      </c>
      <c r="AM8190" s="300">
        <v>1993</v>
      </c>
      <c r="AN8190" s="302">
        <v>34058</v>
      </c>
      <c r="AO8190" s="300">
        <v>8.327</v>
      </c>
    </row>
    <row r="8191" spans="38:41">
      <c r="AL8191" s="300">
        <v>3</v>
      </c>
      <c r="AM8191" s="300">
        <v>1993</v>
      </c>
      <c r="AN8191" s="302">
        <v>34057</v>
      </c>
      <c r="AO8191" s="300">
        <v>8.36</v>
      </c>
    </row>
    <row r="8192" spans="38:41">
      <c r="AL8192" s="300">
        <v>3</v>
      </c>
      <c r="AM8192" s="300">
        <v>1993</v>
      </c>
      <c r="AN8192" s="302">
        <v>34054</v>
      </c>
      <c r="AO8192" s="300">
        <v>8.3759999999999994</v>
      </c>
    </row>
    <row r="8193" spans="38:41">
      <c r="AL8193" s="300">
        <v>3</v>
      </c>
      <c r="AM8193" s="300">
        <v>1993</v>
      </c>
      <c r="AN8193" s="302">
        <v>34053</v>
      </c>
      <c r="AO8193" s="300">
        <v>8.298</v>
      </c>
    </row>
    <row r="8194" spans="38:41">
      <c r="AL8194" s="300">
        <v>3</v>
      </c>
      <c r="AM8194" s="300">
        <v>1993</v>
      </c>
      <c r="AN8194" s="302">
        <v>34052</v>
      </c>
      <c r="AO8194" s="300">
        <v>8.2739999999999991</v>
      </c>
    </row>
    <row r="8195" spans="38:41">
      <c r="AL8195" s="300">
        <v>3</v>
      </c>
      <c r="AM8195" s="300">
        <v>1993</v>
      </c>
      <c r="AN8195" s="302">
        <v>34051</v>
      </c>
      <c r="AO8195" s="300">
        <v>8.2620000000000005</v>
      </c>
    </row>
    <row r="8196" spans="38:41">
      <c r="AL8196" s="300">
        <v>3</v>
      </c>
      <c r="AM8196" s="300">
        <v>1993</v>
      </c>
      <c r="AN8196" s="302">
        <v>34050</v>
      </c>
      <c r="AO8196" s="300">
        <v>8.3070000000000004</v>
      </c>
    </row>
    <row r="8197" spans="38:41">
      <c r="AL8197" s="300">
        <v>3</v>
      </c>
      <c r="AM8197" s="300">
        <v>1993</v>
      </c>
      <c r="AN8197" s="302">
        <v>34047</v>
      </c>
      <c r="AO8197" s="300">
        <v>8.3390000000000004</v>
      </c>
    </row>
    <row r="8198" spans="38:41">
      <c r="AL8198" s="300">
        <v>3</v>
      </c>
      <c r="AM8198" s="300">
        <v>1993</v>
      </c>
      <c r="AN8198" s="302">
        <v>34046</v>
      </c>
      <c r="AO8198" s="300">
        <v>8.3070000000000004</v>
      </c>
    </row>
    <row r="8199" spans="38:41">
      <c r="AL8199" s="300">
        <v>3</v>
      </c>
      <c r="AM8199" s="300">
        <v>1993</v>
      </c>
      <c r="AN8199" s="302">
        <v>34045</v>
      </c>
      <c r="AO8199" s="300">
        <v>8.4220000000000006</v>
      </c>
    </row>
    <row r="8200" spans="38:41">
      <c r="AL8200" s="300">
        <v>3</v>
      </c>
      <c r="AM8200" s="300">
        <v>1993</v>
      </c>
      <c r="AN8200" s="302">
        <v>34044</v>
      </c>
      <c r="AO8200" s="300">
        <v>8.4260000000000002</v>
      </c>
    </row>
    <row r="8201" spans="38:41">
      <c r="AL8201" s="300">
        <v>3</v>
      </c>
      <c r="AM8201" s="300">
        <v>1993</v>
      </c>
      <c r="AN8201" s="302">
        <v>34043</v>
      </c>
      <c r="AO8201" s="300">
        <v>8.4390000000000001</v>
      </c>
    </row>
    <row r="8202" spans="38:41">
      <c r="AL8202" s="300">
        <v>3</v>
      </c>
      <c r="AM8202" s="300">
        <v>1993</v>
      </c>
      <c r="AN8202" s="302">
        <v>34040</v>
      </c>
      <c r="AO8202" s="300">
        <v>8.3559999999999999</v>
      </c>
    </row>
    <row r="8203" spans="38:41">
      <c r="AL8203" s="300">
        <v>3</v>
      </c>
      <c r="AM8203" s="300">
        <v>1993</v>
      </c>
      <c r="AN8203" s="302">
        <v>34039</v>
      </c>
      <c r="AO8203" s="300">
        <v>8.2539999999999996</v>
      </c>
    </row>
    <row r="8204" spans="38:41">
      <c r="AL8204" s="300">
        <v>3</v>
      </c>
      <c r="AM8204" s="300">
        <v>1993</v>
      </c>
      <c r="AN8204" s="302">
        <v>34038</v>
      </c>
      <c r="AO8204" s="300">
        <v>8.266</v>
      </c>
    </row>
    <row r="8205" spans="38:41">
      <c r="AL8205" s="300">
        <v>3</v>
      </c>
      <c r="AM8205" s="300">
        <v>1993</v>
      </c>
      <c r="AN8205" s="302">
        <v>34037</v>
      </c>
      <c r="AO8205" s="300">
        <v>8.2620000000000005</v>
      </c>
    </row>
    <row r="8206" spans="38:41">
      <c r="AL8206" s="300">
        <v>3</v>
      </c>
      <c r="AM8206" s="300">
        <v>1993</v>
      </c>
      <c r="AN8206" s="302">
        <v>34036</v>
      </c>
      <c r="AO8206" s="300">
        <v>8.1739999999999995</v>
      </c>
    </row>
    <row r="8207" spans="38:41">
      <c r="AL8207" s="300">
        <v>3</v>
      </c>
      <c r="AM8207" s="300">
        <v>1993</v>
      </c>
      <c r="AN8207" s="302">
        <v>34033</v>
      </c>
      <c r="AO8207" s="300">
        <v>8.1820000000000004</v>
      </c>
    </row>
    <row r="8208" spans="38:41">
      <c r="AL8208" s="300">
        <v>3</v>
      </c>
      <c r="AM8208" s="300">
        <v>1993</v>
      </c>
      <c r="AN8208" s="302">
        <v>34032</v>
      </c>
      <c r="AO8208" s="300">
        <v>8.1419999999999995</v>
      </c>
    </row>
    <row r="8209" spans="38:41">
      <c r="AL8209" s="300">
        <v>3</v>
      </c>
      <c r="AM8209" s="300">
        <v>1993</v>
      </c>
      <c r="AN8209" s="302">
        <v>34031</v>
      </c>
      <c r="AO8209" s="300">
        <v>8.1379999999999999</v>
      </c>
    </row>
    <row r="8210" spans="38:41">
      <c r="AL8210" s="300">
        <v>3</v>
      </c>
      <c r="AM8210" s="300">
        <v>1993</v>
      </c>
      <c r="AN8210" s="302">
        <v>34030</v>
      </c>
      <c r="AO8210" s="300">
        <v>8.2059999999999995</v>
      </c>
    </row>
    <row r="8211" spans="38:41">
      <c r="AL8211" s="300">
        <v>3</v>
      </c>
      <c r="AM8211" s="300">
        <v>1993</v>
      </c>
      <c r="AN8211" s="302">
        <v>34029</v>
      </c>
      <c r="AO8211" s="300">
        <v>8.202</v>
      </c>
    </row>
    <row r="8212" spans="38:41">
      <c r="AL8212" s="300">
        <v>2</v>
      </c>
      <c r="AM8212" s="300">
        <v>1993</v>
      </c>
      <c r="AN8212" s="302">
        <v>34026</v>
      </c>
      <c r="AO8212" s="300">
        <v>8.2829999999999995</v>
      </c>
    </row>
    <row r="8213" spans="38:41">
      <c r="AL8213" s="300">
        <v>2</v>
      </c>
      <c r="AM8213" s="300">
        <v>1993</v>
      </c>
      <c r="AN8213" s="302">
        <v>34025</v>
      </c>
      <c r="AO8213" s="300">
        <v>8.2910000000000004</v>
      </c>
    </row>
    <row r="8214" spans="38:41">
      <c r="AL8214" s="300">
        <v>2</v>
      </c>
      <c r="AM8214" s="300">
        <v>1993</v>
      </c>
      <c r="AN8214" s="302">
        <v>34024</v>
      </c>
      <c r="AO8214" s="300">
        <v>8.3239999999999998</v>
      </c>
    </row>
    <row r="8215" spans="38:41">
      <c r="AL8215" s="300">
        <v>2</v>
      </c>
      <c r="AM8215" s="300">
        <v>1993</v>
      </c>
      <c r="AN8215" s="302">
        <v>34023</v>
      </c>
      <c r="AO8215" s="300">
        <v>8.2379999999999995</v>
      </c>
    </row>
    <row r="8216" spans="38:41">
      <c r="AL8216" s="300">
        <v>2</v>
      </c>
      <c r="AM8216" s="300">
        <v>1993</v>
      </c>
      <c r="AN8216" s="302">
        <v>34022</v>
      </c>
      <c r="AO8216" s="300">
        <v>8.3520000000000003</v>
      </c>
    </row>
    <row r="8217" spans="38:41">
      <c r="AL8217" s="300">
        <v>2</v>
      </c>
      <c r="AM8217" s="300">
        <v>1993</v>
      </c>
      <c r="AN8217" s="302">
        <v>34019</v>
      </c>
      <c r="AO8217" s="300">
        <v>8.3979999999999997</v>
      </c>
    </row>
    <row r="8218" spans="38:41">
      <c r="AL8218" s="300">
        <v>2</v>
      </c>
      <c r="AM8218" s="300">
        <v>1993</v>
      </c>
      <c r="AN8218" s="302">
        <v>34018</v>
      </c>
      <c r="AO8218" s="300">
        <v>8.4019999999999992</v>
      </c>
    </row>
    <row r="8219" spans="38:41">
      <c r="AL8219" s="300">
        <v>2</v>
      </c>
      <c r="AM8219" s="300">
        <v>1993</v>
      </c>
      <c r="AN8219" s="302">
        <v>34017</v>
      </c>
      <c r="AO8219" s="300">
        <v>8.4730000000000008</v>
      </c>
    </row>
    <row r="8220" spans="38:41">
      <c r="AL8220" s="300">
        <v>2</v>
      </c>
      <c r="AM8220" s="300">
        <v>1993</v>
      </c>
      <c r="AN8220" s="302">
        <v>34016</v>
      </c>
      <c r="AO8220" s="300">
        <v>8.4939999999999998</v>
      </c>
    </row>
    <row r="8221" spans="38:41">
      <c r="AL8221" s="300">
        <v>2</v>
      </c>
      <c r="AM8221" s="300">
        <v>1993</v>
      </c>
      <c r="AN8221" s="302">
        <v>34015</v>
      </c>
      <c r="AO8221" s="300">
        <v>8.44</v>
      </c>
    </row>
    <row r="8222" spans="38:41">
      <c r="AL8222" s="300">
        <v>2</v>
      </c>
      <c r="AM8222" s="300">
        <v>1993</v>
      </c>
      <c r="AN8222" s="302">
        <v>34012</v>
      </c>
      <c r="AO8222" s="300">
        <v>8.4819999999999993</v>
      </c>
    </row>
    <row r="8223" spans="38:41">
      <c r="AL8223" s="300">
        <v>2</v>
      </c>
      <c r="AM8223" s="300">
        <v>1993</v>
      </c>
      <c r="AN8223" s="302">
        <v>34011</v>
      </c>
      <c r="AO8223" s="300">
        <v>8.5280000000000005</v>
      </c>
    </row>
    <row r="8224" spans="38:41">
      <c r="AL8224" s="300">
        <v>2</v>
      </c>
      <c r="AM8224" s="300">
        <v>1993</v>
      </c>
      <c r="AN8224" s="302">
        <v>34010</v>
      </c>
      <c r="AO8224" s="300">
        <v>8.5670000000000002</v>
      </c>
    </row>
    <row r="8225" spans="38:41">
      <c r="AL8225" s="300">
        <v>2</v>
      </c>
      <c r="AM8225" s="300">
        <v>1993</v>
      </c>
      <c r="AN8225" s="302">
        <v>34009</v>
      </c>
      <c r="AO8225" s="300">
        <v>8.5540000000000003</v>
      </c>
    </row>
    <row r="8226" spans="38:41">
      <c r="AL8226" s="300">
        <v>2</v>
      </c>
      <c r="AM8226" s="300">
        <v>1993</v>
      </c>
      <c r="AN8226" s="302">
        <v>34008</v>
      </c>
      <c r="AO8226" s="300">
        <v>8.5500000000000007</v>
      </c>
    </row>
    <row r="8227" spans="38:41">
      <c r="AL8227" s="300">
        <v>2</v>
      </c>
      <c r="AM8227" s="300">
        <v>1993</v>
      </c>
      <c r="AN8227" s="302">
        <v>34005</v>
      </c>
      <c r="AO8227" s="300">
        <v>8.5239999999999991</v>
      </c>
    </row>
    <row r="8228" spans="38:41">
      <c r="AL8228" s="300">
        <v>2</v>
      </c>
      <c r="AM8228" s="300">
        <v>1993</v>
      </c>
      <c r="AN8228" s="302">
        <v>34004</v>
      </c>
      <c r="AO8228" s="300">
        <v>8.6010000000000009</v>
      </c>
    </row>
    <row r="8229" spans="38:41">
      <c r="AL8229" s="300">
        <v>2</v>
      </c>
      <c r="AM8229" s="300">
        <v>1993</v>
      </c>
      <c r="AN8229" s="302">
        <v>34003</v>
      </c>
      <c r="AO8229" s="300">
        <v>8.6530000000000005</v>
      </c>
    </row>
    <row r="8230" spans="38:41">
      <c r="AL8230" s="300">
        <v>2</v>
      </c>
      <c r="AM8230" s="300">
        <v>1993</v>
      </c>
      <c r="AN8230" s="302">
        <v>34002</v>
      </c>
      <c r="AO8230" s="300">
        <v>8.67</v>
      </c>
    </row>
    <row r="8231" spans="38:41">
      <c r="AL8231" s="300">
        <v>2</v>
      </c>
      <c r="AM8231" s="300">
        <v>1993</v>
      </c>
      <c r="AN8231" s="302">
        <v>34001</v>
      </c>
      <c r="AO8231" s="300">
        <v>8.6880000000000006</v>
      </c>
    </row>
    <row r="8232" spans="38:41">
      <c r="AL8232" s="300">
        <v>1</v>
      </c>
      <c r="AM8232" s="300">
        <v>1993</v>
      </c>
      <c r="AN8232" s="302">
        <v>33998</v>
      </c>
      <c r="AO8232" s="300">
        <v>8.6920000000000002</v>
      </c>
    </row>
    <row r="8233" spans="38:41">
      <c r="AL8233" s="300">
        <v>1</v>
      </c>
      <c r="AM8233" s="300">
        <v>1993</v>
      </c>
      <c r="AN8233" s="302">
        <v>33997</v>
      </c>
      <c r="AO8233" s="300">
        <v>8.67</v>
      </c>
    </row>
    <row r="8234" spans="38:41">
      <c r="AL8234" s="300">
        <v>1</v>
      </c>
      <c r="AM8234" s="300">
        <v>1993</v>
      </c>
      <c r="AN8234" s="302">
        <v>33996</v>
      </c>
      <c r="AO8234" s="300">
        <v>8.7189999999999994</v>
      </c>
    </row>
    <row r="8235" spans="38:41">
      <c r="AL8235" s="300">
        <v>1</v>
      </c>
      <c r="AM8235" s="300">
        <v>1993</v>
      </c>
      <c r="AN8235" s="302">
        <v>33995</v>
      </c>
      <c r="AO8235" s="300">
        <v>8.7279999999999998</v>
      </c>
    </row>
    <row r="8236" spans="38:41">
      <c r="AL8236" s="300">
        <v>1</v>
      </c>
      <c r="AM8236" s="300">
        <v>1993</v>
      </c>
      <c r="AN8236" s="302">
        <v>33994</v>
      </c>
      <c r="AO8236" s="300">
        <v>8.6929999999999996</v>
      </c>
    </row>
    <row r="8237" spans="38:41">
      <c r="AL8237" s="300">
        <v>1</v>
      </c>
      <c r="AM8237" s="300">
        <v>1993</v>
      </c>
      <c r="AN8237" s="302">
        <v>33991</v>
      </c>
      <c r="AO8237" s="300">
        <v>8.7230000000000008</v>
      </c>
    </row>
    <row r="8238" spans="38:41">
      <c r="AL8238" s="300">
        <v>1</v>
      </c>
      <c r="AM8238" s="300">
        <v>1993</v>
      </c>
      <c r="AN8238" s="302">
        <v>33990</v>
      </c>
      <c r="AO8238" s="300">
        <v>8.7539999999999996</v>
      </c>
    </row>
    <row r="8239" spans="38:41">
      <c r="AL8239" s="300">
        <v>1</v>
      </c>
      <c r="AM8239" s="300">
        <v>1993</v>
      </c>
      <c r="AN8239" s="302">
        <v>33989</v>
      </c>
      <c r="AO8239" s="300">
        <v>8.7279999999999998</v>
      </c>
    </row>
    <row r="8240" spans="38:41">
      <c r="AL8240" s="300">
        <v>1</v>
      </c>
      <c r="AM8240" s="300">
        <v>1993</v>
      </c>
      <c r="AN8240" s="302">
        <v>33988</v>
      </c>
      <c r="AO8240" s="300">
        <v>8.6750000000000007</v>
      </c>
    </row>
    <row r="8241" spans="38:41">
      <c r="AL8241" s="300">
        <v>1</v>
      </c>
      <c r="AM8241" s="300">
        <v>1993</v>
      </c>
      <c r="AN8241" s="302">
        <v>33987</v>
      </c>
      <c r="AO8241" s="300">
        <v>8.6620000000000008</v>
      </c>
    </row>
    <row r="8242" spans="38:41">
      <c r="AL8242" s="300">
        <v>1</v>
      </c>
      <c r="AM8242" s="300">
        <v>1993</v>
      </c>
      <c r="AN8242" s="302">
        <v>33984</v>
      </c>
      <c r="AO8242" s="300">
        <v>8.6839999999999993</v>
      </c>
    </row>
    <row r="8243" spans="38:41">
      <c r="AL8243" s="300">
        <v>1</v>
      </c>
      <c r="AM8243" s="300">
        <v>1993</v>
      </c>
      <c r="AN8243" s="302">
        <v>33983</v>
      </c>
      <c r="AO8243" s="300">
        <v>8.7100000000000009</v>
      </c>
    </row>
    <row r="8244" spans="38:41">
      <c r="AL8244" s="300">
        <v>1</v>
      </c>
      <c r="AM8244" s="300">
        <v>1993</v>
      </c>
      <c r="AN8244" s="302">
        <v>33982</v>
      </c>
      <c r="AO8244" s="300">
        <v>8.7370000000000001</v>
      </c>
    </row>
    <row r="8245" spans="38:41">
      <c r="AL8245" s="300">
        <v>1</v>
      </c>
      <c r="AM8245" s="300">
        <v>1993</v>
      </c>
      <c r="AN8245" s="302">
        <v>33981</v>
      </c>
      <c r="AO8245" s="300">
        <v>8.7720000000000002</v>
      </c>
    </row>
    <row r="8246" spans="38:41">
      <c r="AL8246" s="300">
        <v>1</v>
      </c>
      <c r="AM8246" s="300">
        <v>1993</v>
      </c>
      <c r="AN8246" s="302">
        <v>33980</v>
      </c>
      <c r="AO8246" s="300">
        <v>8.7680000000000007</v>
      </c>
    </row>
    <row r="8247" spans="38:41">
      <c r="AL8247" s="300">
        <v>1</v>
      </c>
      <c r="AM8247" s="300">
        <v>1993</v>
      </c>
      <c r="AN8247" s="302">
        <v>33977</v>
      </c>
      <c r="AO8247" s="300">
        <v>8.7200000000000006</v>
      </c>
    </row>
    <row r="8248" spans="38:41">
      <c r="AL8248" s="300">
        <v>1</v>
      </c>
      <c r="AM8248" s="300">
        <v>1993</v>
      </c>
      <c r="AN8248" s="302">
        <v>33976</v>
      </c>
      <c r="AO8248" s="300">
        <v>8.6929999999999996</v>
      </c>
    </row>
    <row r="8249" spans="38:41">
      <c r="AL8249" s="300">
        <v>1</v>
      </c>
      <c r="AM8249" s="300">
        <v>1993</v>
      </c>
      <c r="AN8249" s="302">
        <v>33975</v>
      </c>
      <c r="AO8249" s="300">
        <v>8.5719999999999992</v>
      </c>
    </row>
    <row r="8250" spans="38:41">
      <c r="AL8250" s="300">
        <v>1</v>
      </c>
      <c r="AM8250" s="300">
        <v>1993</v>
      </c>
      <c r="AN8250" s="302">
        <v>33974</v>
      </c>
      <c r="AO8250" s="300">
        <v>8.5549999999999997</v>
      </c>
    </row>
    <row r="8251" spans="38:41">
      <c r="AL8251" s="300">
        <v>1</v>
      </c>
      <c r="AM8251" s="300">
        <v>1993</v>
      </c>
      <c r="AN8251" s="302">
        <v>33973</v>
      </c>
      <c r="AO8251" s="300">
        <v>8.5169999999999995</v>
      </c>
    </row>
    <row r="8252" spans="38:41">
      <c r="AL8252" s="300">
        <v>12</v>
      </c>
      <c r="AM8252" s="300">
        <v>1992</v>
      </c>
      <c r="AN8252" s="302">
        <v>33969</v>
      </c>
      <c r="AO8252" s="300">
        <v>8.59</v>
      </c>
    </row>
    <row r="8253" spans="38:41">
      <c r="AL8253" s="300">
        <v>12</v>
      </c>
      <c r="AM8253" s="300">
        <v>1992</v>
      </c>
      <c r="AN8253" s="302">
        <v>33968</v>
      </c>
      <c r="AO8253" s="300">
        <v>8.59</v>
      </c>
    </row>
    <row r="8254" spans="38:41">
      <c r="AL8254" s="300">
        <v>12</v>
      </c>
      <c r="AM8254" s="300">
        <v>1992</v>
      </c>
      <c r="AN8254" s="302">
        <v>33967</v>
      </c>
      <c r="AO8254" s="300">
        <v>8.5299999999999994</v>
      </c>
    </row>
    <row r="8255" spans="38:41">
      <c r="AL8255" s="300">
        <v>12</v>
      </c>
      <c r="AM8255" s="300">
        <v>1992</v>
      </c>
      <c r="AN8255" s="302">
        <v>33962</v>
      </c>
      <c r="AO8255" s="300">
        <v>8.5180000000000007</v>
      </c>
    </row>
    <row r="8256" spans="38:41">
      <c r="AL8256" s="300">
        <v>12</v>
      </c>
      <c r="AM8256" s="300">
        <v>1992</v>
      </c>
      <c r="AN8256" s="302">
        <v>33961</v>
      </c>
      <c r="AO8256" s="300">
        <v>8.5009999999999994</v>
      </c>
    </row>
    <row r="8257" spans="38:41">
      <c r="AL8257" s="300">
        <v>12</v>
      </c>
      <c r="AM8257" s="300">
        <v>1992</v>
      </c>
      <c r="AN8257" s="302">
        <v>33960</v>
      </c>
      <c r="AO8257" s="300">
        <v>8.484</v>
      </c>
    </row>
    <row r="8258" spans="38:41">
      <c r="AL8258" s="300">
        <v>12</v>
      </c>
      <c r="AM8258" s="300">
        <v>1992</v>
      </c>
      <c r="AN8258" s="302">
        <v>33959</v>
      </c>
      <c r="AO8258" s="300">
        <v>8.5690000000000008</v>
      </c>
    </row>
    <row r="8259" spans="38:41">
      <c r="AL8259" s="300">
        <v>12</v>
      </c>
      <c r="AM8259" s="300">
        <v>1992</v>
      </c>
      <c r="AN8259" s="302">
        <v>33956</v>
      </c>
      <c r="AO8259" s="300">
        <v>8.6850000000000005</v>
      </c>
    </row>
    <row r="8260" spans="38:41">
      <c r="AL8260" s="300">
        <v>12</v>
      </c>
      <c r="AM8260" s="300">
        <v>1992</v>
      </c>
      <c r="AN8260" s="302">
        <v>33955</v>
      </c>
      <c r="AO8260" s="300">
        <v>8.6769999999999996</v>
      </c>
    </row>
    <row r="8261" spans="38:41">
      <c r="AL8261" s="300">
        <v>12</v>
      </c>
      <c r="AM8261" s="300">
        <v>1992</v>
      </c>
      <c r="AN8261" s="302">
        <v>33954</v>
      </c>
      <c r="AO8261" s="300">
        <v>8.7080000000000002</v>
      </c>
    </row>
    <row r="8262" spans="38:41">
      <c r="AL8262" s="300">
        <v>12</v>
      </c>
      <c r="AM8262" s="300">
        <v>1992</v>
      </c>
      <c r="AN8262" s="302">
        <v>33953</v>
      </c>
      <c r="AO8262" s="300">
        <v>8.7210000000000001</v>
      </c>
    </row>
    <row r="8263" spans="38:41">
      <c r="AL8263" s="300">
        <v>12</v>
      </c>
      <c r="AM8263" s="300">
        <v>1992</v>
      </c>
      <c r="AN8263" s="302">
        <v>33952</v>
      </c>
      <c r="AO8263" s="300">
        <v>8.7200000000000006</v>
      </c>
    </row>
    <row r="8264" spans="38:41">
      <c r="AL8264" s="300">
        <v>12</v>
      </c>
      <c r="AM8264" s="300">
        <v>1992</v>
      </c>
      <c r="AN8264" s="302">
        <v>33949</v>
      </c>
      <c r="AO8264" s="300">
        <v>8.66</v>
      </c>
    </row>
    <row r="8265" spans="38:41">
      <c r="AL8265" s="300">
        <v>12</v>
      </c>
      <c r="AM8265" s="300">
        <v>1992</v>
      </c>
      <c r="AN8265" s="302">
        <v>33948</v>
      </c>
      <c r="AO8265" s="300">
        <v>8.6560000000000006</v>
      </c>
    </row>
    <row r="8266" spans="38:41">
      <c r="AL8266" s="300">
        <v>12</v>
      </c>
      <c r="AM8266" s="300">
        <v>1992</v>
      </c>
      <c r="AN8266" s="302">
        <v>33947</v>
      </c>
      <c r="AO8266" s="300">
        <v>8.6769999999999996</v>
      </c>
    </row>
    <row r="8267" spans="38:41">
      <c r="AL8267" s="300">
        <v>12</v>
      </c>
      <c r="AM8267" s="300">
        <v>1992</v>
      </c>
      <c r="AN8267" s="302">
        <v>33946</v>
      </c>
      <c r="AO8267" s="300">
        <v>8.6210000000000004</v>
      </c>
    </row>
    <row r="8268" spans="38:41">
      <c r="AL8268" s="300">
        <v>12</v>
      </c>
      <c r="AM8268" s="300">
        <v>1992</v>
      </c>
      <c r="AN8268" s="302">
        <v>33945</v>
      </c>
      <c r="AO8268" s="300">
        <v>8.6080000000000005</v>
      </c>
    </row>
    <row r="8269" spans="38:41">
      <c r="AL8269" s="300">
        <v>12</v>
      </c>
      <c r="AM8269" s="300">
        <v>1992</v>
      </c>
      <c r="AN8269" s="302">
        <v>33942</v>
      </c>
      <c r="AO8269" s="300">
        <v>8.6869999999999994</v>
      </c>
    </row>
    <row r="8270" spans="38:41">
      <c r="AL8270" s="300">
        <v>12</v>
      </c>
      <c r="AM8270" s="300">
        <v>1992</v>
      </c>
      <c r="AN8270" s="302">
        <v>33941</v>
      </c>
      <c r="AO8270" s="300">
        <v>8.7040000000000006</v>
      </c>
    </row>
    <row r="8271" spans="38:41">
      <c r="AL8271" s="300">
        <v>12</v>
      </c>
      <c r="AM8271" s="300">
        <v>1992</v>
      </c>
      <c r="AN8271" s="302">
        <v>33940</v>
      </c>
      <c r="AO8271" s="300">
        <v>8.7170000000000005</v>
      </c>
    </row>
    <row r="8272" spans="38:41">
      <c r="AL8272" s="300">
        <v>12</v>
      </c>
      <c r="AM8272" s="300">
        <v>1992</v>
      </c>
      <c r="AN8272" s="302">
        <v>33939</v>
      </c>
      <c r="AO8272" s="300">
        <v>8.77</v>
      </c>
    </row>
    <row r="8273" spans="38:41">
      <c r="AL8273" s="300">
        <v>11</v>
      </c>
      <c r="AM8273" s="300">
        <v>1992</v>
      </c>
      <c r="AN8273" s="302">
        <v>33938</v>
      </c>
      <c r="AO8273" s="300">
        <v>8.81</v>
      </c>
    </row>
    <row r="8274" spans="38:41">
      <c r="AL8274" s="300">
        <v>11</v>
      </c>
      <c r="AM8274" s="300">
        <v>1992</v>
      </c>
      <c r="AN8274" s="302">
        <v>33935</v>
      </c>
      <c r="AO8274" s="300">
        <v>8.7260000000000009</v>
      </c>
    </row>
    <row r="8275" spans="38:41">
      <c r="AL8275" s="300">
        <v>11</v>
      </c>
      <c r="AM8275" s="300">
        <v>1992</v>
      </c>
      <c r="AN8275" s="302">
        <v>33934</v>
      </c>
      <c r="AO8275" s="300">
        <v>8.67</v>
      </c>
    </row>
    <row r="8276" spans="38:41">
      <c r="AL8276" s="300">
        <v>11</v>
      </c>
      <c r="AM8276" s="300">
        <v>1992</v>
      </c>
      <c r="AN8276" s="302">
        <v>33933</v>
      </c>
      <c r="AO8276" s="300">
        <v>8.7050000000000001</v>
      </c>
    </row>
    <row r="8277" spans="38:41">
      <c r="AL8277" s="300">
        <v>11</v>
      </c>
      <c r="AM8277" s="300">
        <v>1992</v>
      </c>
      <c r="AN8277" s="302">
        <v>33932</v>
      </c>
      <c r="AO8277" s="300">
        <v>8.7750000000000004</v>
      </c>
    </row>
    <row r="8278" spans="38:41">
      <c r="AL8278" s="300">
        <v>11</v>
      </c>
      <c r="AM8278" s="300">
        <v>1992</v>
      </c>
      <c r="AN8278" s="302">
        <v>33931</v>
      </c>
      <c r="AO8278" s="300">
        <v>8.8279999999999994</v>
      </c>
    </row>
    <row r="8279" spans="38:41">
      <c r="AL8279" s="300">
        <v>11</v>
      </c>
      <c r="AM8279" s="300">
        <v>1992</v>
      </c>
      <c r="AN8279" s="302">
        <v>33928</v>
      </c>
      <c r="AO8279" s="300">
        <v>8.7439999999999998</v>
      </c>
    </row>
    <row r="8280" spans="38:41">
      <c r="AL8280" s="300">
        <v>11</v>
      </c>
      <c r="AM8280" s="300">
        <v>1992</v>
      </c>
      <c r="AN8280" s="302">
        <v>33927</v>
      </c>
      <c r="AO8280" s="300">
        <v>8.6310000000000002</v>
      </c>
    </row>
    <row r="8281" spans="38:41">
      <c r="AL8281" s="300">
        <v>11</v>
      </c>
      <c r="AM8281" s="300">
        <v>1992</v>
      </c>
      <c r="AN8281" s="302">
        <v>33926</v>
      </c>
      <c r="AO8281" s="300">
        <v>8.65</v>
      </c>
    </row>
    <row r="8282" spans="38:41">
      <c r="AL8282" s="300">
        <v>11</v>
      </c>
      <c r="AM8282" s="300">
        <v>1992</v>
      </c>
      <c r="AN8282" s="302">
        <v>33925</v>
      </c>
      <c r="AO8282" s="300">
        <v>8.6479999999999997</v>
      </c>
    </row>
    <row r="8283" spans="38:41">
      <c r="AL8283" s="300">
        <v>11</v>
      </c>
      <c r="AM8283" s="300">
        <v>1992</v>
      </c>
      <c r="AN8283" s="302">
        <v>33924</v>
      </c>
      <c r="AO8283" s="300">
        <v>8.6959999999999997</v>
      </c>
    </row>
    <row r="8284" spans="38:41">
      <c r="AL8284" s="300">
        <v>11</v>
      </c>
      <c r="AM8284" s="300">
        <v>1992</v>
      </c>
      <c r="AN8284" s="302">
        <v>33921</v>
      </c>
      <c r="AO8284" s="300">
        <v>8.5410000000000004</v>
      </c>
    </row>
    <row r="8285" spans="38:41">
      <c r="AL8285" s="300">
        <v>11</v>
      </c>
      <c r="AM8285" s="300">
        <v>1992</v>
      </c>
      <c r="AN8285" s="302">
        <v>33920</v>
      </c>
      <c r="AO8285" s="300">
        <v>8.5410000000000004</v>
      </c>
    </row>
    <row r="8286" spans="38:41">
      <c r="AL8286" s="300">
        <v>11</v>
      </c>
      <c r="AM8286" s="300">
        <v>1992</v>
      </c>
      <c r="AN8286" s="302">
        <v>33919</v>
      </c>
      <c r="AO8286" s="300">
        <v>8.6199999999999992</v>
      </c>
    </row>
    <row r="8287" spans="38:41">
      <c r="AL8287" s="300">
        <v>11</v>
      </c>
      <c r="AM8287" s="300">
        <v>1992</v>
      </c>
      <c r="AN8287" s="302">
        <v>33918</v>
      </c>
      <c r="AO8287" s="300">
        <v>8.6440000000000001</v>
      </c>
    </row>
    <row r="8288" spans="38:41">
      <c r="AL8288" s="300">
        <v>11</v>
      </c>
      <c r="AM8288" s="300">
        <v>1992</v>
      </c>
      <c r="AN8288" s="302">
        <v>33917</v>
      </c>
      <c r="AO8288" s="300">
        <v>8.6999999999999993</v>
      </c>
    </row>
    <row r="8289" spans="38:41">
      <c r="AL8289" s="300">
        <v>11</v>
      </c>
      <c r="AM8289" s="300">
        <v>1992</v>
      </c>
      <c r="AN8289" s="302">
        <v>33914</v>
      </c>
      <c r="AO8289" s="300">
        <v>8.7170000000000005</v>
      </c>
    </row>
    <row r="8290" spans="38:41">
      <c r="AL8290" s="300">
        <v>11</v>
      </c>
      <c r="AM8290" s="300">
        <v>1992</v>
      </c>
      <c r="AN8290" s="302">
        <v>33913</v>
      </c>
      <c r="AO8290" s="300">
        <v>8.6</v>
      </c>
    </row>
    <row r="8291" spans="38:41">
      <c r="AL8291" s="300">
        <v>11</v>
      </c>
      <c r="AM8291" s="300">
        <v>1992</v>
      </c>
      <c r="AN8291" s="302">
        <v>33912</v>
      </c>
      <c r="AO8291" s="300">
        <v>8.5410000000000004</v>
      </c>
    </row>
    <row r="8292" spans="38:41">
      <c r="AL8292" s="300">
        <v>11</v>
      </c>
      <c r="AM8292" s="300">
        <v>1992</v>
      </c>
      <c r="AN8292" s="302">
        <v>33911</v>
      </c>
      <c r="AO8292" s="300">
        <v>8.4979999999999993</v>
      </c>
    </row>
    <row r="8293" spans="38:41">
      <c r="AL8293" s="300">
        <v>11</v>
      </c>
      <c r="AM8293" s="300">
        <v>1992</v>
      </c>
      <c r="AN8293" s="302">
        <v>33910</v>
      </c>
      <c r="AO8293" s="300">
        <v>8.49</v>
      </c>
    </row>
    <row r="8294" spans="38:41">
      <c r="AL8294" s="300">
        <v>10</v>
      </c>
      <c r="AM8294" s="300">
        <v>1992</v>
      </c>
      <c r="AN8294" s="302">
        <v>33907</v>
      </c>
      <c r="AO8294" s="300">
        <v>8.4359999999999999</v>
      </c>
    </row>
    <row r="8295" spans="38:41">
      <c r="AL8295" s="300">
        <v>10</v>
      </c>
      <c r="AM8295" s="300">
        <v>1992</v>
      </c>
      <c r="AN8295" s="302">
        <v>33906</v>
      </c>
      <c r="AO8295" s="300">
        <v>8.3780000000000001</v>
      </c>
    </row>
    <row r="8296" spans="38:41">
      <c r="AL8296" s="300">
        <v>10</v>
      </c>
      <c r="AM8296" s="300">
        <v>1992</v>
      </c>
      <c r="AN8296" s="302">
        <v>33905</v>
      </c>
      <c r="AO8296" s="300">
        <v>8.4480000000000004</v>
      </c>
    </row>
    <row r="8297" spans="38:41">
      <c r="AL8297" s="300">
        <v>10</v>
      </c>
      <c r="AM8297" s="300">
        <v>1992</v>
      </c>
      <c r="AN8297" s="302">
        <v>33904</v>
      </c>
      <c r="AO8297" s="300">
        <v>8.4649999999999999</v>
      </c>
    </row>
    <row r="8298" spans="38:41">
      <c r="AL8298" s="300">
        <v>10</v>
      </c>
      <c r="AM8298" s="300">
        <v>1992</v>
      </c>
      <c r="AN8298" s="302">
        <v>33903</v>
      </c>
      <c r="AO8298" s="300">
        <v>8.5069999999999997</v>
      </c>
    </row>
    <row r="8299" spans="38:41">
      <c r="AL8299" s="300">
        <v>10</v>
      </c>
      <c r="AM8299" s="300">
        <v>1992</v>
      </c>
      <c r="AN8299" s="302">
        <v>33900</v>
      </c>
      <c r="AO8299" s="300">
        <v>8.5830000000000002</v>
      </c>
    </row>
    <row r="8300" spans="38:41">
      <c r="AL8300" s="300">
        <v>10</v>
      </c>
      <c r="AM8300" s="300">
        <v>1992</v>
      </c>
      <c r="AN8300" s="302">
        <v>33899</v>
      </c>
      <c r="AO8300" s="300">
        <v>8.5790000000000006</v>
      </c>
    </row>
    <row r="8301" spans="38:41">
      <c r="AL8301" s="300">
        <v>10</v>
      </c>
      <c r="AM8301" s="300">
        <v>1992</v>
      </c>
      <c r="AN8301" s="302">
        <v>33898</v>
      </c>
      <c r="AO8301" s="300">
        <v>8.6129999999999995</v>
      </c>
    </row>
    <row r="8302" spans="38:41">
      <c r="AL8302" s="300">
        <v>10</v>
      </c>
      <c r="AM8302" s="300">
        <v>1992</v>
      </c>
      <c r="AN8302" s="302">
        <v>33897</v>
      </c>
      <c r="AO8302" s="300">
        <v>8.6739999999999995</v>
      </c>
    </row>
    <row r="8303" spans="38:41">
      <c r="AL8303" s="300">
        <v>10</v>
      </c>
      <c r="AM8303" s="300">
        <v>1992</v>
      </c>
      <c r="AN8303" s="302">
        <v>33896</v>
      </c>
      <c r="AO8303" s="300">
        <v>8.6300000000000008</v>
      </c>
    </row>
    <row r="8304" spans="38:41">
      <c r="AL8304" s="300">
        <v>10</v>
      </c>
      <c r="AM8304" s="300">
        <v>1992</v>
      </c>
      <c r="AN8304" s="302">
        <v>33893</v>
      </c>
      <c r="AO8304" s="300">
        <v>8.5960000000000001</v>
      </c>
    </row>
    <row r="8305" spans="38:41">
      <c r="AL8305" s="300">
        <v>10</v>
      </c>
      <c r="AM8305" s="300">
        <v>1992</v>
      </c>
      <c r="AN8305" s="302">
        <v>33892</v>
      </c>
      <c r="AO8305" s="300">
        <v>8.5960000000000001</v>
      </c>
    </row>
    <row r="8306" spans="38:41">
      <c r="AL8306" s="300">
        <v>10</v>
      </c>
      <c r="AM8306" s="300">
        <v>1992</v>
      </c>
      <c r="AN8306" s="302">
        <v>33891</v>
      </c>
      <c r="AO8306" s="300">
        <v>8.6170000000000009</v>
      </c>
    </row>
    <row r="8307" spans="38:41">
      <c r="AL8307" s="300">
        <v>10</v>
      </c>
      <c r="AM8307" s="300">
        <v>1992</v>
      </c>
      <c r="AN8307" s="302">
        <v>33890</v>
      </c>
      <c r="AO8307" s="300">
        <v>8.5579999999999998</v>
      </c>
    </row>
    <row r="8308" spans="38:41">
      <c r="AL8308" s="300">
        <v>10</v>
      </c>
      <c r="AM8308" s="300">
        <v>1992</v>
      </c>
      <c r="AN8308" s="302">
        <v>33886</v>
      </c>
      <c r="AO8308" s="300">
        <v>8.5359999999999996</v>
      </c>
    </row>
    <row r="8309" spans="38:41">
      <c r="AL8309" s="300">
        <v>10</v>
      </c>
      <c r="AM8309" s="300">
        <v>1992</v>
      </c>
      <c r="AN8309" s="302">
        <v>33885</v>
      </c>
      <c r="AO8309" s="300">
        <v>8.49</v>
      </c>
    </row>
    <row r="8310" spans="38:41">
      <c r="AL8310" s="300">
        <v>10</v>
      </c>
      <c r="AM8310" s="300">
        <v>1992</v>
      </c>
      <c r="AN8310" s="302">
        <v>33884</v>
      </c>
      <c r="AO8310" s="300">
        <v>8.5410000000000004</v>
      </c>
    </row>
    <row r="8311" spans="38:41">
      <c r="AL8311" s="300">
        <v>10</v>
      </c>
      <c r="AM8311" s="300">
        <v>1992</v>
      </c>
      <c r="AN8311" s="302">
        <v>33883</v>
      </c>
      <c r="AO8311" s="300">
        <v>8.5410000000000004</v>
      </c>
    </row>
    <row r="8312" spans="38:41">
      <c r="AL8312" s="300">
        <v>10</v>
      </c>
      <c r="AM8312" s="300">
        <v>1992</v>
      </c>
      <c r="AN8312" s="302">
        <v>33882</v>
      </c>
      <c r="AO8312" s="300">
        <v>8.5410000000000004</v>
      </c>
    </row>
    <row r="8313" spans="38:41">
      <c r="AL8313" s="300">
        <v>10</v>
      </c>
      <c r="AM8313" s="300">
        <v>1992</v>
      </c>
      <c r="AN8313" s="302">
        <v>33879</v>
      </c>
      <c r="AO8313" s="300">
        <v>8.5359999999999996</v>
      </c>
    </row>
    <row r="8314" spans="38:41">
      <c r="AL8314" s="300">
        <v>10</v>
      </c>
      <c r="AM8314" s="300">
        <v>1992</v>
      </c>
      <c r="AN8314" s="302">
        <v>33878</v>
      </c>
      <c r="AO8314" s="300">
        <v>8.5239999999999991</v>
      </c>
    </row>
    <row r="8315" spans="38:41">
      <c r="AL8315" s="300">
        <v>9</v>
      </c>
      <c r="AM8315" s="300">
        <v>1992</v>
      </c>
      <c r="AN8315" s="302">
        <v>33877</v>
      </c>
      <c r="AO8315" s="300">
        <v>8.5869999999999997</v>
      </c>
    </row>
    <row r="8316" spans="38:41">
      <c r="AL8316" s="300">
        <v>9</v>
      </c>
      <c r="AM8316" s="300">
        <v>1992</v>
      </c>
      <c r="AN8316" s="302">
        <v>33876</v>
      </c>
      <c r="AO8316" s="300">
        <v>8.6519999999999992</v>
      </c>
    </row>
    <row r="8317" spans="38:41">
      <c r="AL8317" s="300">
        <v>9</v>
      </c>
      <c r="AM8317" s="300">
        <v>1992</v>
      </c>
      <c r="AN8317" s="302">
        <v>33875</v>
      </c>
      <c r="AO8317" s="300">
        <v>8.5150000000000006</v>
      </c>
    </row>
    <row r="8318" spans="38:41">
      <c r="AL8318" s="300">
        <v>9</v>
      </c>
      <c r="AM8318" s="300">
        <v>1992</v>
      </c>
      <c r="AN8318" s="302">
        <v>33872</v>
      </c>
      <c r="AO8318" s="300">
        <v>8.4559999999999995</v>
      </c>
    </row>
    <row r="8319" spans="38:41">
      <c r="AL8319" s="300">
        <v>9</v>
      </c>
      <c r="AM8319" s="300">
        <v>1992</v>
      </c>
      <c r="AN8319" s="302">
        <v>33871</v>
      </c>
      <c r="AO8319" s="300">
        <v>8.5109999999999992</v>
      </c>
    </row>
    <row r="8320" spans="38:41">
      <c r="AL8320" s="300">
        <v>9</v>
      </c>
      <c r="AM8320" s="300">
        <v>1992</v>
      </c>
      <c r="AN8320" s="302">
        <v>33870</v>
      </c>
      <c r="AO8320" s="300">
        <v>8.5749999999999993</v>
      </c>
    </row>
    <row r="8321" spans="38:41">
      <c r="AL8321" s="300">
        <v>9</v>
      </c>
      <c r="AM8321" s="300">
        <v>1992</v>
      </c>
      <c r="AN8321" s="302">
        <v>33869</v>
      </c>
      <c r="AO8321" s="300">
        <v>8.6560000000000006</v>
      </c>
    </row>
    <row r="8322" spans="38:41">
      <c r="AL8322" s="300">
        <v>9</v>
      </c>
      <c r="AM8322" s="300">
        <v>1992</v>
      </c>
      <c r="AN8322" s="302">
        <v>33868</v>
      </c>
      <c r="AO8322" s="300">
        <v>8.6170000000000009</v>
      </c>
    </row>
    <row r="8323" spans="38:41">
      <c r="AL8323" s="300">
        <v>9</v>
      </c>
      <c r="AM8323" s="300">
        <v>1992</v>
      </c>
      <c r="AN8323" s="302">
        <v>33865</v>
      </c>
      <c r="AO8323" s="300">
        <v>8.4689999999999994</v>
      </c>
    </row>
    <row r="8324" spans="38:41">
      <c r="AL8324" s="300">
        <v>9</v>
      </c>
      <c r="AM8324" s="300">
        <v>1992</v>
      </c>
      <c r="AN8324" s="302">
        <v>33864</v>
      </c>
      <c r="AO8324" s="300">
        <v>8.4730000000000008</v>
      </c>
    </row>
    <row r="8325" spans="38:41">
      <c r="AL8325" s="300">
        <v>9</v>
      </c>
      <c r="AM8325" s="300">
        <v>1992</v>
      </c>
      <c r="AN8325" s="302">
        <v>33863</v>
      </c>
      <c r="AO8325" s="300">
        <v>8.5030000000000001</v>
      </c>
    </row>
    <row r="8326" spans="38:41">
      <c r="AL8326" s="300">
        <v>9</v>
      </c>
      <c r="AM8326" s="300">
        <v>1992</v>
      </c>
      <c r="AN8326" s="302">
        <v>33862</v>
      </c>
      <c r="AO8326" s="300">
        <v>8.3800000000000008</v>
      </c>
    </row>
    <row r="8327" spans="38:41">
      <c r="AL8327" s="300">
        <v>9</v>
      </c>
      <c r="AM8327" s="300">
        <v>1992</v>
      </c>
      <c r="AN8327" s="302">
        <v>33861</v>
      </c>
      <c r="AO8327" s="300">
        <v>8.2439999999999998</v>
      </c>
    </row>
    <row r="8328" spans="38:41">
      <c r="AL8328" s="300">
        <v>9</v>
      </c>
      <c r="AM8328" s="300">
        <v>1992</v>
      </c>
      <c r="AN8328" s="302">
        <v>33858</v>
      </c>
      <c r="AO8328" s="300">
        <v>8.2680000000000007</v>
      </c>
    </row>
    <row r="8329" spans="38:41">
      <c r="AL8329" s="300">
        <v>9</v>
      </c>
      <c r="AM8329" s="300">
        <v>1992</v>
      </c>
      <c r="AN8329" s="302">
        <v>33857</v>
      </c>
      <c r="AO8329" s="300">
        <v>8.2680000000000007</v>
      </c>
    </row>
    <row r="8330" spans="38:41">
      <c r="AL8330" s="300">
        <v>9</v>
      </c>
      <c r="AM8330" s="300">
        <v>1992</v>
      </c>
      <c r="AN8330" s="302">
        <v>33856</v>
      </c>
      <c r="AO8330" s="300">
        <v>8.1479999999999997</v>
      </c>
    </row>
    <row r="8331" spans="38:41">
      <c r="AL8331" s="300">
        <v>9</v>
      </c>
      <c r="AM8331" s="300">
        <v>1992</v>
      </c>
      <c r="AN8331" s="302">
        <v>33855</v>
      </c>
      <c r="AO8331" s="300">
        <v>8.0739999999999998</v>
      </c>
    </row>
    <row r="8332" spans="38:41">
      <c r="AL8332" s="300">
        <v>9</v>
      </c>
      <c r="AM8332" s="300">
        <v>1992</v>
      </c>
      <c r="AN8332" s="302">
        <v>33851</v>
      </c>
      <c r="AO8332" s="300">
        <v>8.09</v>
      </c>
    </row>
    <row r="8333" spans="38:41">
      <c r="AL8333" s="300">
        <v>9</v>
      </c>
      <c r="AM8333" s="300">
        <v>1992</v>
      </c>
      <c r="AN8333" s="302">
        <v>33850</v>
      </c>
      <c r="AO8333" s="300">
        <v>8.1329999999999991</v>
      </c>
    </row>
    <row r="8334" spans="38:41">
      <c r="AL8334" s="300">
        <v>9</v>
      </c>
      <c r="AM8334" s="300">
        <v>1992</v>
      </c>
      <c r="AN8334" s="302">
        <v>33849</v>
      </c>
      <c r="AO8334" s="300">
        <v>8.1479999999999997</v>
      </c>
    </row>
    <row r="8335" spans="38:41">
      <c r="AL8335" s="300">
        <v>9</v>
      </c>
      <c r="AM8335" s="300">
        <v>1992</v>
      </c>
      <c r="AN8335" s="302">
        <v>33848</v>
      </c>
      <c r="AO8335" s="300">
        <v>8.2159999999999993</v>
      </c>
    </row>
    <row r="8336" spans="38:41">
      <c r="AL8336" s="300">
        <v>8</v>
      </c>
      <c r="AM8336" s="300">
        <v>1992</v>
      </c>
      <c r="AN8336" s="302">
        <v>33847</v>
      </c>
      <c r="AO8336" s="300">
        <v>8.26</v>
      </c>
    </row>
    <row r="8337" spans="38:41">
      <c r="AL8337" s="300">
        <v>8</v>
      </c>
      <c r="AM8337" s="300">
        <v>1992</v>
      </c>
      <c r="AN8337" s="302">
        <v>33844</v>
      </c>
      <c r="AO8337" s="300">
        <v>8.3330000000000002</v>
      </c>
    </row>
    <row r="8338" spans="38:41">
      <c r="AL8338" s="300">
        <v>8</v>
      </c>
      <c r="AM8338" s="300">
        <v>1992</v>
      </c>
      <c r="AN8338" s="302">
        <v>33843</v>
      </c>
      <c r="AO8338" s="300">
        <v>8.3170000000000002</v>
      </c>
    </row>
    <row r="8339" spans="38:41">
      <c r="AL8339" s="300">
        <v>8</v>
      </c>
      <c r="AM8339" s="300">
        <v>1992</v>
      </c>
      <c r="AN8339" s="302">
        <v>33842</v>
      </c>
      <c r="AO8339" s="300">
        <v>8.3330000000000002</v>
      </c>
    </row>
    <row r="8340" spans="38:41">
      <c r="AL8340" s="300">
        <v>8</v>
      </c>
      <c r="AM8340" s="300">
        <v>1992</v>
      </c>
      <c r="AN8340" s="302">
        <v>33841</v>
      </c>
      <c r="AO8340" s="300">
        <v>8.3620000000000001</v>
      </c>
    </row>
    <row r="8341" spans="38:41">
      <c r="AL8341" s="300">
        <v>8</v>
      </c>
      <c r="AM8341" s="300">
        <v>1992</v>
      </c>
      <c r="AN8341" s="302">
        <v>33840</v>
      </c>
      <c r="AO8341" s="300">
        <v>8.3409999999999993</v>
      </c>
    </row>
    <row r="8342" spans="38:41">
      <c r="AL8342" s="300">
        <v>8</v>
      </c>
      <c r="AM8342" s="300">
        <v>1992</v>
      </c>
      <c r="AN8342" s="302">
        <v>33837</v>
      </c>
      <c r="AO8342" s="300">
        <v>8.2520000000000007</v>
      </c>
    </row>
    <row r="8343" spans="38:41">
      <c r="AL8343" s="300">
        <v>8</v>
      </c>
      <c r="AM8343" s="300">
        <v>1992</v>
      </c>
      <c r="AN8343" s="302">
        <v>33836</v>
      </c>
      <c r="AO8343" s="300">
        <v>8.2080000000000002</v>
      </c>
    </row>
    <row r="8344" spans="38:41">
      <c r="AL8344" s="300">
        <v>8</v>
      </c>
      <c r="AM8344" s="300">
        <v>1992</v>
      </c>
      <c r="AN8344" s="302">
        <v>33835</v>
      </c>
      <c r="AO8344" s="300">
        <v>8.2650000000000006</v>
      </c>
    </row>
    <row r="8345" spans="38:41">
      <c r="AL8345" s="300">
        <v>8</v>
      </c>
      <c r="AM8345" s="300">
        <v>1992</v>
      </c>
      <c r="AN8345" s="302">
        <v>33834</v>
      </c>
      <c r="AO8345" s="300">
        <v>8.3049999999999997</v>
      </c>
    </row>
    <row r="8346" spans="38:41">
      <c r="AL8346" s="300">
        <v>8</v>
      </c>
      <c r="AM8346" s="300">
        <v>1992</v>
      </c>
      <c r="AN8346" s="302">
        <v>33833</v>
      </c>
      <c r="AO8346" s="300">
        <v>8.2970000000000006</v>
      </c>
    </row>
    <row r="8347" spans="38:41">
      <c r="AL8347" s="300">
        <v>8</v>
      </c>
      <c r="AM8347" s="300">
        <v>1992</v>
      </c>
      <c r="AN8347" s="302">
        <v>33830</v>
      </c>
      <c r="AO8347" s="300">
        <v>8.2609999999999992</v>
      </c>
    </row>
    <row r="8348" spans="38:41">
      <c r="AL8348" s="300">
        <v>8</v>
      </c>
      <c r="AM8348" s="300">
        <v>1992</v>
      </c>
      <c r="AN8348" s="302">
        <v>33829</v>
      </c>
      <c r="AO8348" s="300">
        <v>8.2810000000000006</v>
      </c>
    </row>
    <row r="8349" spans="38:41">
      <c r="AL8349" s="300">
        <v>8</v>
      </c>
      <c r="AM8349" s="300">
        <v>1992</v>
      </c>
      <c r="AN8349" s="302">
        <v>33828</v>
      </c>
      <c r="AO8349" s="300">
        <v>8.17</v>
      </c>
    </row>
    <row r="8350" spans="38:41">
      <c r="AL8350" s="300">
        <v>8</v>
      </c>
      <c r="AM8350" s="300">
        <v>1992</v>
      </c>
      <c r="AN8350" s="302">
        <v>33827</v>
      </c>
      <c r="AO8350" s="300">
        <v>8.1999999999999993</v>
      </c>
    </row>
    <row r="8351" spans="38:41">
      <c r="AL8351" s="300">
        <v>8</v>
      </c>
      <c r="AM8351" s="300">
        <v>1992</v>
      </c>
      <c r="AN8351" s="302">
        <v>33826</v>
      </c>
      <c r="AO8351" s="300">
        <v>8.3379999999999992</v>
      </c>
    </row>
    <row r="8352" spans="38:41">
      <c r="AL8352" s="300">
        <v>8</v>
      </c>
      <c r="AM8352" s="300">
        <v>1992</v>
      </c>
      <c r="AN8352" s="302">
        <v>33823</v>
      </c>
      <c r="AO8352" s="300">
        <v>8.3800000000000008</v>
      </c>
    </row>
    <row r="8353" spans="38:41">
      <c r="AL8353" s="300">
        <v>8</v>
      </c>
      <c r="AM8353" s="300">
        <v>1992</v>
      </c>
      <c r="AN8353" s="302">
        <v>33822</v>
      </c>
      <c r="AO8353" s="300">
        <v>8.42</v>
      </c>
    </row>
    <row r="8354" spans="38:41">
      <c r="AL8354" s="300">
        <v>8</v>
      </c>
      <c r="AM8354" s="300">
        <v>1992</v>
      </c>
      <c r="AN8354" s="302">
        <v>33821</v>
      </c>
      <c r="AO8354" s="300">
        <v>8.36</v>
      </c>
    </row>
    <row r="8355" spans="38:41">
      <c r="AL8355" s="300">
        <v>8</v>
      </c>
      <c r="AM8355" s="300">
        <v>1992</v>
      </c>
      <c r="AN8355" s="302">
        <v>33820</v>
      </c>
      <c r="AO8355" s="300">
        <v>8.4109999999999996</v>
      </c>
    </row>
    <row r="8356" spans="38:41">
      <c r="AL8356" s="300">
        <v>7</v>
      </c>
      <c r="AM8356" s="300">
        <v>1992</v>
      </c>
      <c r="AN8356" s="302">
        <v>33816</v>
      </c>
      <c r="AO8356" s="300">
        <v>8.3960000000000008</v>
      </c>
    </row>
    <row r="8357" spans="38:41">
      <c r="AL8357" s="300">
        <v>7</v>
      </c>
      <c r="AM8357" s="300">
        <v>1992</v>
      </c>
      <c r="AN8357" s="302">
        <v>33815</v>
      </c>
      <c r="AO8357" s="300">
        <v>8.4369999999999994</v>
      </c>
    </row>
    <row r="8358" spans="38:41">
      <c r="AL8358" s="300">
        <v>7</v>
      </c>
      <c r="AM8358" s="300">
        <v>1992</v>
      </c>
      <c r="AN8358" s="302">
        <v>33814</v>
      </c>
      <c r="AO8358" s="300">
        <v>8.3219999999999992</v>
      </c>
    </row>
    <row r="8359" spans="38:41">
      <c r="AL8359" s="300">
        <v>7</v>
      </c>
      <c r="AM8359" s="300">
        <v>1992</v>
      </c>
      <c r="AN8359" s="302">
        <v>33813</v>
      </c>
      <c r="AO8359" s="300">
        <v>8.3510000000000009</v>
      </c>
    </row>
    <row r="8360" spans="38:41">
      <c r="AL8360" s="300">
        <v>7</v>
      </c>
      <c r="AM8360" s="300">
        <v>1992</v>
      </c>
      <c r="AN8360" s="302">
        <v>33812</v>
      </c>
      <c r="AO8360" s="300">
        <v>8.4540000000000006</v>
      </c>
    </row>
    <row r="8361" spans="38:41">
      <c r="AL8361" s="300">
        <v>7</v>
      </c>
      <c r="AM8361" s="300">
        <v>1992</v>
      </c>
      <c r="AN8361" s="302">
        <v>33809</v>
      </c>
      <c r="AO8361" s="300">
        <v>8.4930000000000003</v>
      </c>
    </row>
    <row r="8362" spans="38:41">
      <c r="AL8362" s="300">
        <v>7</v>
      </c>
      <c r="AM8362" s="300">
        <v>1992</v>
      </c>
      <c r="AN8362" s="302">
        <v>33808</v>
      </c>
      <c r="AO8362" s="300">
        <v>8.4540000000000006</v>
      </c>
    </row>
    <row r="8363" spans="38:41">
      <c r="AL8363" s="300">
        <v>7</v>
      </c>
      <c r="AM8363" s="300">
        <v>1992</v>
      </c>
      <c r="AN8363" s="302">
        <v>33807</v>
      </c>
      <c r="AO8363" s="300">
        <v>8.5359999999999996</v>
      </c>
    </row>
    <row r="8364" spans="38:41">
      <c r="AL8364" s="300">
        <v>7</v>
      </c>
      <c r="AM8364" s="300">
        <v>1992</v>
      </c>
      <c r="AN8364" s="302">
        <v>33806</v>
      </c>
      <c r="AO8364" s="300">
        <v>8.5760000000000005</v>
      </c>
    </row>
    <row r="8365" spans="38:41">
      <c r="AL8365" s="300">
        <v>7</v>
      </c>
      <c r="AM8365" s="300">
        <v>1992</v>
      </c>
      <c r="AN8365" s="302">
        <v>33805</v>
      </c>
      <c r="AO8365" s="300">
        <v>8.6110000000000007</v>
      </c>
    </row>
    <row r="8366" spans="38:41">
      <c r="AL8366" s="300">
        <v>7</v>
      </c>
      <c r="AM8366" s="300">
        <v>1992</v>
      </c>
      <c r="AN8366" s="302">
        <v>33802</v>
      </c>
      <c r="AO8366" s="300">
        <v>8.6470000000000002</v>
      </c>
    </row>
    <row r="8367" spans="38:41">
      <c r="AL8367" s="300">
        <v>7</v>
      </c>
      <c r="AM8367" s="300">
        <v>1992</v>
      </c>
      <c r="AN8367" s="302">
        <v>33801</v>
      </c>
      <c r="AO8367" s="300">
        <v>8.6069999999999993</v>
      </c>
    </row>
    <row r="8368" spans="38:41">
      <c r="AL8368" s="300">
        <v>7</v>
      </c>
      <c r="AM8368" s="300">
        <v>1992</v>
      </c>
      <c r="AN8368" s="302">
        <v>33800</v>
      </c>
      <c r="AO8368" s="300">
        <v>8.6379999999999999</v>
      </c>
    </row>
    <row r="8369" spans="38:41">
      <c r="AL8369" s="300">
        <v>7</v>
      </c>
      <c r="AM8369" s="300">
        <v>1992</v>
      </c>
      <c r="AN8369" s="302">
        <v>33799</v>
      </c>
      <c r="AO8369" s="300">
        <v>8.6829999999999998</v>
      </c>
    </row>
    <row r="8370" spans="38:41">
      <c r="AL8370" s="300">
        <v>7</v>
      </c>
      <c r="AM8370" s="300">
        <v>1992</v>
      </c>
      <c r="AN8370" s="302">
        <v>33798</v>
      </c>
      <c r="AO8370" s="300">
        <v>8.6690000000000005</v>
      </c>
    </row>
    <row r="8371" spans="38:41">
      <c r="AL8371" s="300">
        <v>7</v>
      </c>
      <c r="AM8371" s="300">
        <v>1992</v>
      </c>
      <c r="AN8371" s="302">
        <v>33795</v>
      </c>
      <c r="AO8371" s="300">
        <v>8.6</v>
      </c>
    </row>
    <row r="8372" spans="38:41">
      <c r="AL8372" s="300">
        <v>7</v>
      </c>
      <c r="AM8372" s="300">
        <v>1992</v>
      </c>
      <c r="AN8372" s="302">
        <v>33794</v>
      </c>
      <c r="AO8372" s="300">
        <v>8.5760000000000005</v>
      </c>
    </row>
    <row r="8373" spans="38:41">
      <c r="AL8373" s="300">
        <v>7</v>
      </c>
      <c r="AM8373" s="300">
        <v>1992</v>
      </c>
      <c r="AN8373" s="302">
        <v>33793</v>
      </c>
      <c r="AO8373" s="300">
        <v>8.5540000000000003</v>
      </c>
    </row>
    <row r="8374" spans="38:41">
      <c r="AL8374" s="300">
        <v>7</v>
      </c>
      <c r="AM8374" s="300">
        <v>1992</v>
      </c>
      <c r="AN8374" s="302">
        <v>33792</v>
      </c>
      <c r="AO8374" s="300">
        <v>8.5939999999999994</v>
      </c>
    </row>
    <row r="8375" spans="38:41">
      <c r="AL8375" s="300">
        <v>7</v>
      </c>
      <c r="AM8375" s="300">
        <v>1992</v>
      </c>
      <c r="AN8375" s="302">
        <v>33791</v>
      </c>
      <c r="AO8375" s="300">
        <v>8.66</v>
      </c>
    </row>
    <row r="8376" spans="38:41">
      <c r="AL8376" s="300">
        <v>7</v>
      </c>
      <c r="AM8376" s="300">
        <v>1992</v>
      </c>
      <c r="AN8376" s="302">
        <v>33788</v>
      </c>
      <c r="AO8376" s="300">
        <v>8.6780000000000008</v>
      </c>
    </row>
    <row r="8377" spans="38:41">
      <c r="AL8377" s="300">
        <v>7</v>
      </c>
      <c r="AM8377" s="300">
        <v>1992</v>
      </c>
      <c r="AN8377" s="302">
        <v>33787</v>
      </c>
      <c r="AO8377" s="300">
        <v>8.6920000000000002</v>
      </c>
    </row>
    <row r="8378" spans="38:41">
      <c r="AL8378" s="300">
        <v>6</v>
      </c>
      <c r="AM8378" s="300">
        <v>1992</v>
      </c>
      <c r="AN8378" s="302">
        <v>33785</v>
      </c>
      <c r="AO8378" s="300">
        <v>8.8559999999999999</v>
      </c>
    </row>
    <row r="8379" spans="38:41">
      <c r="AL8379" s="300">
        <v>6</v>
      </c>
      <c r="AM8379" s="300">
        <v>1992</v>
      </c>
      <c r="AN8379" s="302">
        <v>33784</v>
      </c>
      <c r="AO8379" s="300">
        <v>8.8559999999999999</v>
      </c>
    </row>
    <row r="8380" spans="38:41">
      <c r="AL8380" s="300">
        <v>6</v>
      </c>
      <c r="AM8380" s="300">
        <v>1992</v>
      </c>
      <c r="AN8380" s="302">
        <v>33781</v>
      </c>
      <c r="AO8380" s="300">
        <v>8.8279999999999994</v>
      </c>
    </row>
    <row r="8381" spans="38:41">
      <c r="AL8381" s="300">
        <v>6</v>
      </c>
      <c r="AM8381" s="300">
        <v>1992</v>
      </c>
      <c r="AN8381" s="302">
        <v>33780</v>
      </c>
      <c r="AO8381" s="300">
        <v>8.8290000000000006</v>
      </c>
    </row>
    <row r="8382" spans="38:41">
      <c r="AL8382" s="300">
        <v>6</v>
      </c>
      <c r="AM8382" s="300">
        <v>1992</v>
      </c>
      <c r="AN8382" s="302">
        <v>33779</v>
      </c>
      <c r="AO8382" s="300">
        <v>8.8290000000000006</v>
      </c>
    </row>
    <row r="8383" spans="38:41">
      <c r="AL8383" s="300">
        <v>6</v>
      </c>
      <c r="AM8383" s="300">
        <v>1992</v>
      </c>
      <c r="AN8383" s="302">
        <v>33778</v>
      </c>
      <c r="AO8383" s="300">
        <v>8.8840000000000003</v>
      </c>
    </row>
    <row r="8384" spans="38:41">
      <c r="AL8384" s="300">
        <v>6</v>
      </c>
      <c r="AM8384" s="300">
        <v>1992</v>
      </c>
      <c r="AN8384" s="302">
        <v>33777</v>
      </c>
      <c r="AO8384" s="300">
        <v>8.8469999999999995</v>
      </c>
    </row>
    <row r="8385" spans="38:41">
      <c r="AL8385" s="300">
        <v>6</v>
      </c>
      <c r="AM8385" s="300">
        <v>1992</v>
      </c>
      <c r="AN8385" s="302">
        <v>33774</v>
      </c>
      <c r="AO8385" s="300">
        <v>8.8290000000000006</v>
      </c>
    </row>
    <row r="8386" spans="38:41">
      <c r="AL8386" s="300">
        <v>6</v>
      </c>
      <c r="AM8386" s="300">
        <v>1992</v>
      </c>
      <c r="AN8386" s="302">
        <v>33773</v>
      </c>
      <c r="AO8386" s="300">
        <v>8.8010000000000002</v>
      </c>
    </row>
    <row r="8387" spans="38:41">
      <c r="AL8387" s="300">
        <v>6</v>
      </c>
      <c r="AM8387" s="300">
        <v>1992</v>
      </c>
      <c r="AN8387" s="302">
        <v>33772</v>
      </c>
      <c r="AO8387" s="300">
        <v>8.82</v>
      </c>
    </row>
    <row r="8388" spans="38:41">
      <c r="AL8388" s="300">
        <v>6</v>
      </c>
      <c r="AM8388" s="300">
        <v>1992</v>
      </c>
      <c r="AN8388" s="302">
        <v>33771</v>
      </c>
      <c r="AO8388" s="300">
        <v>8.8059999999999992</v>
      </c>
    </row>
    <row r="8389" spans="38:41">
      <c r="AL8389" s="300">
        <v>6</v>
      </c>
      <c r="AM8389" s="300">
        <v>1992</v>
      </c>
      <c r="AN8389" s="302">
        <v>33770</v>
      </c>
      <c r="AO8389" s="300">
        <v>8.8339999999999996</v>
      </c>
    </row>
    <row r="8390" spans="38:41">
      <c r="AL8390" s="300">
        <v>6</v>
      </c>
      <c r="AM8390" s="300">
        <v>1992</v>
      </c>
      <c r="AN8390" s="302">
        <v>33767</v>
      </c>
      <c r="AO8390" s="300">
        <v>8.8379999999999992</v>
      </c>
    </row>
    <row r="8391" spans="38:41">
      <c r="AL8391" s="300">
        <v>6</v>
      </c>
      <c r="AM8391" s="300">
        <v>1992</v>
      </c>
      <c r="AN8391" s="302">
        <v>33766</v>
      </c>
      <c r="AO8391" s="300">
        <v>8.9030000000000005</v>
      </c>
    </row>
    <row r="8392" spans="38:41">
      <c r="AL8392" s="300">
        <v>6</v>
      </c>
      <c r="AM8392" s="300">
        <v>1992</v>
      </c>
      <c r="AN8392" s="302">
        <v>33765</v>
      </c>
      <c r="AO8392" s="300">
        <v>8.9689999999999994</v>
      </c>
    </row>
    <row r="8393" spans="38:41">
      <c r="AL8393" s="300">
        <v>6</v>
      </c>
      <c r="AM8393" s="300">
        <v>1992</v>
      </c>
      <c r="AN8393" s="302">
        <v>33764</v>
      </c>
      <c r="AO8393" s="300">
        <v>8.9879999999999995</v>
      </c>
    </row>
    <row r="8394" spans="38:41">
      <c r="AL8394" s="300">
        <v>6</v>
      </c>
      <c r="AM8394" s="300">
        <v>1992</v>
      </c>
      <c r="AN8394" s="302">
        <v>33763</v>
      </c>
      <c r="AO8394" s="300">
        <v>8.9600000000000009</v>
      </c>
    </row>
    <row r="8395" spans="38:41">
      <c r="AL8395" s="300">
        <v>6</v>
      </c>
      <c r="AM8395" s="300">
        <v>1992</v>
      </c>
      <c r="AN8395" s="302">
        <v>33760</v>
      </c>
      <c r="AO8395" s="300">
        <v>8.9499999999999993</v>
      </c>
    </row>
    <row r="8396" spans="38:41">
      <c r="AL8396" s="300">
        <v>6</v>
      </c>
      <c r="AM8396" s="300">
        <v>1992</v>
      </c>
      <c r="AN8396" s="302">
        <v>33759</v>
      </c>
      <c r="AO8396" s="300">
        <v>9.0169999999999995</v>
      </c>
    </row>
    <row r="8397" spans="38:41">
      <c r="AL8397" s="300">
        <v>6</v>
      </c>
      <c r="AM8397" s="300">
        <v>1992</v>
      </c>
      <c r="AN8397" s="302">
        <v>33758</v>
      </c>
      <c r="AO8397" s="300">
        <v>9.02</v>
      </c>
    </row>
    <row r="8398" spans="38:41">
      <c r="AL8398" s="300">
        <v>6</v>
      </c>
      <c r="AM8398" s="300">
        <v>1992</v>
      </c>
      <c r="AN8398" s="302">
        <v>33757</v>
      </c>
      <c r="AO8398" s="300">
        <v>9.0310000000000006</v>
      </c>
    </row>
    <row r="8399" spans="38:41">
      <c r="AL8399" s="300">
        <v>6</v>
      </c>
      <c r="AM8399" s="300">
        <v>1992</v>
      </c>
      <c r="AN8399" s="302">
        <v>33756</v>
      </c>
      <c r="AO8399" s="300">
        <v>9.0549999999999997</v>
      </c>
    </row>
    <row r="8400" spans="38:41">
      <c r="AL8400" s="300">
        <v>5</v>
      </c>
      <c r="AM8400" s="300">
        <v>1992</v>
      </c>
      <c r="AN8400" s="302">
        <v>33753</v>
      </c>
      <c r="AO8400" s="300">
        <v>9.0069999999999997</v>
      </c>
    </row>
    <row r="8401" spans="38:41">
      <c r="AL8401" s="300">
        <v>5</v>
      </c>
      <c r="AM8401" s="300">
        <v>1992</v>
      </c>
      <c r="AN8401" s="302">
        <v>33752</v>
      </c>
      <c r="AO8401" s="300">
        <v>9.0410000000000004</v>
      </c>
    </row>
    <row r="8402" spans="38:41">
      <c r="AL8402" s="300">
        <v>5</v>
      </c>
      <c r="AM8402" s="300">
        <v>1992</v>
      </c>
      <c r="AN8402" s="302">
        <v>33751</v>
      </c>
      <c r="AO8402" s="300">
        <v>9.0649999999999995</v>
      </c>
    </row>
    <row r="8403" spans="38:41">
      <c r="AL8403" s="300">
        <v>5</v>
      </c>
      <c r="AM8403" s="300">
        <v>1992</v>
      </c>
      <c r="AN8403" s="302">
        <v>33750</v>
      </c>
      <c r="AO8403" s="300">
        <v>9.0500000000000007</v>
      </c>
    </row>
    <row r="8404" spans="38:41">
      <c r="AL8404" s="300">
        <v>5</v>
      </c>
      <c r="AM8404" s="300">
        <v>1992</v>
      </c>
      <c r="AN8404" s="302">
        <v>33749</v>
      </c>
      <c r="AO8404" s="300">
        <v>8.9649999999999999</v>
      </c>
    </row>
    <row r="8405" spans="38:41">
      <c r="AL8405" s="300">
        <v>5</v>
      </c>
      <c r="AM8405" s="300">
        <v>1992</v>
      </c>
      <c r="AN8405" s="302">
        <v>33746</v>
      </c>
      <c r="AO8405" s="300">
        <v>8.9979999999999993</v>
      </c>
    </row>
    <row r="8406" spans="38:41">
      <c r="AL8406" s="300">
        <v>5</v>
      </c>
      <c r="AM8406" s="300">
        <v>1992</v>
      </c>
      <c r="AN8406" s="302">
        <v>33745</v>
      </c>
      <c r="AO8406" s="300">
        <v>9.0609999999999999</v>
      </c>
    </row>
    <row r="8407" spans="38:41">
      <c r="AL8407" s="300">
        <v>5</v>
      </c>
      <c r="AM8407" s="300">
        <v>1992</v>
      </c>
      <c r="AN8407" s="302">
        <v>33744</v>
      </c>
      <c r="AO8407" s="300">
        <v>9.0280000000000005</v>
      </c>
    </row>
    <row r="8408" spans="38:41">
      <c r="AL8408" s="300">
        <v>5</v>
      </c>
      <c r="AM8408" s="300">
        <v>1992</v>
      </c>
      <c r="AN8408" s="302">
        <v>33743</v>
      </c>
      <c r="AO8408" s="300">
        <v>8.9610000000000003</v>
      </c>
    </row>
    <row r="8409" spans="38:41">
      <c r="AL8409" s="300">
        <v>5</v>
      </c>
      <c r="AM8409" s="300">
        <v>1992</v>
      </c>
      <c r="AN8409" s="302">
        <v>33739</v>
      </c>
      <c r="AO8409" s="300">
        <v>9.06</v>
      </c>
    </row>
    <row r="8410" spans="38:41">
      <c r="AL8410" s="300">
        <v>5</v>
      </c>
      <c r="AM8410" s="300">
        <v>1992</v>
      </c>
      <c r="AN8410" s="302">
        <v>33738</v>
      </c>
      <c r="AO8410" s="300">
        <v>9.1229999999999993</v>
      </c>
    </row>
    <row r="8411" spans="38:41">
      <c r="AL8411" s="300">
        <v>5</v>
      </c>
      <c r="AM8411" s="300">
        <v>1992</v>
      </c>
      <c r="AN8411" s="302">
        <v>33737</v>
      </c>
      <c r="AO8411" s="300">
        <v>9.08</v>
      </c>
    </row>
    <row r="8412" spans="38:41">
      <c r="AL8412" s="300">
        <v>5</v>
      </c>
      <c r="AM8412" s="300">
        <v>1992</v>
      </c>
      <c r="AN8412" s="302">
        <v>33736</v>
      </c>
      <c r="AO8412" s="300">
        <v>9.0609999999999999</v>
      </c>
    </row>
    <row r="8413" spans="38:41">
      <c r="AL8413" s="300">
        <v>5</v>
      </c>
      <c r="AM8413" s="300">
        <v>1992</v>
      </c>
      <c r="AN8413" s="302">
        <v>33735</v>
      </c>
      <c r="AO8413" s="300">
        <v>9.0649999999999995</v>
      </c>
    </row>
    <row r="8414" spans="38:41">
      <c r="AL8414" s="300">
        <v>5</v>
      </c>
      <c r="AM8414" s="300">
        <v>1992</v>
      </c>
      <c r="AN8414" s="302">
        <v>33732</v>
      </c>
      <c r="AO8414" s="300">
        <v>9.1229999999999993</v>
      </c>
    </row>
    <row r="8415" spans="38:41">
      <c r="AL8415" s="300">
        <v>5</v>
      </c>
      <c r="AM8415" s="300">
        <v>1992</v>
      </c>
      <c r="AN8415" s="302">
        <v>33731</v>
      </c>
      <c r="AO8415" s="300">
        <v>9.2100000000000009</v>
      </c>
    </row>
    <row r="8416" spans="38:41">
      <c r="AL8416" s="300">
        <v>5</v>
      </c>
      <c r="AM8416" s="300">
        <v>1992</v>
      </c>
      <c r="AN8416" s="302">
        <v>33730</v>
      </c>
      <c r="AO8416" s="300">
        <v>9.24</v>
      </c>
    </row>
    <row r="8417" spans="38:41">
      <c r="AL8417" s="300">
        <v>5</v>
      </c>
      <c r="AM8417" s="300">
        <v>1992</v>
      </c>
      <c r="AN8417" s="302">
        <v>33729</v>
      </c>
      <c r="AO8417" s="300">
        <v>9.32</v>
      </c>
    </row>
    <row r="8418" spans="38:41">
      <c r="AL8418" s="300">
        <v>5</v>
      </c>
      <c r="AM8418" s="300">
        <v>1992</v>
      </c>
      <c r="AN8418" s="302">
        <v>33728</v>
      </c>
      <c r="AO8418" s="300">
        <v>9.3450000000000006</v>
      </c>
    </row>
    <row r="8419" spans="38:41">
      <c r="AL8419" s="300">
        <v>5</v>
      </c>
      <c r="AM8419" s="300">
        <v>1992</v>
      </c>
      <c r="AN8419" s="302">
        <v>33725</v>
      </c>
      <c r="AO8419" s="300">
        <v>9.31</v>
      </c>
    </row>
    <row r="8420" spans="38:41">
      <c r="AL8420" s="300">
        <v>4</v>
      </c>
      <c r="AM8420" s="300">
        <v>1992</v>
      </c>
      <c r="AN8420" s="302">
        <v>33724</v>
      </c>
      <c r="AO8420" s="300">
        <v>9.3849999999999998</v>
      </c>
    </row>
    <row r="8421" spans="38:41">
      <c r="AL8421" s="300">
        <v>4</v>
      </c>
      <c r="AM8421" s="300">
        <v>1992</v>
      </c>
      <c r="AN8421" s="302">
        <v>33723</v>
      </c>
      <c r="AO8421" s="300">
        <v>9.4060000000000006</v>
      </c>
    </row>
    <row r="8422" spans="38:41">
      <c r="AL8422" s="300">
        <v>4</v>
      </c>
      <c r="AM8422" s="300">
        <v>1992</v>
      </c>
      <c r="AN8422" s="302">
        <v>33722</v>
      </c>
      <c r="AO8422" s="300">
        <v>9.4670000000000005</v>
      </c>
    </row>
    <row r="8423" spans="38:41">
      <c r="AL8423" s="300">
        <v>4</v>
      </c>
      <c r="AM8423" s="300">
        <v>1992</v>
      </c>
      <c r="AN8423" s="302">
        <v>33721</v>
      </c>
      <c r="AO8423" s="300">
        <v>9.4309999999999992</v>
      </c>
    </row>
    <row r="8424" spans="38:41">
      <c r="AL8424" s="300">
        <v>4</v>
      </c>
      <c r="AM8424" s="300">
        <v>1992</v>
      </c>
      <c r="AN8424" s="302">
        <v>33718</v>
      </c>
      <c r="AO8424" s="300">
        <v>9.35</v>
      </c>
    </row>
    <row r="8425" spans="38:41">
      <c r="AL8425" s="300">
        <v>4</v>
      </c>
      <c r="AM8425" s="300">
        <v>1992</v>
      </c>
      <c r="AN8425" s="302">
        <v>33717</v>
      </c>
      <c r="AO8425" s="300">
        <v>9.375</v>
      </c>
    </row>
    <row r="8426" spans="38:41">
      <c r="AL8426" s="300">
        <v>4</v>
      </c>
      <c r="AM8426" s="300">
        <v>1992</v>
      </c>
      <c r="AN8426" s="302">
        <v>33716</v>
      </c>
      <c r="AO8426" s="300">
        <v>9.4209999999999994</v>
      </c>
    </row>
    <row r="8427" spans="38:41">
      <c r="AL8427" s="300">
        <v>4</v>
      </c>
      <c r="AM8427" s="300">
        <v>1992</v>
      </c>
      <c r="AN8427" s="302">
        <v>33715</v>
      </c>
      <c r="AO8427" s="300">
        <v>9.4510000000000005</v>
      </c>
    </row>
    <row r="8428" spans="38:41">
      <c r="AL8428" s="300">
        <v>4</v>
      </c>
      <c r="AM8428" s="300">
        <v>1992</v>
      </c>
      <c r="AN8428" s="302">
        <v>33714</v>
      </c>
      <c r="AO8428" s="300">
        <v>9.4049999999999994</v>
      </c>
    </row>
    <row r="8429" spans="38:41">
      <c r="AL8429" s="300">
        <v>4</v>
      </c>
      <c r="AM8429" s="300">
        <v>1992</v>
      </c>
      <c r="AN8429" s="302">
        <v>33710</v>
      </c>
      <c r="AO8429" s="300">
        <v>9.27</v>
      </c>
    </row>
    <row r="8430" spans="38:41">
      <c r="AL8430" s="300">
        <v>4</v>
      </c>
      <c r="AM8430" s="300">
        <v>1992</v>
      </c>
      <c r="AN8430" s="302">
        <v>33709</v>
      </c>
      <c r="AO8430" s="300">
        <v>9.2349999999999994</v>
      </c>
    </row>
    <row r="8431" spans="38:41">
      <c r="AL8431" s="300">
        <v>4</v>
      </c>
      <c r="AM8431" s="300">
        <v>1992</v>
      </c>
      <c r="AN8431" s="302">
        <v>33708</v>
      </c>
      <c r="AO8431" s="300">
        <v>9.2249999999999996</v>
      </c>
    </row>
    <row r="8432" spans="38:41">
      <c r="AL8432" s="300">
        <v>4</v>
      </c>
      <c r="AM8432" s="300">
        <v>1992</v>
      </c>
      <c r="AN8432" s="302">
        <v>33707</v>
      </c>
      <c r="AO8432" s="300">
        <v>9.23</v>
      </c>
    </row>
    <row r="8433" spans="38:41">
      <c r="AL8433" s="300">
        <v>4</v>
      </c>
      <c r="AM8433" s="300">
        <v>1992</v>
      </c>
      <c r="AN8433" s="302">
        <v>33704</v>
      </c>
      <c r="AO8433" s="300">
        <v>9.1950000000000003</v>
      </c>
    </row>
    <row r="8434" spans="38:41">
      <c r="AL8434" s="300">
        <v>4</v>
      </c>
      <c r="AM8434" s="300">
        <v>1992</v>
      </c>
      <c r="AN8434" s="302">
        <v>33703</v>
      </c>
      <c r="AO8434" s="300">
        <v>9.1950000000000003</v>
      </c>
    </row>
    <row r="8435" spans="38:41">
      <c r="AL8435" s="300">
        <v>4</v>
      </c>
      <c r="AM8435" s="300">
        <v>1992</v>
      </c>
      <c r="AN8435" s="302">
        <v>33702</v>
      </c>
      <c r="AO8435" s="300">
        <v>9.2690000000000001</v>
      </c>
    </row>
    <row r="8436" spans="38:41">
      <c r="AL8436" s="300">
        <v>4</v>
      </c>
      <c r="AM8436" s="300">
        <v>1992</v>
      </c>
      <c r="AN8436" s="302">
        <v>33701</v>
      </c>
      <c r="AO8436" s="300">
        <v>9.2449999999999992</v>
      </c>
    </row>
    <row r="8437" spans="38:41">
      <c r="AL8437" s="300">
        <v>4</v>
      </c>
      <c r="AM8437" s="300">
        <v>1992</v>
      </c>
      <c r="AN8437" s="302">
        <v>33700</v>
      </c>
      <c r="AO8437" s="300">
        <v>9.2690000000000001</v>
      </c>
    </row>
    <row r="8438" spans="38:41">
      <c r="AL8438" s="300">
        <v>4</v>
      </c>
      <c r="AM8438" s="300">
        <v>1992</v>
      </c>
      <c r="AN8438" s="302">
        <v>33697</v>
      </c>
      <c r="AO8438" s="300">
        <v>9.2539999999999996</v>
      </c>
    </row>
    <row r="8439" spans="38:41">
      <c r="AL8439" s="300">
        <v>4</v>
      </c>
      <c r="AM8439" s="300">
        <v>1992</v>
      </c>
      <c r="AN8439" s="302">
        <v>33696</v>
      </c>
      <c r="AO8439" s="300">
        <v>9.2889999999999997</v>
      </c>
    </row>
    <row r="8440" spans="38:41">
      <c r="AL8440" s="300">
        <v>4</v>
      </c>
      <c r="AM8440" s="300">
        <v>1992</v>
      </c>
      <c r="AN8440" s="302">
        <v>33695</v>
      </c>
      <c r="AO8440" s="300">
        <v>9.2739999999999991</v>
      </c>
    </row>
    <row r="8441" spans="38:41">
      <c r="AL8441" s="300">
        <v>3</v>
      </c>
      <c r="AM8441" s="300">
        <v>1992</v>
      </c>
      <c r="AN8441" s="302">
        <v>33694</v>
      </c>
      <c r="AO8441" s="300">
        <v>9.2639999999999993</v>
      </c>
    </row>
    <row r="8442" spans="38:41">
      <c r="AL8442" s="300">
        <v>3</v>
      </c>
      <c r="AM8442" s="300">
        <v>1992</v>
      </c>
      <c r="AN8442" s="302">
        <v>33693</v>
      </c>
      <c r="AO8442" s="300">
        <v>9.2639999999999993</v>
      </c>
    </row>
    <row r="8443" spans="38:41">
      <c r="AL8443" s="300">
        <v>3</v>
      </c>
      <c r="AM8443" s="300">
        <v>1992</v>
      </c>
      <c r="AN8443" s="302">
        <v>33690</v>
      </c>
      <c r="AO8443" s="300">
        <v>9.1999999999999993</v>
      </c>
    </row>
    <row r="8444" spans="38:41">
      <c r="AL8444" s="300">
        <v>3</v>
      </c>
      <c r="AM8444" s="300">
        <v>1992</v>
      </c>
      <c r="AN8444" s="302">
        <v>33689</v>
      </c>
      <c r="AO8444" s="300">
        <v>9.2390000000000008</v>
      </c>
    </row>
    <row r="8445" spans="38:41">
      <c r="AL8445" s="300">
        <v>3</v>
      </c>
      <c r="AM8445" s="300">
        <v>1992</v>
      </c>
      <c r="AN8445" s="302">
        <v>33688</v>
      </c>
      <c r="AO8445" s="300">
        <v>9.1509999999999998</v>
      </c>
    </row>
    <row r="8446" spans="38:41">
      <c r="AL8446" s="300">
        <v>3</v>
      </c>
      <c r="AM8446" s="300">
        <v>1992</v>
      </c>
      <c r="AN8446" s="302">
        <v>33687</v>
      </c>
      <c r="AO8446" s="300">
        <v>9.1560000000000006</v>
      </c>
    </row>
    <row r="8447" spans="38:41">
      <c r="AL8447" s="300">
        <v>3</v>
      </c>
      <c r="AM8447" s="300">
        <v>1992</v>
      </c>
      <c r="AN8447" s="302">
        <v>33686</v>
      </c>
      <c r="AO8447" s="300">
        <v>9.2840000000000007</v>
      </c>
    </row>
    <row r="8448" spans="38:41">
      <c r="AL8448" s="300">
        <v>3</v>
      </c>
      <c r="AM8448" s="300">
        <v>1992</v>
      </c>
      <c r="AN8448" s="302">
        <v>33683</v>
      </c>
      <c r="AO8448" s="300">
        <v>9.3889999999999993</v>
      </c>
    </row>
    <row r="8449" spans="38:41">
      <c r="AL8449" s="300">
        <v>3</v>
      </c>
      <c r="AM8449" s="300">
        <v>1992</v>
      </c>
      <c r="AN8449" s="302">
        <v>33682</v>
      </c>
      <c r="AO8449" s="300">
        <v>9.4139999999999997</v>
      </c>
    </row>
    <row r="8450" spans="38:41">
      <c r="AL8450" s="300">
        <v>3</v>
      </c>
      <c r="AM8450" s="300">
        <v>1992</v>
      </c>
      <c r="AN8450" s="302">
        <v>33681</v>
      </c>
      <c r="AO8450" s="300">
        <v>9.4429999999999996</v>
      </c>
    </row>
    <row r="8451" spans="38:41">
      <c r="AL8451" s="300">
        <v>3</v>
      </c>
      <c r="AM8451" s="300">
        <v>1992</v>
      </c>
      <c r="AN8451" s="302">
        <v>33680</v>
      </c>
      <c r="AO8451" s="300">
        <v>9.4239999999999995</v>
      </c>
    </row>
    <row r="8452" spans="38:41">
      <c r="AL8452" s="300">
        <v>3</v>
      </c>
      <c r="AM8452" s="300">
        <v>1992</v>
      </c>
      <c r="AN8452" s="302">
        <v>33679</v>
      </c>
      <c r="AO8452" s="300">
        <v>9.6300000000000008</v>
      </c>
    </row>
    <row r="8453" spans="38:41">
      <c r="AL8453" s="300">
        <v>3</v>
      </c>
      <c r="AM8453" s="300">
        <v>1992</v>
      </c>
      <c r="AN8453" s="302">
        <v>33676</v>
      </c>
      <c r="AO8453" s="300">
        <v>9.6</v>
      </c>
    </row>
    <row r="8454" spans="38:41">
      <c r="AL8454" s="300">
        <v>3</v>
      </c>
      <c r="AM8454" s="300">
        <v>1992</v>
      </c>
      <c r="AN8454" s="302">
        <v>33675</v>
      </c>
      <c r="AO8454" s="300">
        <v>9.48</v>
      </c>
    </row>
    <row r="8455" spans="38:41">
      <c r="AL8455" s="300">
        <v>3</v>
      </c>
      <c r="AM8455" s="300">
        <v>1992</v>
      </c>
      <c r="AN8455" s="302">
        <v>33674</v>
      </c>
      <c r="AO8455" s="300">
        <v>9.3699999999999992</v>
      </c>
    </row>
    <row r="8456" spans="38:41">
      <c r="AL8456" s="300">
        <v>3</v>
      </c>
      <c r="AM8456" s="300">
        <v>1992</v>
      </c>
      <c r="AN8456" s="302">
        <v>33673</v>
      </c>
      <c r="AO8456" s="300">
        <v>9.31</v>
      </c>
    </row>
    <row r="8457" spans="38:41">
      <c r="AL8457" s="300">
        <v>3</v>
      </c>
      <c r="AM8457" s="300">
        <v>1992</v>
      </c>
      <c r="AN8457" s="302">
        <v>33672</v>
      </c>
      <c r="AO8457" s="300">
        <v>9.19</v>
      </c>
    </row>
    <row r="8458" spans="38:41">
      <c r="AL8458" s="300">
        <v>3</v>
      </c>
      <c r="AM8458" s="300">
        <v>1992</v>
      </c>
      <c r="AN8458" s="302">
        <v>33669</v>
      </c>
      <c r="AO8458" s="300">
        <v>9.2210000000000001</v>
      </c>
    </row>
    <row r="8459" spans="38:41">
      <c r="AL8459" s="300">
        <v>3</v>
      </c>
      <c r="AM8459" s="300">
        <v>1992</v>
      </c>
      <c r="AN8459" s="302">
        <v>33668</v>
      </c>
      <c r="AO8459" s="300">
        <v>9.18</v>
      </c>
    </row>
    <row r="8460" spans="38:41">
      <c r="AL8460" s="300">
        <v>3</v>
      </c>
      <c r="AM8460" s="300">
        <v>1992</v>
      </c>
      <c r="AN8460" s="302">
        <v>33667</v>
      </c>
      <c r="AO8460" s="300">
        <v>9.15</v>
      </c>
    </row>
    <row r="8461" spans="38:41">
      <c r="AL8461" s="300">
        <v>3</v>
      </c>
      <c r="AM8461" s="300">
        <v>1992</v>
      </c>
      <c r="AN8461" s="302">
        <v>33666</v>
      </c>
      <c r="AO8461" s="300">
        <v>9.17</v>
      </c>
    </row>
    <row r="8462" spans="38:41">
      <c r="AL8462" s="300">
        <v>3</v>
      </c>
      <c r="AM8462" s="300">
        <v>1992</v>
      </c>
      <c r="AN8462" s="302">
        <v>33665</v>
      </c>
      <c r="AO8462" s="300">
        <v>9.1449999999999996</v>
      </c>
    </row>
    <row r="8463" spans="38:41">
      <c r="AL8463" s="300">
        <v>2</v>
      </c>
      <c r="AM8463" s="300">
        <v>1992</v>
      </c>
      <c r="AN8463" s="302">
        <v>33662</v>
      </c>
      <c r="AO8463" s="300">
        <v>9.048</v>
      </c>
    </row>
    <row r="8464" spans="38:41">
      <c r="AL8464" s="300">
        <v>2</v>
      </c>
      <c r="AM8464" s="300">
        <v>1992</v>
      </c>
      <c r="AN8464" s="302">
        <v>33661</v>
      </c>
      <c r="AO8464" s="300">
        <v>9.0660000000000007</v>
      </c>
    </row>
    <row r="8465" spans="38:41">
      <c r="AL8465" s="300">
        <v>2</v>
      </c>
      <c r="AM8465" s="300">
        <v>1992</v>
      </c>
      <c r="AN8465" s="302">
        <v>33660</v>
      </c>
      <c r="AO8465" s="300">
        <v>9.0389999999999997</v>
      </c>
    </row>
    <row r="8466" spans="38:41">
      <c r="AL8466" s="300">
        <v>2</v>
      </c>
      <c r="AM8466" s="300">
        <v>1992</v>
      </c>
      <c r="AN8466" s="302">
        <v>33659</v>
      </c>
      <c r="AO8466" s="300">
        <v>9.1199999999999992</v>
      </c>
    </row>
    <row r="8467" spans="38:41">
      <c r="AL8467" s="300">
        <v>2</v>
      </c>
      <c r="AM8467" s="300">
        <v>1992</v>
      </c>
      <c r="AN8467" s="302">
        <v>33658</v>
      </c>
      <c r="AO8467" s="300">
        <v>9.1780000000000008</v>
      </c>
    </row>
    <row r="8468" spans="38:41">
      <c r="AL8468" s="300">
        <v>2</v>
      </c>
      <c r="AM8468" s="300">
        <v>1992</v>
      </c>
      <c r="AN8468" s="302">
        <v>33655</v>
      </c>
      <c r="AO8468" s="300">
        <v>9.1300000000000008</v>
      </c>
    </row>
    <row r="8469" spans="38:41">
      <c r="AL8469" s="300">
        <v>2</v>
      </c>
      <c r="AM8469" s="300">
        <v>1992</v>
      </c>
      <c r="AN8469" s="302">
        <v>33654</v>
      </c>
      <c r="AO8469" s="300">
        <v>9.0709999999999997</v>
      </c>
    </row>
    <row r="8470" spans="38:41">
      <c r="AL8470" s="300">
        <v>2</v>
      </c>
      <c r="AM8470" s="300">
        <v>1992</v>
      </c>
      <c r="AN8470" s="302">
        <v>33653</v>
      </c>
      <c r="AO8470" s="300">
        <v>9.15</v>
      </c>
    </row>
    <row r="8471" spans="38:41">
      <c r="AL8471" s="300">
        <v>2</v>
      </c>
      <c r="AM8471" s="300">
        <v>1992</v>
      </c>
      <c r="AN8471" s="302">
        <v>33652</v>
      </c>
      <c r="AO8471" s="300">
        <v>9.19</v>
      </c>
    </row>
    <row r="8472" spans="38:41">
      <c r="AL8472" s="300">
        <v>2</v>
      </c>
      <c r="AM8472" s="300">
        <v>1992</v>
      </c>
      <c r="AN8472" s="302">
        <v>33651</v>
      </c>
      <c r="AO8472" s="300">
        <v>9.1270000000000007</v>
      </c>
    </row>
    <row r="8473" spans="38:41">
      <c r="AL8473" s="300">
        <v>2</v>
      </c>
      <c r="AM8473" s="300">
        <v>1992</v>
      </c>
      <c r="AN8473" s="302">
        <v>33648</v>
      </c>
      <c r="AO8473" s="300">
        <v>9.09</v>
      </c>
    </row>
    <row r="8474" spans="38:41">
      <c r="AL8474" s="300">
        <v>2</v>
      </c>
      <c r="AM8474" s="300">
        <v>1992</v>
      </c>
      <c r="AN8474" s="302">
        <v>33647</v>
      </c>
      <c r="AO8474" s="300">
        <v>9.1069999999999993</v>
      </c>
    </row>
    <row r="8475" spans="38:41">
      <c r="AL8475" s="300">
        <v>2</v>
      </c>
      <c r="AM8475" s="300">
        <v>1992</v>
      </c>
      <c r="AN8475" s="302">
        <v>33646</v>
      </c>
      <c r="AO8475" s="300">
        <v>9.0389999999999997</v>
      </c>
    </row>
    <row r="8476" spans="38:41">
      <c r="AL8476" s="300">
        <v>2</v>
      </c>
      <c r="AM8476" s="300">
        <v>1992</v>
      </c>
      <c r="AN8476" s="302">
        <v>33645</v>
      </c>
      <c r="AO8476" s="300">
        <v>9.0619999999999994</v>
      </c>
    </row>
    <row r="8477" spans="38:41">
      <c r="AL8477" s="300">
        <v>2</v>
      </c>
      <c r="AM8477" s="300">
        <v>1992</v>
      </c>
      <c r="AN8477" s="302">
        <v>33644</v>
      </c>
      <c r="AO8477" s="300">
        <v>9.0109999999999992</v>
      </c>
    </row>
    <row r="8478" spans="38:41">
      <c r="AL8478" s="300">
        <v>2</v>
      </c>
      <c r="AM8478" s="300">
        <v>1992</v>
      </c>
      <c r="AN8478" s="302">
        <v>33641</v>
      </c>
      <c r="AO8478" s="300">
        <v>9.016</v>
      </c>
    </row>
    <row r="8479" spans="38:41">
      <c r="AL8479" s="300">
        <v>2</v>
      </c>
      <c r="AM8479" s="300">
        <v>1992</v>
      </c>
      <c r="AN8479" s="302">
        <v>33640</v>
      </c>
      <c r="AO8479" s="300">
        <v>9.0250000000000004</v>
      </c>
    </row>
    <row r="8480" spans="38:41">
      <c r="AL8480" s="300">
        <v>2</v>
      </c>
      <c r="AM8480" s="300">
        <v>1992</v>
      </c>
      <c r="AN8480" s="302">
        <v>33639</v>
      </c>
      <c r="AO8480" s="300">
        <v>9.0619999999999994</v>
      </c>
    </row>
    <row r="8481" spans="38:41">
      <c r="AL8481" s="300">
        <v>2</v>
      </c>
      <c r="AM8481" s="300">
        <v>1992</v>
      </c>
      <c r="AN8481" s="302">
        <v>33638</v>
      </c>
      <c r="AO8481" s="300">
        <v>9.0399999999999991</v>
      </c>
    </row>
    <row r="8482" spans="38:41">
      <c r="AL8482" s="300">
        <v>2</v>
      </c>
      <c r="AM8482" s="300">
        <v>1992</v>
      </c>
      <c r="AN8482" s="302">
        <v>33637</v>
      </c>
      <c r="AO8482" s="300">
        <v>9.0500000000000007</v>
      </c>
    </row>
    <row r="8483" spans="38:41">
      <c r="AL8483" s="300">
        <v>1</v>
      </c>
      <c r="AM8483" s="300">
        <v>1992</v>
      </c>
      <c r="AN8483" s="302">
        <v>33634</v>
      </c>
      <c r="AO8483" s="300">
        <v>9.0299999999999994</v>
      </c>
    </row>
    <row r="8484" spans="38:41">
      <c r="AL8484" s="300">
        <v>1</v>
      </c>
      <c r="AM8484" s="300">
        <v>1992</v>
      </c>
      <c r="AN8484" s="302">
        <v>33633</v>
      </c>
      <c r="AO8484" s="300">
        <v>9.0500000000000007</v>
      </c>
    </row>
    <row r="8485" spans="38:41">
      <c r="AL8485" s="300">
        <v>1</v>
      </c>
      <c r="AM8485" s="300">
        <v>1992</v>
      </c>
      <c r="AN8485" s="302">
        <v>33632</v>
      </c>
      <c r="AO8485" s="300">
        <v>9.02</v>
      </c>
    </row>
    <row r="8486" spans="38:41">
      <c r="AL8486" s="300">
        <v>1</v>
      </c>
      <c r="AM8486" s="300">
        <v>1992</v>
      </c>
      <c r="AN8486" s="302">
        <v>33631</v>
      </c>
      <c r="AO8486" s="300">
        <v>9</v>
      </c>
    </row>
    <row r="8487" spans="38:41">
      <c r="AL8487" s="300">
        <v>1</v>
      </c>
      <c r="AM8487" s="300">
        <v>1992</v>
      </c>
      <c r="AN8487" s="302">
        <v>33630</v>
      </c>
      <c r="AO8487" s="300">
        <v>9.0990000000000002</v>
      </c>
    </row>
    <row r="8488" spans="38:41">
      <c r="AL8488" s="300">
        <v>1</v>
      </c>
      <c r="AM8488" s="300">
        <v>1992</v>
      </c>
      <c r="AN8488" s="302">
        <v>33627</v>
      </c>
      <c r="AO8488" s="300">
        <v>9.0719999999999992</v>
      </c>
    </row>
    <row r="8489" spans="38:41">
      <c r="AL8489" s="300">
        <v>1</v>
      </c>
      <c r="AM8489" s="300">
        <v>1992</v>
      </c>
      <c r="AN8489" s="302">
        <v>33626</v>
      </c>
      <c r="AO8489" s="300">
        <v>9.0389999999999997</v>
      </c>
    </row>
    <row r="8490" spans="38:41">
      <c r="AL8490" s="300">
        <v>1</v>
      </c>
      <c r="AM8490" s="300">
        <v>1992</v>
      </c>
      <c r="AN8490" s="302">
        <v>33625</v>
      </c>
      <c r="AO8490" s="300">
        <v>8.9700000000000006</v>
      </c>
    </row>
    <row r="8491" spans="38:41">
      <c r="AL8491" s="300">
        <v>1</v>
      </c>
      <c r="AM8491" s="300">
        <v>1992</v>
      </c>
      <c r="AN8491" s="302">
        <v>33624</v>
      </c>
      <c r="AO8491" s="300">
        <v>8.9079999999999995</v>
      </c>
    </row>
    <row r="8492" spans="38:41">
      <c r="AL8492" s="300">
        <v>1</v>
      </c>
      <c r="AM8492" s="300">
        <v>1992</v>
      </c>
      <c r="AN8492" s="302">
        <v>33623</v>
      </c>
      <c r="AO8492" s="300">
        <v>8.8629999999999995</v>
      </c>
    </row>
    <row r="8493" spans="38:41">
      <c r="AL8493" s="300">
        <v>1</v>
      </c>
      <c r="AM8493" s="300">
        <v>1992</v>
      </c>
      <c r="AN8493" s="302">
        <v>33620</v>
      </c>
      <c r="AO8493" s="300">
        <v>8.8940000000000001</v>
      </c>
    </row>
    <row r="8494" spans="38:41">
      <c r="AL8494" s="300">
        <v>1</v>
      </c>
      <c r="AM8494" s="300">
        <v>1992</v>
      </c>
      <c r="AN8494" s="302">
        <v>33619</v>
      </c>
      <c r="AO8494" s="300">
        <v>8.9710000000000001</v>
      </c>
    </row>
    <row r="8495" spans="38:41">
      <c r="AL8495" s="300">
        <v>1</v>
      </c>
      <c r="AM8495" s="300">
        <v>1992</v>
      </c>
      <c r="AN8495" s="302">
        <v>33618</v>
      </c>
      <c r="AO8495" s="300">
        <v>8.9</v>
      </c>
    </row>
    <row r="8496" spans="38:41">
      <c r="AL8496" s="300">
        <v>1</v>
      </c>
      <c r="AM8496" s="300">
        <v>1992</v>
      </c>
      <c r="AN8496" s="302">
        <v>33617</v>
      </c>
      <c r="AO8496" s="300">
        <v>8.85</v>
      </c>
    </row>
    <row r="8497" spans="38:41">
      <c r="AL8497" s="300">
        <v>1</v>
      </c>
      <c r="AM8497" s="300">
        <v>1992</v>
      </c>
      <c r="AN8497" s="302">
        <v>33616</v>
      </c>
      <c r="AO8497" s="300">
        <v>8.8140000000000001</v>
      </c>
    </row>
    <row r="8498" spans="38:41">
      <c r="AL8498" s="300">
        <v>1</v>
      </c>
      <c r="AM8498" s="300">
        <v>1992</v>
      </c>
      <c r="AN8498" s="302">
        <v>33613</v>
      </c>
      <c r="AO8498" s="300">
        <v>8.8010000000000002</v>
      </c>
    </row>
    <row r="8499" spans="38:41">
      <c r="AL8499" s="300">
        <v>1</v>
      </c>
      <c r="AM8499" s="300">
        <v>1992</v>
      </c>
      <c r="AN8499" s="302">
        <v>33612</v>
      </c>
      <c r="AO8499" s="300">
        <v>8.7100000000000009</v>
      </c>
    </row>
    <row r="8500" spans="38:41">
      <c r="AL8500" s="300">
        <v>1</v>
      </c>
      <c r="AM8500" s="300">
        <v>1992</v>
      </c>
      <c r="AN8500" s="302">
        <v>33611</v>
      </c>
      <c r="AO8500" s="300">
        <v>8.68</v>
      </c>
    </row>
    <row r="8501" spans="38:41">
      <c r="AL8501" s="300">
        <v>1</v>
      </c>
      <c r="AM8501" s="300">
        <v>1992</v>
      </c>
      <c r="AN8501" s="302">
        <v>33610</v>
      </c>
      <c r="AO8501" s="300">
        <v>8.69</v>
      </c>
    </row>
    <row r="8502" spans="38:41">
      <c r="AL8502" s="300">
        <v>1</v>
      </c>
      <c r="AM8502" s="300">
        <v>1992</v>
      </c>
      <c r="AN8502" s="302">
        <v>33609</v>
      </c>
      <c r="AO8502" s="300">
        <v>8.8059999999999992</v>
      </c>
    </row>
    <row r="8503" spans="38:41">
      <c r="AL8503" s="300">
        <v>1</v>
      </c>
      <c r="AM8503" s="300">
        <v>1992</v>
      </c>
      <c r="AN8503" s="302">
        <v>33606</v>
      </c>
      <c r="AO8503" s="300">
        <v>8.8369999999999997</v>
      </c>
    </row>
    <row r="8504" spans="38:41">
      <c r="AL8504" s="300">
        <v>1</v>
      </c>
      <c r="AM8504" s="300">
        <v>1992</v>
      </c>
      <c r="AN8504" s="302">
        <v>33605</v>
      </c>
      <c r="AO8504" s="300">
        <v>8.9719999999999995</v>
      </c>
    </row>
    <row r="8505" spans="38:41">
      <c r="AL8505" s="300">
        <v>12</v>
      </c>
      <c r="AM8505" s="300">
        <v>1991</v>
      </c>
      <c r="AN8505" s="302">
        <v>33603</v>
      </c>
      <c r="AO8505" s="300">
        <v>8.9450000000000003</v>
      </c>
    </row>
    <row r="8506" spans="38:41">
      <c r="AL8506" s="300">
        <v>12</v>
      </c>
      <c r="AM8506" s="300">
        <v>1991</v>
      </c>
      <c r="AN8506" s="302">
        <v>33602</v>
      </c>
      <c r="AO8506" s="300">
        <v>8.9700000000000006</v>
      </c>
    </row>
    <row r="8507" spans="38:41">
      <c r="AL8507" s="300">
        <v>12</v>
      </c>
      <c r="AM8507" s="300">
        <v>1991</v>
      </c>
      <c r="AN8507" s="302">
        <v>33599</v>
      </c>
      <c r="AO8507" s="300">
        <v>9.07</v>
      </c>
    </row>
    <row r="8508" spans="38:41">
      <c r="AL8508" s="300">
        <v>12</v>
      </c>
      <c r="AM8508" s="300">
        <v>1991</v>
      </c>
      <c r="AN8508" s="302">
        <v>33596</v>
      </c>
      <c r="AO8508" s="300">
        <v>9.0820000000000007</v>
      </c>
    </row>
    <row r="8509" spans="38:41">
      <c r="AL8509" s="300">
        <v>12</v>
      </c>
      <c r="AM8509" s="300">
        <v>1991</v>
      </c>
      <c r="AN8509" s="302">
        <v>33595</v>
      </c>
      <c r="AO8509" s="300">
        <v>9.08</v>
      </c>
    </row>
    <row r="8510" spans="38:41">
      <c r="AL8510" s="300">
        <v>12</v>
      </c>
      <c r="AM8510" s="300">
        <v>1991</v>
      </c>
      <c r="AN8510" s="302">
        <v>33592</v>
      </c>
      <c r="AO8510" s="300">
        <v>9.09</v>
      </c>
    </row>
    <row r="8511" spans="38:41">
      <c r="AL8511" s="300">
        <v>12</v>
      </c>
      <c r="AM8511" s="300">
        <v>1991</v>
      </c>
      <c r="AN8511" s="302">
        <v>33591</v>
      </c>
      <c r="AO8511" s="300">
        <v>9.16</v>
      </c>
    </row>
    <row r="8512" spans="38:41">
      <c r="AL8512" s="300">
        <v>12</v>
      </c>
      <c r="AM8512" s="300">
        <v>1991</v>
      </c>
      <c r="AN8512" s="302">
        <v>33590</v>
      </c>
      <c r="AO8512" s="300">
        <v>9.1329999999999991</v>
      </c>
    </row>
    <row r="8513" spans="38:41">
      <c r="AL8513" s="300">
        <v>12</v>
      </c>
      <c r="AM8513" s="300">
        <v>1991</v>
      </c>
      <c r="AN8513" s="302">
        <v>33589</v>
      </c>
      <c r="AO8513" s="300">
        <v>9.1760000000000002</v>
      </c>
    </row>
    <row r="8514" spans="38:41">
      <c r="AL8514" s="300">
        <v>12</v>
      </c>
      <c r="AM8514" s="300">
        <v>1991</v>
      </c>
      <c r="AN8514" s="302">
        <v>33588</v>
      </c>
      <c r="AO8514" s="300">
        <v>9.1950000000000003</v>
      </c>
    </row>
    <row r="8515" spans="38:41">
      <c r="AL8515" s="300">
        <v>12</v>
      </c>
      <c r="AM8515" s="300">
        <v>1991</v>
      </c>
      <c r="AN8515" s="302">
        <v>33585</v>
      </c>
      <c r="AO8515" s="300">
        <v>9.2520000000000007</v>
      </c>
    </row>
    <row r="8516" spans="38:41">
      <c r="AL8516" s="300">
        <v>12</v>
      </c>
      <c r="AM8516" s="300">
        <v>1991</v>
      </c>
      <c r="AN8516" s="302">
        <v>33584</v>
      </c>
      <c r="AO8516" s="300">
        <v>9.1999999999999993</v>
      </c>
    </row>
    <row r="8517" spans="38:41">
      <c r="AL8517" s="300">
        <v>12</v>
      </c>
      <c r="AM8517" s="300">
        <v>1991</v>
      </c>
      <c r="AN8517" s="302">
        <v>33583</v>
      </c>
      <c r="AO8517" s="300">
        <v>9.2189999999999994</v>
      </c>
    </row>
    <row r="8518" spans="38:41">
      <c r="AL8518" s="300">
        <v>12</v>
      </c>
      <c r="AM8518" s="300">
        <v>1991</v>
      </c>
      <c r="AN8518" s="302">
        <v>33582</v>
      </c>
      <c r="AO8518" s="300">
        <v>9.1690000000000005</v>
      </c>
    </row>
    <row r="8519" spans="38:41">
      <c r="AL8519" s="300">
        <v>12</v>
      </c>
      <c r="AM8519" s="300">
        <v>1991</v>
      </c>
      <c r="AN8519" s="302">
        <v>33581</v>
      </c>
      <c r="AO8519" s="300">
        <v>9.157</v>
      </c>
    </row>
    <row r="8520" spans="38:41">
      <c r="AL8520" s="300">
        <v>12</v>
      </c>
      <c r="AM8520" s="300">
        <v>1991</v>
      </c>
      <c r="AN8520" s="302">
        <v>33578</v>
      </c>
      <c r="AO8520" s="300">
        <v>9.17</v>
      </c>
    </row>
    <row r="8521" spans="38:41">
      <c r="AL8521" s="300">
        <v>12</v>
      </c>
      <c r="AM8521" s="300">
        <v>1991</v>
      </c>
      <c r="AN8521" s="302">
        <v>33577</v>
      </c>
      <c r="AO8521" s="300">
        <v>9.1999999999999993</v>
      </c>
    </row>
    <row r="8522" spans="38:41">
      <c r="AL8522" s="300">
        <v>12</v>
      </c>
      <c r="AM8522" s="300">
        <v>1991</v>
      </c>
      <c r="AN8522" s="302">
        <v>33576</v>
      </c>
      <c r="AO8522" s="300">
        <v>9.1300000000000008</v>
      </c>
    </row>
    <row r="8523" spans="38:41">
      <c r="AL8523" s="300">
        <v>12</v>
      </c>
      <c r="AM8523" s="300">
        <v>1991</v>
      </c>
      <c r="AN8523" s="302">
        <v>33575</v>
      </c>
      <c r="AO8523" s="300">
        <v>9.11</v>
      </c>
    </row>
    <row r="8524" spans="38:41">
      <c r="AL8524" s="300">
        <v>12</v>
      </c>
      <c r="AM8524" s="300">
        <v>1991</v>
      </c>
      <c r="AN8524" s="302">
        <v>33574</v>
      </c>
      <c r="AO8524" s="300">
        <v>9.11</v>
      </c>
    </row>
    <row r="8525" spans="38:41">
      <c r="AL8525" s="300">
        <v>11</v>
      </c>
      <c r="AM8525" s="300">
        <v>1991</v>
      </c>
      <c r="AN8525" s="302">
        <v>33571</v>
      </c>
      <c r="AO8525" s="300">
        <v>9.1300000000000008</v>
      </c>
    </row>
    <row r="8526" spans="38:41">
      <c r="AL8526" s="300">
        <v>11</v>
      </c>
      <c r="AM8526" s="300">
        <v>1991</v>
      </c>
      <c r="AN8526" s="302">
        <v>33570</v>
      </c>
      <c r="AO8526" s="300">
        <v>9.24</v>
      </c>
    </row>
    <row r="8527" spans="38:41">
      <c r="AL8527" s="300">
        <v>11</v>
      </c>
      <c r="AM8527" s="300">
        <v>1991</v>
      </c>
      <c r="AN8527" s="302">
        <v>33569</v>
      </c>
      <c r="AO8527" s="300">
        <v>9.2569999999999997</v>
      </c>
    </row>
    <row r="8528" spans="38:41">
      <c r="AL8528" s="300">
        <v>11</v>
      </c>
      <c r="AM8528" s="300">
        <v>1991</v>
      </c>
      <c r="AN8528" s="302">
        <v>33568</v>
      </c>
      <c r="AO8528" s="300">
        <v>9.31</v>
      </c>
    </row>
    <row r="8529" spans="38:41">
      <c r="AL8529" s="300">
        <v>11</v>
      </c>
      <c r="AM8529" s="300">
        <v>1991</v>
      </c>
      <c r="AN8529" s="302">
        <v>33567</v>
      </c>
      <c r="AO8529" s="300">
        <v>9.4030000000000005</v>
      </c>
    </row>
    <row r="8530" spans="38:41">
      <c r="AL8530" s="300">
        <v>11</v>
      </c>
      <c r="AM8530" s="300">
        <v>1991</v>
      </c>
      <c r="AN8530" s="302">
        <v>33564</v>
      </c>
      <c r="AO8530" s="300">
        <v>9.3979999999999997</v>
      </c>
    </row>
    <row r="8531" spans="38:41">
      <c r="AL8531" s="300">
        <v>11</v>
      </c>
      <c r="AM8531" s="300">
        <v>1991</v>
      </c>
      <c r="AN8531" s="302">
        <v>33563</v>
      </c>
      <c r="AO8531" s="300">
        <v>9.2579999999999991</v>
      </c>
    </row>
    <row r="8532" spans="38:41">
      <c r="AL8532" s="300">
        <v>11</v>
      </c>
      <c r="AM8532" s="300">
        <v>1991</v>
      </c>
      <c r="AN8532" s="302">
        <v>33562</v>
      </c>
      <c r="AO8532" s="300">
        <v>9.1820000000000004</v>
      </c>
    </row>
    <row r="8533" spans="38:41">
      <c r="AL8533" s="300">
        <v>11</v>
      </c>
      <c r="AM8533" s="300">
        <v>1991</v>
      </c>
      <c r="AN8533" s="302">
        <v>33561</v>
      </c>
      <c r="AO8533" s="300">
        <v>9.1020000000000003</v>
      </c>
    </row>
    <row r="8534" spans="38:41">
      <c r="AL8534" s="300">
        <v>11</v>
      </c>
      <c r="AM8534" s="300">
        <v>1991</v>
      </c>
      <c r="AN8534" s="302">
        <v>33560</v>
      </c>
      <c r="AO8534" s="300">
        <v>9.0419999999999998</v>
      </c>
    </row>
    <row r="8535" spans="38:41">
      <c r="AL8535" s="300">
        <v>11</v>
      </c>
      <c r="AM8535" s="300">
        <v>1991</v>
      </c>
      <c r="AN8535" s="302">
        <v>33557</v>
      </c>
      <c r="AO8535" s="300">
        <v>9.0399999999999991</v>
      </c>
    </row>
    <row r="8536" spans="38:41">
      <c r="AL8536" s="300">
        <v>11</v>
      </c>
      <c r="AM8536" s="300">
        <v>1991</v>
      </c>
      <c r="AN8536" s="302">
        <v>33556</v>
      </c>
      <c r="AO8536" s="300">
        <v>9.0760000000000005</v>
      </c>
    </row>
    <row r="8537" spans="38:41">
      <c r="AL8537" s="300">
        <v>11</v>
      </c>
      <c r="AM8537" s="300">
        <v>1991</v>
      </c>
      <c r="AN8537" s="302">
        <v>33555</v>
      </c>
      <c r="AO8537" s="300">
        <v>9.1999999999999993</v>
      </c>
    </row>
    <row r="8538" spans="38:41">
      <c r="AL8538" s="300">
        <v>11</v>
      </c>
      <c r="AM8538" s="300">
        <v>1991</v>
      </c>
      <c r="AN8538" s="302">
        <v>33554</v>
      </c>
      <c r="AO8538" s="300">
        <v>9.0830000000000002</v>
      </c>
    </row>
    <row r="8539" spans="38:41">
      <c r="AL8539" s="300">
        <v>11</v>
      </c>
      <c r="AM8539" s="300">
        <v>1991</v>
      </c>
      <c r="AN8539" s="302">
        <v>33553</v>
      </c>
      <c r="AO8539" s="300">
        <v>9.0830000000000002</v>
      </c>
    </row>
    <row r="8540" spans="38:41">
      <c r="AL8540" s="300">
        <v>11</v>
      </c>
      <c r="AM8540" s="300">
        <v>1991</v>
      </c>
      <c r="AN8540" s="302">
        <v>33550</v>
      </c>
      <c r="AO8540" s="300">
        <v>9.0649999999999995</v>
      </c>
    </row>
    <row r="8541" spans="38:41">
      <c r="AL8541" s="300">
        <v>11</v>
      </c>
      <c r="AM8541" s="300">
        <v>1991</v>
      </c>
      <c r="AN8541" s="302">
        <v>33549</v>
      </c>
      <c r="AO8541" s="300">
        <v>9.0830000000000002</v>
      </c>
    </row>
    <row r="8542" spans="38:41">
      <c r="AL8542" s="300">
        <v>11</v>
      </c>
      <c r="AM8542" s="300">
        <v>1991</v>
      </c>
      <c r="AN8542" s="302">
        <v>33548</v>
      </c>
      <c r="AO8542" s="300">
        <v>9.1760000000000002</v>
      </c>
    </row>
    <row r="8543" spans="38:41">
      <c r="AL8543" s="300">
        <v>11</v>
      </c>
      <c r="AM8543" s="300">
        <v>1991</v>
      </c>
      <c r="AN8543" s="302">
        <v>33547</v>
      </c>
      <c r="AO8543" s="300">
        <v>9.1479999999999997</v>
      </c>
    </row>
    <row r="8544" spans="38:41">
      <c r="AL8544" s="300">
        <v>11</v>
      </c>
      <c r="AM8544" s="300">
        <v>1991</v>
      </c>
      <c r="AN8544" s="302">
        <v>33546</v>
      </c>
      <c r="AO8544" s="300">
        <v>9.1519999999999992</v>
      </c>
    </row>
    <row r="8545" spans="38:41">
      <c r="AL8545" s="300">
        <v>11</v>
      </c>
      <c r="AM8545" s="300">
        <v>1991</v>
      </c>
      <c r="AN8545" s="302">
        <v>33543</v>
      </c>
      <c r="AO8545" s="300">
        <v>9.1479999999999997</v>
      </c>
    </row>
    <row r="8546" spans="38:41">
      <c r="AL8546" s="300">
        <v>10</v>
      </c>
      <c r="AM8546" s="300">
        <v>1991</v>
      </c>
      <c r="AN8546" s="302">
        <v>33542</v>
      </c>
      <c r="AO8546" s="300">
        <v>9.1150000000000002</v>
      </c>
    </row>
    <row r="8547" spans="38:41">
      <c r="AL8547" s="300">
        <v>10</v>
      </c>
      <c r="AM8547" s="300">
        <v>1991</v>
      </c>
      <c r="AN8547" s="302">
        <v>33541</v>
      </c>
      <c r="AO8547" s="300">
        <v>9.1709999999999994</v>
      </c>
    </row>
    <row r="8548" spans="38:41">
      <c r="AL8548" s="300">
        <v>10</v>
      </c>
      <c r="AM8548" s="300">
        <v>1991</v>
      </c>
      <c r="AN8548" s="302">
        <v>33540</v>
      </c>
      <c r="AO8548" s="300">
        <v>9.2089999999999996</v>
      </c>
    </row>
    <row r="8549" spans="38:41">
      <c r="AL8549" s="300">
        <v>10</v>
      </c>
      <c r="AM8549" s="300">
        <v>1991</v>
      </c>
      <c r="AN8549" s="302">
        <v>33539</v>
      </c>
      <c r="AO8549" s="300">
        <v>9.3620000000000001</v>
      </c>
    </row>
    <row r="8550" spans="38:41">
      <c r="AL8550" s="300">
        <v>10</v>
      </c>
      <c r="AM8550" s="300">
        <v>1991</v>
      </c>
      <c r="AN8550" s="302">
        <v>33536</v>
      </c>
      <c r="AO8550" s="300">
        <v>9.3569999999999993</v>
      </c>
    </row>
    <row r="8551" spans="38:41">
      <c r="AL8551" s="300">
        <v>10</v>
      </c>
      <c r="AM8551" s="300">
        <v>1991</v>
      </c>
      <c r="AN8551" s="302">
        <v>33535</v>
      </c>
      <c r="AO8551" s="300">
        <v>9.4060000000000006</v>
      </c>
    </row>
    <row r="8552" spans="38:41">
      <c r="AL8552" s="300">
        <v>10</v>
      </c>
      <c r="AM8552" s="300">
        <v>1991</v>
      </c>
      <c r="AN8552" s="302">
        <v>33534</v>
      </c>
      <c r="AO8552" s="300">
        <v>9.49</v>
      </c>
    </row>
    <row r="8553" spans="38:41">
      <c r="AL8553" s="300">
        <v>10</v>
      </c>
      <c r="AM8553" s="300">
        <v>1991</v>
      </c>
      <c r="AN8553" s="302">
        <v>33533</v>
      </c>
      <c r="AO8553" s="300">
        <v>9.4849999999999994</v>
      </c>
    </row>
    <row r="8554" spans="38:41">
      <c r="AL8554" s="300">
        <v>10</v>
      </c>
      <c r="AM8554" s="300">
        <v>1991</v>
      </c>
      <c r="AN8554" s="302">
        <v>33532</v>
      </c>
      <c r="AO8554" s="300">
        <v>9.4600000000000009</v>
      </c>
    </row>
    <row r="8555" spans="38:41">
      <c r="AL8555" s="300">
        <v>10</v>
      </c>
      <c r="AM8555" s="300">
        <v>1991</v>
      </c>
      <c r="AN8555" s="302">
        <v>33529</v>
      </c>
      <c r="AO8555" s="300">
        <v>9.3960000000000008</v>
      </c>
    </row>
    <row r="8556" spans="38:41">
      <c r="AL8556" s="300">
        <v>10</v>
      </c>
      <c r="AM8556" s="300">
        <v>1991</v>
      </c>
      <c r="AN8556" s="302">
        <v>33528</v>
      </c>
      <c r="AO8556" s="300">
        <v>9.4749999999999996</v>
      </c>
    </row>
    <row r="8557" spans="38:41">
      <c r="AL8557" s="300">
        <v>10</v>
      </c>
      <c r="AM8557" s="300">
        <v>1991</v>
      </c>
      <c r="AN8557" s="302">
        <v>33527</v>
      </c>
      <c r="AO8557" s="300">
        <v>9.4149999999999991</v>
      </c>
    </row>
    <row r="8558" spans="38:41">
      <c r="AL8558" s="300">
        <v>10</v>
      </c>
      <c r="AM8558" s="300">
        <v>1991</v>
      </c>
      <c r="AN8558" s="302">
        <v>33526</v>
      </c>
      <c r="AO8558" s="300">
        <v>9.3960000000000008</v>
      </c>
    </row>
    <row r="8559" spans="38:41">
      <c r="AL8559" s="300">
        <v>10</v>
      </c>
      <c r="AM8559" s="300">
        <v>1991</v>
      </c>
      <c r="AN8559" s="302">
        <v>33522</v>
      </c>
      <c r="AO8559" s="300">
        <v>9.4109999999999996</v>
      </c>
    </row>
    <row r="8560" spans="38:41">
      <c r="AL8560" s="300">
        <v>10</v>
      </c>
      <c r="AM8560" s="300">
        <v>1991</v>
      </c>
      <c r="AN8560" s="302">
        <v>33521</v>
      </c>
      <c r="AO8560" s="300">
        <v>9.4890000000000008</v>
      </c>
    </row>
    <row r="8561" spans="38:41">
      <c r="AL8561" s="300">
        <v>10</v>
      </c>
      <c r="AM8561" s="300">
        <v>1991</v>
      </c>
      <c r="AN8561" s="302">
        <v>33520</v>
      </c>
      <c r="AO8561" s="300">
        <v>9.4969999999999999</v>
      </c>
    </row>
    <row r="8562" spans="38:41">
      <c r="AL8562" s="300">
        <v>10</v>
      </c>
      <c r="AM8562" s="300">
        <v>1991</v>
      </c>
      <c r="AN8562" s="302">
        <v>33519</v>
      </c>
      <c r="AO8562" s="300">
        <v>9.3960000000000008</v>
      </c>
    </row>
    <row r="8563" spans="38:41">
      <c r="AL8563" s="300">
        <v>10</v>
      </c>
      <c r="AM8563" s="300">
        <v>1991</v>
      </c>
      <c r="AN8563" s="302">
        <v>33518</v>
      </c>
      <c r="AO8563" s="300">
        <v>9.3130000000000006</v>
      </c>
    </row>
    <row r="8564" spans="38:41">
      <c r="AL8564" s="300">
        <v>10</v>
      </c>
      <c r="AM8564" s="300">
        <v>1991</v>
      </c>
      <c r="AN8564" s="302">
        <v>33515</v>
      </c>
      <c r="AO8564" s="300">
        <v>9.3569999999999993</v>
      </c>
    </row>
    <row r="8565" spans="38:41">
      <c r="AL8565" s="300">
        <v>10</v>
      </c>
      <c r="AM8565" s="300">
        <v>1991</v>
      </c>
      <c r="AN8565" s="302">
        <v>33514</v>
      </c>
      <c r="AO8565" s="300">
        <v>9.4130000000000003</v>
      </c>
    </row>
    <row r="8566" spans="38:41">
      <c r="AL8566" s="300">
        <v>10</v>
      </c>
      <c r="AM8566" s="300">
        <v>1991</v>
      </c>
      <c r="AN8566" s="302">
        <v>33513</v>
      </c>
      <c r="AO8566" s="300">
        <v>9.3800000000000008</v>
      </c>
    </row>
    <row r="8567" spans="38:41">
      <c r="AL8567" s="300">
        <v>10</v>
      </c>
      <c r="AM8567" s="300">
        <v>1991</v>
      </c>
      <c r="AN8567" s="302">
        <v>33512</v>
      </c>
      <c r="AO8567" s="300">
        <v>9.3960000000000008</v>
      </c>
    </row>
    <row r="8568" spans="38:41">
      <c r="AL8568" s="300">
        <v>9</v>
      </c>
      <c r="AM8568" s="300">
        <v>1991</v>
      </c>
      <c r="AN8568" s="302">
        <v>33511</v>
      </c>
      <c r="AO8568" s="300">
        <v>9.4250000000000007</v>
      </c>
    </row>
    <row r="8569" spans="38:41">
      <c r="AL8569" s="300">
        <v>9</v>
      </c>
      <c r="AM8569" s="300">
        <v>1991</v>
      </c>
      <c r="AN8569" s="302">
        <v>33508</v>
      </c>
      <c r="AO8569" s="300">
        <v>9.4250000000000007</v>
      </c>
    </row>
    <row r="8570" spans="38:41">
      <c r="AL8570" s="300">
        <v>9</v>
      </c>
      <c r="AM8570" s="300">
        <v>1991</v>
      </c>
      <c r="AN8570" s="302">
        <v>33507</v>
      </c>
      <c r="AO8570" s="300">
        <v>9.6240000000000006</v>
      </c>
    </row>
    <row r="8571" spans="38:41">
      <c r="AL8571" s="300">
        <v>9</v>
      </c>
      <c r="AM8571" s="300">
        <v>1991</v>
      </c>
      <c r="AN8571" s="302">
        <v>33506</v>
      </c>
      <c r="AO8571" s="300">
        <v>9.5589999999999993</v>
      </c>
    </row>
    <row r="8572" spans="38:41">
      <c r="AL8572" s="300">
        <v>9</v>
      </c>
      <c r="AM8572" s="300">
        <v>1991</v>
      </c>
      <c r="AN8572" s="302">
        <v>33505</v>
      </c>
      <c r="AO8572" s="300">
        <v>9.5709999999999997</v>
      </c>
    </row>
    <row r="8573" spans="38:41">
      <c r="AL8573" s="300">
        <v>9</v>
      </c>
      <c r="AM8573" s="300">
        <v>1991</v>
      </c>
      <c r="AN8573" s="302">
        <v>33504</v>
      </c>
      <c r="AO8573" s="300">
        <v>9.64</v>
      </c>
    </row>
    <row r="8574" spans="38:41">
      <c r="AL8574" s="300">
        <v>9</v>
      </c>
      <c r="AM8574" s="300">
        <v>1991</v>
      </c>
      <c r="AN8574" s="302">
        <v>33501</v>
      </c>
      <c r="AO8574" s="300">
        <v>9.6649999999999991</v>
      </c>
    </row>
    <row r="8575" spans="38:41">
      <c r="AL8575" s="300">
        <v>9</v>
      </c>
      <c r="AM8575" s="300">
        <v>1991</v>
      </c>
      <c r="AN8575" s="302">
        <v>33500</v>
      </c>
      <c r="AO8575" s="300">
        <v>9.6750000000000007</v>
      </c>
    </row>
    <row r="8576" spans="38:41">
      <c r="AL8576" s="300">
        <v>9</v>
      </c>
      <c r="AM8576" s="300">
        <v>1991</v>
      </c>
      <c r="AN8576" s="302">
        <v>33499</v>
      </c>
      <c r="AO8576" s="300">
        <v>9.6850000000000005</v>
      </c>
    </row>
    <row r="8577" spans="38:41">
      <c r="AL8577" s="300">
        <v>9</v>
      </c>
      <c r="AM8577" s="300">
        <v>1991</v>
      </c>
      <c r="AN8577" s="302">
        <v>33498</v>
      </c>
      <c r="AO8577" s="300">
        <v>9.7270000000000003</v>
      </c>
    </row>
    <row r="8578" spans="38:41">
      <c r="AL8578" s="300">
        <v>9</v>
      </c>
      <c r="AM8578" s="300">
        <v>1991</v>
      </c>
      <c r="AN8578" s="302">
        <v>33497</v>
      </c>
      <c r="AO8578" s="300">
        <v>9.7059999999999995</v>
      </c>
    </row>
    <row r="8579" spans="38:41">
      <c r="AL8579" s="300">
        <v>9</v>
      </c>
      <c r="AM8579" s="300">
        <v>1991</v>
      </c>
      <c r="AN8579" s="302">
        <v>33494</v>
      </c>
      <c r="AO8579" s="300">
        <v>9.7110000000000003</v>
      </c>
    </row>
    <row r="8580" spans="38:41">
      <c r="AL8580" s="300">
        <v>9</v>
      </c>
      <c r="AM8580" s="300">
        <v>1991</v>
      </c>
      <c r="AN8580" s="302">
        <v>33493</v>
      </c>
      <c r="AO8580" s="300">
        <v>9.6959999999999997</v>
      </c>
    </row>
    <row r="8581" spans="38:41">
      <c r="AL8581" s="300">
        <v>9</v>
      </c>
      <c r="AM8581" s="300">
        <v>1991</v>
      </c>
      <c r="AN8581" s="302">
        <v>33492</v>
      </c>
      <c r="AO8581" s="300">
        <v>9.7989999999999995</v>
      </c>
    </row>
    <row r="8582" spans="38:41">
      <c r="AL8582" s="300">
        <v>9</v>
      </c>
      <c r="AM8582" s="300">
        <v>1991</v>
      </c>
      <c r="AN8582" s="302">
        <v>33491</v>
      </c>
      <c r="AO8582" s="300">
        <v>9.7989999999999995</v>
      </c>
    </row>
    <row r="8583" spans="38:41">
      <c r="AL8583" s="300">
        <v>9</v>
      </c>
      <c r="AM8583" s="300">
        <v>1991</v>
      </c>
      <c r="AN8583" s="302">
        <v>33490</v>
      </c>
      <c r="AO8583" s="300">
        <v>9.7959999999999994</v>
      </c>
    </row>
    <row r="8584" spans="38:41">
      <c r="AL8584" s="300">
        <v>9</v>
      </c>
      <c r="AM8584" s="300">
        <v>1991</v>
      </c>
      <c r="AN8584" s="302">
        <v>33487</v>
      </c>
      <c r="AO8584" s="300">
        <v>9.8520000000000003</v>
      </c>
    </row>
    <row r="8585" spans="38:41">
      <c r="AL8585" s="300">
        <v>9</v>
      </c>
      <c r="AM8585" s="300">
        <v>1991</v>
      </c>
      <c r="AN8585" s="302">
        <v>33486</v>
      </c>
      <c r="AO8585" s="300">
        <v>9.9149999999999991</v>
      </c>
    </row>
    <row r="8586" spans="38:41">
      <c r="AL8586" s="300">
        <v>9</v>
      </c>
      <c r="AM8586" s="300">
        <v>1991</v>
      </c>
      <c r="AN8586" s="302">
        <v>33485</v>
      </c>
      <c r="AO8586" s="300">
        <v>9.8620000000000001</v>
      </c>
    </row>
    <row r="8587" spans="38:41">
      <c r="AL8587" s="300">
        <v>9</v>
      </c>
      <c r="AM8587" s="300">
        <v>1991</v>
      </c>
      <c r="AN8587" s="302">
        <v>33484</v>
      </c>
      <c r="AO8587" s="300">
        <v>9.8290000000000006</v>
      </c>
    </row>
    <row r="8588" spans="38:41">
      <c r="AL8588" s="300">
        <v>8</v>
      </c>
      <c r="AM8588" s="300">
        <v>1991</v>
      </c>
      <c r="AN8588" s="302">
        <v>33480</v>
      </c>
      <c r="AO8588" s="300">
        <v>9.8780000000000001</v>
      </c>
    </row>
    <row r="8589" spans="38:41">
      <c r="AL8589" s="300">
        <v>8</v>
      </c>
      <c r="AM8589" s="300">
        <v>1991</v>
      </c>
      <c r="AN8589" s="302">
        <v>33479</v>
      </c>
      <c r="AO8589" s="300">
        <v>9.8460000000000001</v>
      </c>
    </row>
    <row r="8590" spans="38:41">
      <c r="AL8590" s="300">
        <v>8</v>
      </c>
      <c r="AM8590" s="300">
        <v>1991</v>
      </c>
      <c r="AN8590" s="302">
        <v>33478</v>
      </c>
      <c r="AO8590" s="300">
        <v>9.8780000000000001</v>
      </c>
    </row>
    <row r="8591" spans="38:41">
      <c r="AL8591" s="300">
        <v>8</v>
      </c>
      <c r="AM8591" s="300">
        <v>1991</v>
      </c>
      <c r="AN8591" s="302">
        <v>33477</v>
      </c>
      <c r="AO8591" s="300">
        <v>9.9420000000000002</v>
      </c>
    </row>
    <row r="8592" spans="38:41">
      <c r="AL8592" s="300">
        <v>8</v>
      </c>
      <c r="AM8592" s="300">
        <v>1991</v>
      </c>
      <c r="AN8592" s="302">
        <v>33476</v>
      </c>
      <c r="AO8592" s="300">
        <v>9.9849999999999994</v>
      </c>
    </row>
    <row r="8593" spans="38:41">
      <c r="AL8593" s="300">
        <v>8</v>
      </c>
      <c r="AM8593" s="300">
        <v>1991</v>
      </c>
      <c r="AN8593" s="302">
        <v>33473</v>
      </c>
      <c r="AO8593" s="300">
        <v>9.9380000000000006</v>
      </c>
    </row>
    <row r="8594" spans="38:41">
      <c r="AL8594" s="300">
        <v>8</v>
      </c>
      <c r="AM8594" s="300">
        <v>1991</v>
      </c>
      <c r="AN8594" s="302">
        <v>33472</v>
      </c>
      <c r="AO8594" s="300">
        <v>9.8979999999999997</v>
      </c>
    </row>
    <row r="8595" spans="38:41">
      <c r="AL8595" s="300">
        <v>8</v>
      </c>
      <c r="AM8595" s="300">
        <v>1991</v>
      </c>
      <c r="AN8595" s="302">
        <v>33471</v>
      </c>
      <c r="AO8595" s="300">
        <v>9.9260000000000002</v>
      </c>
    </row>
    <row r="8596" spans="38:41">
      <c r="AL8596" s="300">
        <v>8</v>
      </c>
      <c r="AM8596" s="300">
        <v>1991</v>
      </c>
      <c r="AN8596" s="302">
        <v>33470</v>
      </c>
      <c r="AO8596" s="300">
        <v>9.9260000000000002</v>
      </c>
    </row>
    <row r="8597" spans="38:41">
      <c r="AL8597" s="300">
        <v>8</v>
      </c>
      <c r="AM8597" s="300">
        <v>1991</v>
      </c>
      <c r="AN8597" s="302">
        <v>33469</v>
      </c>
      <c r="AO8597" s="300">
        <v>9.9580000000000002</v>
      </c>
    </row>
    <row r="8598" spans="38:41">
      <c r="AL8598" s="300">
        <v>8</v>
      </c>
      <c r="AM8598" s="300">
        <v>1991</v>
      </c>
      <c r="AN8598" s="302">
        <v>33466</v>
      </c>
      <c r="AO8598" s="300">
        <v>9.9149999999999991</v>
      </c>
    </row>
    <row r="8599" spans="38:41">
      <c r="AL8599" s="300">
        <v>8</v>
      </c>
      <c r="AM8599" s="300">
        <v>1991</v>
      </c>
      <c r="AN8599" s="302">
        <v>33465</v>
      </c>
      <c r="AO8599" s="300">
        <v>9.9260000000000002</v>
      </c>
    </row>
    <row r="8600" spans="38:41">
      <c r="AL8600" s="300">
        <v>8</v>
      </c>
      <c r="AM8600" s="300">
        <v>1991</v>
      </c>
      <c r="AN8600" s="302">
        <v>33464</v>
      </c>
      <c r="AO8600" s="300">
        <v>9.8940000000000001</v>
      </c>
    </row>
    <row r="8601" spans="38:41">
      <c r="AL8601" s="300">
        <v>8</v>
      </c>
      <c r="AM8601" s="300">
        <v>1991</v>
      </c>
      <c r="AN8601" s="302">
        <v>33463</v>
      </c>
      <c r="AO8601" s="300">
        <v>9.968</v>
      </c>
    </row>
    <row r="8602" spans="38:41">
      <c r="AL8602" s="300">
        <v>8</v>
      </c>
      <c r="AM8602" s="300">
        <v>1991</v>
      </c>
      <c r="AN8602" s="302">
        <v>33462</v>
      </c>
      <c r="AO8602" s="300">
        <v>9.99</v>
      </c>
    </row>
    <row r="8603" spans="38:41">
      <c r="AL8603" s="300">
        <v>8</v>
      </c>
      <c r="AM8603" s="300">
        <v>1991</v>
      </c>
      <c r="AN8603" s="302">
        <v>33459</v>
      </c>
      <c r="AO8603" s="300">
        <v>9.99</v>
      </c>
    </row>
    <row r="8604" spans="38:41">
      <c r="AL8604" s="300">
        <v>8</v>
      </c>
      <c r="AM8604" s="300">
        <v>1991</v>
      </c>
      <c r="AN8604" s="302">
        <v>33458</v>
      </c>
      <c r="AO8604" s="300">
        <v>10</v>
      </c>
    </row>
    <row r="8605" spans="38:41">
      <c r="AL8605" s="300">
        <v>8</v>
      </c>
      <c r="AM8605" s="300">
        <v>1991</v>
      </c>
      <c r="AN8605" s="302">
        <v>33457</v>
      </c>
      <c r="AO8605" s="300">
        <v>9.9420000000000002</v>
      </c>
    </row>
    <row r="8606" spans="38:41">
      <c r="AL8606" s="300">
        <v>8</v>
      </c>
      <c r="AM8606" s="300">
        <v>1991</v>
      </c>
      <c r="AN8606" s="302">
        <v>33456</v>
      </c>
      <c r="AO8606" s="300">
        <v>9.9309999999999992</v>
      </c>
    </row>
    <row r="8607" spans="38:41">
      <c r="AL8607" s="300">
        <v>8</v>
      </c>
      <c r="AM8607" s="300">
        <v>1991</v>
      </c>
      <c r="AN8607" s="302">
        <v>33452</v>
      </c>
      <c r="AO8607" s="300">
        <v>9.9710000000000001</v>
      </c>
    </row>
    <row r="8608" spans="38:41">
      <c r="AL8608" s="300">
        <v>8</v>
      </c>
      <c r="AM8608" s="300">
        <v>1991</v>
      </c>
      <c r="AN8608" s="302">
        <v>33451</v>
      </c>
      <c r="AO8608" s="300">
        <v>10.071999999999999</v>
      </c>
    </row>
    <row r="8609" spans="38:41">
      <c r="AL8609" s="300">
        <v>7</v>
      </c>
      <c r="AM8609" s="300">
        <v>1991</v>
      </c>
      <c r="AN8609" s="302">
        <v>33450</v>
      </c>
      <c r="AO8609" s="300">
        <v>10.066000000000001</v>
      </c>
    </row>
    <row r="8610" spans="38:41">
      <c r="AL8610" s="300">
        <v>7</v>
      </c>
      <c r="AM8610" s="300">
        <v>1991</v>
      </c>
      <c r="AN8610" s="302">
        <v>33449</v>
      </c>
      <c r="AO8610" s="300">
        <v>10.099</v>
      </c>
    </row>
    <row r="8611" spans="38:41">
      <c r="AL8611" s="300">
        <v>7</v>
      </c>
      <c r="AM8611" s="300">
        <v>1991</v>
      </c>
      <c r="AN8611" s="302">
        <v>33448</v>
      </c>
      <c r="AO8611" s="300">
        <v>10.103999999999999</v>
      </c>
    </row>
    <row r="8612" spans="38:41">
      <c r="AL8612" s="300">
        <v>7</v>
      </c>
      <c r="AM8612" s="300">
        <v>1991</v>
      </c>
      <c r="AN8612" s="302">
        <v>33445</v>
      </c>
      <c r="AO8612" s="300">
        <v>10.093999999999999</v>
      </c>
    </row>
    <row r="8613" spans="38:41">
      <c r="AL8613" s="300">
        <v>7</v>
      </c>
      <c r="AM8613" s="300">
        <v>1991</v>
      </c>
      <c r="AN8613" s="302">
        <v>33444</v>
      </c>
      <c r="AO8613" s="300">
        <v>10.066000000000001</v>
      </c>
    </row>
    <row r="8614" spans="38:41">
      <c r="AL8614" s="300">
        <v>7</v>
      </c>
      <c r="AM8614" s="300">
        <v>1991</v>
      </c>
      <c r="AN8614" s="302">
        <v>33443</v>
      </c>
      <c r="AO8614" s="300">
        <v>10.048999999999999</v>
      </c>
    </row>
    <row r="8615" spans="38:41">
      <c r="AL8615" s="300">
        <v>7</v>
      </c>
      <c r="AM8615" s="300">
        <v>1991</v>
      </c>
      <c r="AN8615" s="302">
        <v>33442</v>
      </c>
      <c r="AO8615" s="300">
        <v>10.127000000000001</v>
      </c>
    </row>
    <row r="8616" spans="38:41">
      <c r="AL8616" s="300">
        <v>7</v>
      </c>
      <c r="AM8616" s="300">
        <v>1991</v>
      </c>
      <c r="AN8616" s="302">
        <v>33441</v>
      </c>
      <c r="AO8616" s="300">
        <v>10.116</v>
      </c>
    </row>
    <row r="8617" spans="38:41">
      <c r="AL8617" s="300">
        <v>7</v>
      </c>
      <c r="AM8617" s="300">
        <v>1991</v>
      </c>
      <c r="AN8617" s="302">
        <v>33438</v>
      </c>
      <c r="AO8617" s="300">
        <v>10.127000000000001</v>
      </c>
    </row>
    <row r="8618" spans="38:41">
      <c r="AL8618" s="300">
        <v>7</v>
      </c>
      <c r="AM8618" s="300">
        <v>1991</v>
      </c>
      <c r="AN8618" s="302">
        <v>33437</v>
      </c>
      <c r="AO8618" s="300">
        <v>10.122</v>
      </c>
    </row>
    <row r="8619" spans="38:41">
      <c r="AL8619" s="300">
        <v>7</v>
      </c>
      <c r="AM8619" s="300">
        <v>1991</v>
      </c>
      <c r="AN8619" s="302">
        <v>33436</v>
      </c>
      <c r="AO8619" s="300">
        <v>10.16</v>
      </c>
    </row>
    <row r="8620" spans="38:41">
      <c r="AL8620" s="300">
        <v>7</v>
      </c>
      <c r="AM8620" s="300">
        <v>1991</v>
      </c>
      <c r="AN8620" s="302">
        <v>33435</v>
      </c>
      <c r="AO8620" s="300">
        <v>10.151999999999999</v>
      </c>
    </row>
    <row r="8621" spans="38:41">
      <c r="AL8621" s="300">
        <v>7</v>
      </c>
      <c r="AM8621" s="300">
        <v>1991</v>
      </c>
      <c r="AN8621" s="302">
        <v>33434</v>
      </c>
      <c r="AO8621" s="300">
        <v>10.170999999999999</v>
      </c>
    </row>
    <row r="8622" spans="38:41">
      <c r="AL8622" s="300">
        <v>7</v>
      </c>
      <c r="AM8622" s="300">
        <v>1991</v>
      </c>
      <c r="AN8622" s="302">
        <v>33431</v>
      </c>
      <c r="AO8622" s="300">
        <v>10.132</v>
      </c>
    </row>
    <row r="8623" spans="38:41">
      <c r="AL8623" s="300">
        <v>7</v>
      </c>
      <c r="AM8623" s="300">
        <v>1991</v>
      </c>
      <c r="AN8623" s="302">
        <v>33430</v>
      </c>
      <c r="AO8623" s="300">
        <v>10.166</v>
      </c>
    </row>
    <row r="8624" spans="38:41">
      <c r="AL8624" s="300">
        <v>7</v>
      </c>
      <c r="AM8624" s="300">
        <v>1991</v>
      </c>
      <c r="AN8624" s="302">
        <v>33429</v>
      </c>
      <c r="AO8624" s="300">
        <v>10.182</v>
      </c>
    </row>
    <row r="8625" spans="38:41">
      <c r="AL8625" s="300">
        <v>7</v>
      </c>
      <c r="AM8625" s="300">
        <v>1991</v>
      </c>
      <c r="AN8625" s="302">
        <v>33428</v>
      </c>
      <c r="AO8625" s="300">
        <v>10.188000000000001</v>
      </c>
    </row>
    <row r="8626" spans="38:41">
      <c r="AL8626" s="300">
        <v>7</v>
      </c>
      <c r="AM8626" s="300">
        <v>1991</v>
      </c>
      <c r="AN8626" s="302">
        <v>33427</v>
      </c>
      <c r="AO8626" s="300">
        <v>10.177</v>
      </c>
    </row>
    <row r="8627" spans="38:41">
      <c r="AL8627" s="300">
        <v>7</v>
      </c>
      <c r="AM8627" s="300">
        <v>1991</v>
      </c>
      <c r="AN8627" s="302">
        <v>33424</v>
      </c>
      <c r="AO8627" s="300">
        <v>10.202</v>
      </c>
    </row>
    <row r="8628" spans="38:41">
      <c r="AL8628" s="300">
        <v>7</v>
      </c>
      <c r="AM8628" s="300">
        <v>1991</v>
      </c>
      <c r="AN8628" s="302">
        <v>33423</v>
      </c>
      <c r="AO8628" s="300">
        <v>10.144</v>
      </c>
    </row>
    <row r="8629" spans="38:41">
      <c r="AL8629" s="300">
        <v>7</v>
      </c>
      <c r="AM8629" s="300">
        <v>1991</v>
      </c>
      <c r="AN8629" s="302">
        <v>33422</v>
      </c>
      <c r="AO8629" s="300">
        <v>10.199</v>
      </c>
    </row>
    <row r="8630" spans="38:41">
      <c r="AL8630" s="300">
        <v>7</v>
      </c>
      <c r="AM8630" s="300">
        <v>1991</v>
      </c>
      <c r="AN8630" s="302">
        <v>33421</v>
      </c>
      <c r="AO8630" s="300">
        <v>10.255000000000001</v>
      </c>
    </row>
    <row r="8631" spans="38:41">
      <c r="AL8631" s="300">
        <v>6</v>
      </c>
      <c r="AM8631" s="300">
        <v>1991</v>
      </c>
      <c r="AN8631" s="302">
        <v>33417</v>
      </c>
      <c r="AO8631" s="300">
        <v>10.215999999999999</v>
      </c>
    </row>
    <row r="8632" spans="38:41">
      <c r="AL8632" s="300">
        <v>6</v>
      </c>
      <c r="AM8632" s="300">
        <v>1991</v>
      </c>
      <c r="AN8632" s="302">
        <v>33416</v>
      </c>
      <c r="AO8632" s="300">
        <v>10.257999999999999</v>
      </c>
    </row>
    <row r="8633" spans="38:41">
      <c r="AL8633" s="300">
        <v>6</v>
      </c>
      <c r="AM8633" s="300">
        <v>1991</v>
      </c>
      <c r="AN8633" s="302">
        <v>33415</v>
      </c>
      <c r="AO8633" s="300">
        <v>10.25</v>
      </c>
    </row>
    <row r="8634" spans="38:41">
      <c r="AL8634" s="300">
        <v>6</v>
      </c>
      <c r="AM8634" s="300">
        <v>1991</v>
      </c>
      <c r="AN8634" s="302">
        <v>33414</v>
      </c>
      <c r="AO8634" s="300">
        <v>10.244</v>
      </c>
    </row>
    <row r="8635" spans="38:41">
      <c r="AL8635" s="300">
        <v>6</v>
      </c>
      <c r="AM8635" s="300">
        <v>1991</v>
      </c>
      <c r="AN8635" s="302">
        <v>33413</v>
      </c>
      <c r="AO8635" s="300">
        <v>10.205</v>
      </c>
    </row>
    <row r="8636" spans="38:41">
      <c r="AL8636" s="300">
        <v>6</v>
      </c>
      <c r="AM8636" s="300">
        <v>1991</v>
      </c>
      <c r="AN8636" s="302">
        <v>33410</v>
      </c>
      <c r="AO8636" s="300">
        <v>10.172000000000001</v>
      </c>
    </row>
    <row r="8637" spans="38:41">
      <c r="AL8637" s="300">
        <v>6</v>
      </c>
      <c r="AM8637" s="300">
        <v>1991</v>
      </c>
      <c r="AN8637" s="302">
        <v>33409</v>
      </c>
      <c r="AO8637" s="300">
        <v>10.128</v>
      </c>
    </row>
    <row r="8638" spans="38:41">
      <c r="AL8638" s="300">
        <v>6</v>
      </c>
      <c r="AM8638" s="300">
        <v>1991</v>
      </c>
      <c r="AN8638" s="302">
        <v>33408</v>
      </c>
      <c r="AO8638" s="300">
        <v>10.144</v>
      </c>
    </row>
    <row r="8639" spans="38:41">
      <c r="AL8639" s="300">
        <v>6</v>
      </c>
      <c r="AM8639" s="300">
        <v>1991</v>
      </c>
      <c r="AN8639" s="302">
        <v>33407</v>
      </c>
      <c r="AO8639" s="300">
        <v>10.154999999999999</v>
      </c>
    </row>
    <row r="8640" spans="38:41">
      <c r="AL8640" s="300">
        <v>6</v>
      </c>
      <c r="AM8640" s="300">
        <v>1991</v>
      </c>
      <c r="AN8640" s="302">
        <v>33406</v>
      </c>
      <c r="AO8640" s="300">
        <v>10.106</v>
      </c>
    </row>
    <row r="8641" spans="38:41">
      <c r="AL8641" s="300">
        <v>6</v>
      </c>
      <c r="AM8641" s="300">
        <v>1991</v>
      </c>
      <c r="AN8641" s="302">
        <v>33403</v>
      </c>
      <c r="AO8641" s="300">
        <v>10.045999999999999</v>
      </c>
    </row>
    <row r="8642" spans="38:41">
      <c r="AL8642" s="300">
        <v>6</v>
      </c>
      <c r="AM8642" s="300">
        <v>1991</v>
      </c>
      <c r="AN8642" s="302">
        <v>33402</v>
      </c>
      <c r="AO8642" s="300">
        <v>10.109</v>
      </c>
    </row>
    <row r="8643" spans="38:41">
      <c r="AL8643" s="300">
        <v>6</v>
      </c>
      <c r="AM8643" s="300">
        <v>1991</v>
      </c>
      <c r="AN8643" s="302">
        <v>33401</v>
      </c>
      <c r="AO8643" s="300">
        <v>10.095000000000001</v>
      </c>
    </row>
    <row r="8644" spans="38:41">
      <c r="AL8644" s="300">
        <v>6</v>
      </c>
      <c r="AM8644" s="300">
        <v>1991</v>
      </c>
      <c r="AN8644" s="302">
        <v>33400</v>
      </c>
      <c r="AO8644" s="300">
        <v>10.019</v>
      </c>
    </row>
    <row r="8645" spans="38:41">
      <c r="AL8645" s="300">
        <v>6</v>
      </c>
      <c r="AM8645" s="300">
        <v>1991</v>
      </c>
      <c r="AN8645" s="302">
        <v>33399</v>
      </c>
      <c r="AO8645" s="300">
        <v>10.045999999999999</v>
      </c>
    </row>
    <row r="8646" spans="38:41">
      <c r="AL8646" s="300">
        <v>6</v>
      </c>
      <c r="AM8646" s="300">
        <v>1991</v>
      </c>
      <c r="AN8646" s="302">
        <v>33396</v>
      </c>
      <c r="AO8646" s="300">
        <v>10.073</v>
      </c>
    </row>
    <row r="8647" spans="38:41">
      <c r="AL8647" s="300">
        <v>6</v>
      </c>
      <c r="AM8647" s="300">
        <v>1991</v>
      </c>
      <c r="AN8647" s="302">
        <v>33395</v>
      </c>
      <c r="AO8647" s="300">
        <v>10.013999999999999</v>
      </c>
    </row>
    <row r="8648" spans="38:41">
      <c r="AL8648" s="300">
        <v>6</v>
      </c>
      <c r="AM8648" s="300">
        <v>1991</v>
      </c>
      <c r="AN8648" s="302">
        <v>33394</v>
      </c>
      <c r="AO8648" s="300">
        <v>9.9979999999999993</v>
      </c>
    </row>
    <row r="8649" spans="38:41">
      <c r="AL8649" s="300">
        <v>6</v>
      </c>
      <c r="AM8649" s="300">
        <v>1991</v>
      </c>
      <c r="AN8649" s="302">
        <v>33393</v>
      </c>
      <c r="AO8649" s="300">
        <v>9.9390000000000001</v>
      </c>
    </row>
    <row r="8650" spans="38:41">
      <c r="AL8650" s="300">
        <v>6</v>
      </c>
      <c r="AM8650" s="300">
        <v>1991</v>
      </c>
      <c r="AN8650" s="302">
        <v>33392</v>
      </c>
      <c r="AO8650" s="300">
        <v>9.9280000000000008</v>
      </c>
    </row>
    <row r="8651" spans="38:41">
      <c r="AL8651" s="300">
        <v>5</v>
      </c>
      <c r="AM8651" s="300">
        <v>1991</v>
      </c>
      <c r="AN8651" s="302">
        <v>33389</v>
      </c>
      <c r="AO8651" s="300">
        <v>9.8379999999999992</v>
      </c>
    </row>
    <row r="8652" spans="38:41">
      <c r="AL8652" s="300">
        <v>5</v>
      </c>
      <c r="AM8652" s="300">
        <v>1991</v>
      </c>
      <c r="AN8652" s="302">
        <v>33388</v>
      </c>
      <c r="AO8652" s="300">
        <v>9.8019999999999996</v>
      </c>
    </row>
    <row r="8653" spans="38:41">
      <c r="AL8653" s="300">
        <v>5</v>
      </c>
      <c r="AM8653" s="300">
        <v>1991</v>
      </c>
      <c r="AN8653" s="302">
        <v>33387</v>
      </c>
      <c r="AO8653" s="300">
        <v>9.8230000000000004</v>
      </c>
    </row>
    <row r="8654" spans="38:41">
      <c r="AL8654" s="300">
        <v>5</v>
      </c>
      <c r="AM8654" s="300">
        <v>1991</v>
      </c>
      <c r="AN8654" s="302">
        <v>33386</v>
      </c>
      <c r="AO8654" s="300">
        <v>9.8439999999999994</v>
      </c>
    </row>
    <row r="8655" spans="38:41">
      <c r="AL8655" s="300">
        <v>5</v>
      </c>
      <c r="AM8655" s="300">
        <v>1991</v>
      </c>
      <c r="AN8655" s="302">
        <v>33385</v>
      </c>
      <c r="AO8655" s="300">
        <v>9.8379999999999992</v>
      </c>
    </row>
    <row r="8656" spans="38:41">
      <c r="AL8656" s="300">
        <v>5</v>
      </c>
      <c r="AM8656" s="300">
        <v>1991</v>
      </c>
      <c r="AN8656" s="302">
        <v>33382</v>
      </c>
      <c r="AO8656" s="300">
        <v>9.8420000000000005</v>
      </c>
    </row>
    <row r="8657" spans="38:41">
      <c r="AL8657" s="300">
        <v>5</v>
      </c>
      <c r="AM8657" s="300">
        <v>1991</v>
      </c>
      <c r="AN8657" s="302">
        <v>33381</v>
      </c>
      <c r="AO8657" s="300">
        <v>9.8360000000000003</v>
      </c>
    </row>
    <row r="8658" spans="38:41">
      <c r="AL8658" s="300">
        <v>5</v>
      </c>
      <c r="AM8658" s="300">
        <v>1991</v>
      </c>
      <c r="AN8658" s="302">
        <v>33380</v>
      </c>
      <c r="AO8658" s="300">
        <v>9.8070000000000004</v>
      </c>
    </row>
    <row r="8659" spans="38:41">
      <c r="AL8659" s="300">
        <v>5</v>
      </c>
      <c r="AM8659" s="300">
        <v>1991</v>
      </c>
      <c r="AN8659" s="302">
        <v>33379</v>
      </c>
      <c r="AO8659" s="300">
        <v>9.8019999999999996</v>
      </c>
    </row>
    <row r="8660" spans="38:41">
      <c r="AL8660" s="300">
        <v>5</v>
      </c>
      <c r="AM8660" s="300">
        <v>1991</v>
      </c>
      <c r="AN8660" s="302">
        <v>33375</v>
      </c>
      <c r="AO8660" s="300">
        <v>9.8390000000000004</v>
      </c>
    </row>
    <row r="8661" spans="38:41">
      <c r="AL8661" s="300">
        <v>5</v>
      </c>
      <c r="AM8661" s="300">
        <v>1991</v>
      </c>
      <c r="AN8661" s="302">
        <v>33374</v>
      </c>
      <c r="AO8661" s="300">
        <v>9.8759999999999994</v>
      </c>
    </row>
    <row r="8662" spans="38:41">
      <c r="AL8662" s="300">
        <v>5</v>
      </c>
      <c r="AM8662" s="300">
        <v>1991</v>
      </c>
      <c r="AN8662" s="302">
        <v>33372</v>
      </c>
      <c r="AO8662" s="300">
        <v>9.8919999999999995</v>
      </c>
    </row>
    <row r="8663" spans="38:41">
      <c r="AL8663" s="300">
        <v>5</v>
      </c>
      <c r="AM8663" s="300">
        <v>1991</v>
      </c>
      <c r="AN8663" s="302">
        <v>33371</v>
      </c>
      <c r="AO8663" s="300">
        <v>9.8420000000000005</v>
      </c>
    </row>
    <row r="8664" spans="38:41">
      <c r="AL8664" s="300">
        <v>5</v>
      </c>
      <c r="AM8664" s="300">
        <v>1991</v>
      </c>
      <c r="AN8664" s="302">
        <v>33368</v>
      </c>
      <c r="AO8664" s="300">
        <v>9.8659999999999997</v>
      </c>
    </row>
    <row r="8665" spans="38:41">
      <c r="AL8665" s="300">
        <v>5</v>
      </c>
      <c r="AM8665" s="300">
        <v>1991</v>
      </c>
      <c r="AN8665" s="302">
        <v>33367</v>
      </c>
      <c r="AO8665" s="300">
        <v>9.7769999999999992</v>
      </c>
    </row>
    <row r="8666" spans="38:41">
      <c r="AL8666" s="300">
        <v>5</v>
      </c>
      <c r="AM8666" s="300">
        <v>1991</v>
      </c>
      <c r="AN8666" s="302">
        <v>33366</v>
      </c>
      <c r="AO8666" s="300">
        <v>9.7710000000000008</v>
      </c>
    </row>
    <row r="8667" spans="38:41">
      <c r="AL8667" s="300">
        <v>5</v>
      </c>
      <c r="AM8667" s="300">
        <v>1991</v>
      </c>
      <c r="AN8667" s="302">
        <v>33365</v>
      </c>
      <c r="AO8667" s="300">
        <v>9.782</v>
      </c>
    </row>
    <row r="8668" spans="38:41">
      <c r="AL8668" s="300">
        <v>5</v>
      </c>
      <c r="AM8668" s="300">
        <v>1991</v>
      </c>
      <c r="AN8668" s="302">
        <v>33364</v>
      </c>
      <c r="AO8668" s="300">
        <v>9.8000000000000007</v>
      </c>
    </row>
    <row r="8669" spans="38:41">
      <c r="AL8669" s="300">
        <v>5</v>
      </c>
      <c r="AM8669" s="300">
        <v>1991</v>
      </c>
      <c r="AN8669" s="302">
        <v>33361</v>
      </c>
      <c r="AO8669" s="300">
        <v>9.7769999999999992</v>
      </c>
    </row>
    <row r="8670" spans="38:41">
      <c r="AL8670" s="300">
        <v>5</v>
      </c>
      <c r="AM8670" s="300">
        <v>1991</v>
      </c>
      <c r="AN8670" s="302">
        <v>33360</v>
      </c>
      <c r="AO8670" s="300">
        <v>9.73</v>
      </c>
    </row>
    <row r="8671" spans="38:41">
      <c r="AL8671" s="300">
        <v>5</v>
      </c>
      <c r="AM8671" s="300">
        <v>1991</v>
      </c>
      <c r="AN8671" s="302">
        <v>33359</v>
      </c>
      <c r="AO8671" s="300">
        <v>9.7720000000000002</v>
      </c>
    </row>
    <row r="8672" spans="38:41">
      <c r="AL8672" s="300">
        <v>4</v>
      </c>
      <c r="AM8672" s="300">
        <v>1991</v>
      </c>
      <c r="AN8672" s="302">
        <v>33358</v>
      </c>
      <c r="AO8672" s="300">
        <v>9.7929999999999993</v>
      </c>
    </row>
    <row r="8673" spans="38:41">
      <c r="AL8673" s="300">
        <v>4</v>
      </c>
      <c r="AM8673" s="300">
        <v>1991</v>
      </c>
      <c r="AN8673" s="302">
        <v>33357</v>
      </c>
      <c r="AO8673" s="300">
        <v>9.7870000000000008</v>
      </c>
    </row>
    <row r="8674" spans="38:41">
      <c r="AL8674" s="300">
        <v>4</v>
      </c>
      <c r="AM8674" s="300">
        <v>1991</v>
      </c>
      <c r="AN8674" s="302">
        <v>33354</v>
      </c>
      <c r="AO8674" s="300">
        <v>9.8699999999999992</v>
      </c>
    </row>
    <row r="8675" spans="38:41">
      <c r="AL8675" s="300">
        <v>4</v>
      </c>
      <c r="AM8675" s="300">
        <v>1991</v>
      </c>
      <c r="AN8675" s="302">
        <v>33353</v>
      </c>
      <c r="AO8675" s="300">
        <v>9.907</v>
      </c>
    </row>
    <row r="8676" spans="38:41">
      <c r="AL8676" s="300">
        <v>4</v>
      </c>
      <c r="AM8676" s="300">
        <v>1991</v>
      </c>
      <c r="AN8676" s="302">
        <v>33352</v>
      </c>
      <c r="AO8676" s="300">
        <v>9.9420000000000002</v>
      </c>
    </row>
    <row r="8677" spans="38:41">
      <c r="AL8677" s="300">
        <v>4</v>
      </c>
      <c r="AM8677" s="300">
        <v>1991</v>
      </c>
      <c r="AN8677" s="302">
        <v>33351</v>
      </c>
      <c r="AO8677" s="300">
        <v>10.010999999999999</v>
      </c>
    </row>
    <row r="8678" spans="38:41">
      <c r="AL8678" s="300">
        <v>4</v>
      </c>
      <c r="AM8678" s="300">
        <v>1991</v>
      </c>
      <c r="AN8678" s="302">
        <v>33350</v>
      </c>
      <c r="AO8678" s="300">
        <v>10.010999999999999</v>
      </c>
    </row>
    <row r="8679" spans="38:41">
      <c r="AL8679" s="300">
        <v>4</v>
      </c>
      <c r="AM8679" s="300">
        <v>1991</v>
      </c>
      <c r="AN8679" s="302">
        <v>33347</v>
      </c>
      <c r="AO8679" s="300">
        <v>10.031000000000001</v>
      </c>
    </row>
    <row r="8680" spans="38:41">
      <c r="AL8680" s="300">
        <v>4</v>
      </c>
      <c r="AM8680" s="300">
        <v>1991</v>
      </c>
      <c r="AN8680" s="302">
        <v>33346</v>
      </c>
      <c r="AO8680" s="300">
        <v>9.9450000000000003</v>
      </c>
    </row>
    <row r="8681" spans="38:41">
      <c r="AL8681" s="300">
        <v>4</v>
      </c>
      <c r="AM8681" s="300">
        <v>1991</v>
      </c>
      <c r="AN8681" s="302">
        <v>33345</v>
      </c>
      <c r="AO8681" s="300">
        <v>9.8409999999999993</v>
      </c>
    </row>
    <row r="8682" spans="38:41">
      <c r="AL8682" s="300">
        <v>4</v>
      </c>
      <c r="AM8682" s="300">
        <v>1991</v>
      </c>
      <c r="AN8682" s="302">
        <v>33344</v>
      </c>
      <c r="AO8682" s="300">
        <v>9.8160000000000007</v>
      </c>
    </row>
    <row r="8683" spans="38:41">
      <c r="AL8683" s="300">
        <v>4</v>
      </c>
      <c r="AM8683" s="300">
        <v>1991</v>
      </c>
      <c r="AN8683" s="302">
        <v>33343</v>
      </c>
      <c r="AO8683" s="300">
        <v>9.8059999999999992</v>
      </c>
    </row>
    <row r="8684" spans="38:41">
      <c r="AL8684" s="300">
        <v>4</v>
      </c>
      <c r="AM8684" s="300">
        <v>1991</v>
      </c>
      <c r="AN8684" s="302">
        <v>33340</v>
      </c>
      <c r="AO8684" s="300">
        <v>9.8010000000000002</v>
      </c>
    </row>
    <row r="8685" spans="38:41">
      <c r="AL8685" s="300">
        <v>4</v>
      </c>
      <c r="AM8685" s="300">
        <v>1991</v>
      </c>
      <c r="AN8685" s="302">
        <v>33339</v>
      </c>
      <c r="AO8685" s="300">
        <v>9.8510000000000009</v>
      </c>
    </row>
    <row r="8686" spans="38:41">
      <c r="AL8686" s="300">
        <v>4</v>
      </c>
      <c r="AM8686" s="300">
        <v>1991</v>
      </c>
      <c r="AN8686" s="302">
        <v>33338</v>
      </c>
      <c r="AO8686" s="300">
        <v>9.8209999999999997</v>
      </c>
    </row>
    <row r="8687" spans="38:41">
      <c r="AL8687" s="300">
        <v>4</v>
      </c>
      <c r="AM8687" s="300">
        <v>1991</v>
      </c>
      <c r="AN8687" s="302">
        <v>33337</v>
      </c>
      <c r="AO8687" s="300">
        <v>9.7940000000000005</v>
      </c>
    </row>
    <row r="8688" spans="38:41">
      <c r="AL8688" s="300">
        <v>4</v>
      </c>
      <c r="AM8688" s="300">
        <v>1991</v>
      </c>
      <c r="AN8688" s="302">
        <v>33336</v>
      </c>
      <c r="AO8688" s="300">
        <v>9.7579999999999991</v>
      </c>
    </row>
    <row r="8689" spans="38:41">
      <c r="AL8689" s="300">
        <v>4</v>
      </c>
      <c r="AM8689" s="300">
        <v>1991</v>
      </c>
      <c r="AN8689" s="302">
        <v>33333</v>
      </c>
      <c r="AO8689" s="300">
        <v>9.7940000000000005</v>
      </c>
    </row>
    <row r="8690" spans="38:41">
      <c r="AL8690" s="300">
        <v>4</v>
      </c>
      <c r="AM8690" s="300">
        <v>1991</v>
      </c>
      <c r="AN8690" s="302">
        <v>33332</v>
      </c>
      <c r="AO8690" s="300">
        <v>9.782</v>
      </c>
    </row>
    <row r="8691" spans="38:41">
      <c r="AL8691" s="300">
        <v>4</v>
      </c>
      <c r="AM8691" s="300">
        <v>1991</v>
      </c>
      <c r="AN8691" s="302">
        <v>33331</v>
      </c>
      <c r="AO8691" s="300">
        <v>9.7970000000000006</v>
      </c>
    </row>
    <row r="8692" spans="38:41">
      <c r="AL8692" s="300">
        <v>4</v>
      </c>
      <c r="AM8692" s="300">
        <v>1991</v>
      </c>
      <c r="AN8692" s="302">
        <v>33330</v>
      </c>
      <c r="AO8692" s="300">
        <v>9.8409999999999993</v>
      </c>
    </row>
    <row r="8693" spans="38:41">
      <c r="AL8693" s="300">
        <v>4</v>
      </c>
      <c r="AM8693" s="300">
        <v>1991</v>
      </c>
      <c r="AN8693" s="302">
        <v>33329</v>
      </c>
      <c r="AO8693" s="300">
        <v>9.8320000000000007</v>
      </c>
    </row>
    <row r="8694" spans="38:41">
      <c r="AL8694" s="300">
        <v>3</v>
      </c>
      <c r="AM8694" s="300">
        <v>1991</v>
      </c>
      <c r="AN8694" s="302">
        <v>33325</v>
      </c>
      <c r="AO8694" s="300">
        <v>9.8439999999999994</v>
      </c>
    </row>
    <row r="8695" spans="38:41">
      <c r="AL8695" s="300">
        <v>3</v>
      </c>
      <c r="AM8695" s="300">
        <v>1991</v>
      </c>
      <c r="AN8695" s="302">
        <v>33324</v>
      </c>
      <c r="AO8695" s="300">
        <v>9.8810000000000002</v>
      </c>
    </row>
    <row r="8696" spans="38:41">
      <c r="AL8696" s="300">
        <v>3</v>
      </c>
      <c r="AM8696" s="300">
        <v>1991</v>
      </c>
      <c r="AN8696" s="302">
        <v>33323</v>
      </c>
      <c r="AO8696" s="300">
        <v>9.9109999999999996</v>
      </c>
    </row>
    <row r="8697" spans="38:41">
      <c r="AL8697" s="300">
        <v>3</v>
      </c>
      <c r="AM8697" s="300">
        <v>1991</v>
      </c>
      <c r="AN8697" s="302">
        <v>33322</v>
      </c>
      <c r="AO8697" s="300">
        <v>9.9109999999999996</v>
      </c>
    </row>
    <row r="8698" spans="38:41">
      <c r="AL8698" s="300">
        <v>3</v>
      </c>
      <c r="AM8698" s="300">
        <v>1991</v>
      </c>
      <c r="AN8698" s="302">
        <v>33319</v>
      </c>
      <c r="AO8698" s="300">
        <v>9.9969999999999999</v>
      </c>
    </row>
    <row r="8699" spans="38:41">
      <c r="AL8699" s="300">
        <v>3</v>
      </c>
      <c r="AM8699" s="300">
        <v>1991</v>
      </c>
      <c r="AN8699" s="302">
        <v>33318</v>
      </c>
      <c r="AO8699" s="300">
        <v>10.038</v>
      </c>
    </row>
    <row r="8700" spans="38:41">
      <c r="AL8700" s="300">
        <v>3</v>
      </c>
      <c r="AM8700" s="300">
        <v>1991</v>
      </c>
      <c r="AN8700" s="302">
        <v>33317</v>
      </c>
      <c r="AO8700" s="300">
        <v>10.061</v>
      </c>
    </row>
    <row r="8701" spans="38:41">
      <c r="AL8701" s="300">
        <v>3</v>
      </c>
      <c r="AM8701" s="300">
        <v>1991</v>
      </c>
      <c r="AN8701" s="302">
        <v>33316</v>
      </c>
      <c r="AO8701" s="300">
        <v>10.119999999999999</v>
      </c>
    </row>
    <row r="8702" spans="38:41">
      <c r="AL8702" s="300">
        <v>3</v>
      </c>
      <c r="AM8702" s="300">
        <v>1991</v>
      </c>
      <c r="AN8702" s="302">
        <v>33315</v>
      </c>
      <c r="AO8702" s="300">
        <v>10.079000000000001</v>
      </c>
    </row>
    <row r="8703" spans="38:41">
      <c r="AL8703" s="300">
        <v>3</v>
      </c>
      <c r="AM8703" s="300">
        <v>1991</v>
      </c>
      <c r="AN8703" s="302">
        <v>33312</v>
      </c>
      <c r="AO8703" s="300">
        <v>9.9420000000000002</v>
      </c>
    </row>
    <row r="8704" spans="38:41">
      <c r="AL8704" s="300">
        <v>3</v>
      </c>
      <c r="AM8704" s="300">
        <v>1991</v>
      </c>
      <c r="AN8704" s="302">
        <v>33311</v>
      </c>
      <c r="AO8704" s="300">
        <v>9.8770000000000007</v>
      </c>
    </row>
    <row r="8705" spans="38:41">
      <c r="AL8705" s="300">
        <v>3</v>
      </c>
      <c r="AM8705" s="300">
        <v>1991</v>
      </c>
      <c r="AN8705" s="302">
        <v>33310</v>
      </c>
      <c r="AO8705" s="300">
        <v>9.8870000000000005</v>
      </c>
    </row>
    <row r="8706" spans="38:41">
      <c r="AL8706" s="300">
        <v>3</v>
      </c>
      <c r="AM8706" s="300">
        <v>1991</v>
      </c>
      <c r="AN8706" s="302">
        <v>33309</v>
      </c>
      <c r="AO8706" s="300">
        <v>9.9169999999999998</v>
      </c>
    </row>
    <row r="8707" spans="38:41">
      <c r="AL8707" s="300">
        <v>3</v>
      </c>
      <c r="AM8707" s="300">
        <v>1991</v>
      </c>
      <c r="AN8707" s="302">
        <v>33308</v>
      </c>
      <c r="AO8707" s="300">
        <v>9.8800000000000008</v>
      </c>
    </row>
    <row r="8708" spans="38:41">
      <c r="AL8708" s="300">
        <v>3</v>
      </c>
      <c r="AM8708" s="300">
        <v>1991</v>
      </c>
      <c r="AN8708" s="302">
        <v>33305</v>
      </c>
      <c r="AO8708" s="300">
        <v>9.9350000000000005</v>
      </c>
    </row>
    <row r="8709" spans="38:41">
      <c r="AL8709" s="300">
        <v>3</v>
      </c>
      <c r="AM8709" s="300">
        <v>1991</v>
      </c>
      <c r="AN8709" s="302">
        <v>33304</v>
      </c>
      <c r="AO8709" s="300">
        <v>9.9410000000000007</v>
      </c>
    </row>
    <row r="8710" spans="38:41">
      <c r="AL8710" s="300">
        <v>3</v>
      </c>
      <c r="AM8710" s="300">
        <v>1991</v>
      </c>
      <c r="AN8710" s="302">
        <v>33303</v>
      </c>
      <c r="AO8710" s="300">
        <v>9.9990000000000006</v>
      </c>
    </row>
    <row r="8711" spans="38:41">
      <c r="AL8711" s="300">
        <v>3</v>
      </c>
      <c r="AM8711" s="300">
        <v>1991</v>
      </c>
      <c r="AN8711" s="302">
        <v>33302</v>
      </c>
      <c r="AO8711" s="300">
        <v>9.9909999999999997</v>
      </c>
    </row>
    <row r="8712" spans="38:41">
      <c r="AL8712" s="300">
        <v>3</v>
      </c>
      <c r="AM8712" s="300">
        <v>1991</v>
      </c>
      <c r="AN8712" s="302">
        <v>33301</v>
      </c>
      <c r="AO8712" s="300">
        <v>10.052</v>
      </c>
    </row>
    <row r="8713" spans="38:41">
      <c r="AL8713" s="300">
        <v>3</v>
      </c>
      <c r="AM8713" s="300">
        <v>1991</v>
      </c>
      <c r="AN8713" s="302">
        <v>33298</v>
      </c>
      <c r="AO8713" s="300">
        <v>10.009</v>
      </c>
    </row>
    <row r="8714" spans="38:41">
      <c r="AL8714" s="300">
        <v>2</v>
      </c>
      <c r="AM8714" s="300">
        <v>1991</v>
      </c>
      <c r="AN8714" s="302">
        <v>33297</v>
      </c>
      <c r="AO8714" s="300">
        <v>9.9160000000000004</v>
      </c>
    </row>
    <row r="8715" spans="38:41">
      <c r="AL8715" s="300">
        <v>2</v>
      </c>
      <c r="AM8715" s="300">
        <v>1991</v>
      </c>
      <c r="AN8715" s="302">
        <v>33296</v>
      </c>
      <c r="AO8715" s="300">
        <v>9.9179999999999993</v>
      </c>
    </row>
    <row r="8716" spans="38:41">
      <c r="AL8716" s="300">
        <v>2</v>
      </c>
      <c r="AM8716" s="300">
        <v>1991</v>
      </c>
      <c r="AN8716" s="302">
        <v>33295</v>
      </c>
      <c r="AO8716" s="300">
        <v>9.9629999999999992</v>
      </c>
    </row>
    <row r="8717" spans="38:41">
      <c r="AL8717" s="300">
        <v>2</v>
      </c>
      <c r="AM8717" s="300">
        <v>1991</v>
      </c>
      <c r="AN8717" s="302">
        <v>33294</v>
      </c>
      <c r="AO8717" s="300">
        <v>9.8829999999999991</v>
      </c>
    </row>
    <row r="8718" spans="38:41">
      <c r="AL8718" s="300">
        <v>2</v>
      </c>
      <c r="AM8718" s="300">
        <v>1991</v>
      </c>
      <c r="AN8718" s="302">
        <v>33291</v>
      </c>
      <c r="AO8718" s="300">
        <v>9.8940000000000001</v>
      </c>
    </row>
    <row r="8719" spans="38:41">
      <c r="AL8719" s="300">
        <v>2</v>
      </c>
      <c r="AM8719" s="300">
        <v>1991</v>
      </c>
      <c r="AN8719" s="302">
        <v>33290</v>
      </c>
      <c r="AO8719" s="300">
        <v>9.9</v>
      </c>
    </row>
    <row r="8720" spans="38:41">
      <c r="AL8720" s="300">
        <v>2</v>
      </c>
      <c r="AM8720" s="300">
        <v>1991</v>
      </c>
      <c r="AN8720" s="302">
        <v>33289</v>
      </c>
      <c r="AO8720" s="300">
        <v>9.8859999999999992</v>
      </c>
    </row>
    <row r="8721" spans="38:41">
      <c r="AL8721" s="300">
        <v>2</v>
      </c>
      <c r="AM8721" s="300">
        <v>1991</v>
      </c>
      <c r="AN8721" s="302">
        <v>33288</v>
      </c>
      <c r="AO8721" s="300">
        <v>9.7799999999999994</v>
      </c>
    </row>
    <row r="8722" spans="38:41">
      <c r="AL8722" s="300">
        <v>2</v>
      </c>
      <c r="AM8722" s="300">
        <v>1991</v>
      </c>
      <c r="AN8722" s="302">
        <v>33287</v>
      </c>
      <c r="AO8722" s="300">
        <v>9.6959999999999997</v>
      </c>
    </row>
    <row r="8723" spans="38:41">
      <c r="AL8723" s="300">
        <v>2</v>
      </c>
      <c r="AM8723" s="300">
        <v>1991</v>
      </c>
      <c r="AN8723" s="302">
        <v>33284</v>
      </c>
      <c r="AO8723" s="300">
        <v>9.7189999999999994</v>
      </c>
    </row>
    <row r="8724" spans="38:41">
      <c r="AL8724" s="300">
        <v>2</v>
      </c>
      <c r="AM8724" s="300">
        <v>1991</v>
      </c>
      <c r="AN8724" s="302">
        <v>33283</v>
      </c>
      <c r="AO8724" s="300">
        <v>9.8019999999999996</v>
      </c>
    </row>
    <row r="8725" spans="38:41">
      <c r="AL8725" s="300">
        <v>2</v>
      </c>
      <c r="AM8725" s="300">
        <v>1991</v>
      </c>
      <c r="AN8725" s="302">
        <v>33282</v>
      </c>
      <c r="AO8725" s="300">
        <v>9.8089999999999993</v>
      </c>
    </row>
    <row r="8726" spans="38:41">
      <c r="AL8726" s="300">
        <v>2</v>
      </c>
      <c r="AM8726" s="300">
        <v>1991</v>
      </c>
      <c r="AN8726" s="302">
        <v>33281</v>
      </c>
      <c r="AO8726" s="300">
        <v>9.7439999999999998</v>
      </c>
    </row>
    <row r="8727" spans="38:41">
      <c r="AL8727" s="300">
        <v>2</v>
      </c>
      <c r="AM8727" s="300">
        <v>1991</v>
      </c>
      <c r="AN8727" s="302">
        <v>33280</v>
      </c>
      <c r="AO8727" s="300">
        <v>9.6950000000000003</v>
      </c>
    </row>
    <row r="8728" spans="38:41">
      <c r="AL8728" s="300">
        <v>2</v>
      </c>
      <c r="AM8728" s="300">
        <v>1991</v>
      </c>
      <c r="AN8728" s="302">
        <v>33277</v>
      </c>
      <c r="AO8728" s="300">
        <v>9.7949999999999999</v>
      </c>
    </row>
    <row r="8729" spans="38:41">
      <c r="AL8729" s="300">
        <v>2</v>
      </c>
      <c r="AM8729" s="300">
        <v>1991</v>
      </c>
      <c r="AN8729" s="302">
        <v>33276</v>
      </c>
      <c r="AO8729" s="300">
        <v>9.8390000000000004</v>
      </c>
    </row>
    <row r="8730" spans="38:41">
      <c r="AL8730" s="300">
        <v>2</v>
      </c>
      <c r="AM8730" s="300">
        <v>1991</v>
      </c>
      <c r="AN8730" s="302">
        <v>33275</v>
      </c>
      <c r="AO8730" s="300">
        <v>9.8889999999999993</v>
      </c>
    </row>
    <row r="8731" spans="38:41">
      <c r="AL8731" s="300">
        <v>2</v>
      </c>
      <c r="AM8731" s="300">
        <v>1991</v>
      </c>
      <c r="AN8731" s="302">
        <v>33274</v>
      </c>
      <c r="AO8731" s="300">
        <v>9.9139999999999997</v>
      </c>
    </row>
    <row r="8732" spans="38:41">
      <c r="AL8732" s="300">
        <v>2</v>
      </c>
      <c r="AM8732" s="300">
        <v>1991</v>
      </c>
      <c r="AN8732" s="302">
        <v>33273</v>
      </c>
      <c r="AO8732" s="300">
        <v>10.013999999999999</v>
      </c>
    </row>
    <row r="8733" spans="38:41">
      <c r="AL8733" s="300">
        <v>2</v>
      </c>
      <c r="AM8733" s="300">
        <v>1991</v>
      </c>
      <c r="AN8733" s="302">
        <v>33270</v>
      </c>
      <c r="AO8733" s="300">
        <v>10.130000000000001</v>
      </c>
    </row>
    <row r="8734" spans="38:41">
      <c r="AL8734" s="300">
        <v>1</v>
      </c>
      <c r="AM8734" s="300">
        <v>1991</v>
      </c>
      <c r="AN8734" s="302">
        <v>33269</v>
      </c>
      <c r="AO8734" s="300">
        <v>10.199999999999999</v>
      </c>
    </row>
    <row r="8735" spans="38:41">
      <c r="AL8735" s="300">
        <v>1</v>
      </c>
      <c r="AM8735" s="300">
        <v>1991</v>
      </c>
      <c r="AN8735" s="302">
        <v>33268</v>
      </c>
      <c r="AO8735" s="300">
        <v>10.186999999999999</v>
      </c>
    </row>
    <row r="8736" spans="38:41">
      <c r="AL8736" s="300">
        <v>1</v>
      </c>
      <c r="AM8736" s="300">
        <v>1991</v>
      </c>
      <c r="AN8736" s="302">
        <v>33267</v>
      </c>
      <c r="AO8736" s="300">
        <v>10.138</v>
      </c>
    </row>
    <row r="8737" spans="38:41">
      <c r="AL8737" s="300">
        <v>1</v>
      </c>
      <c r="AM8737" s="300">
        <v>1991</v>
      </c>
      <c r="AN8737" s="302">
        <v>33266</v>
      </c>
      <c r="AO8737" s="300">
        <v>10.179</v>
      </c>
    </row>
    <row r="8738" spans="38:41">
      <c r="AL8738" s="300">
        <v>1</v>
      </c>
      <c r="AM8738" s="300">
        <v>1991</v>
      </c>
      <c r="AN8738" s="302">
        <v>33263</v>
      </c>
      <c r="AO8738" s="300">
        <v>10.172000000000001</v>
      </c>
    </row>
    <row r="8739" spans="38:41">
      <c r="AL8739" s="300">
        <v>1</v>
      </c>
      <c r="AM8739" s="300">
        <v>1991</v>
      </c>
      <c r="AN8739" s="302">
        <v>33262</v>
      </c>
      <c r="AO8739" s="300">
        <v>10.125</v>
      </c>
    </row>
    <row r="8740" spans="38:41">
      <c r="AL8740" s="300">
        <v>1</v>
      </c>
      <c r="AM8740" s="300">
        <v>1991</v>
      </c>
      <c r="AN8740" s="302">
        <v>33261</v>
      </c>
      <c r="AO8740" s="300">
        <v>10.243</v>
      </c>
    </row>
    <row r="8741" spans="38:41">
      <c r="AL8741" s="300">
        <v>1</v>
      </c>
      <c r="AM8741" s="300">
        <v>1991</v>
      </c>
      <c r="AN8741" s="302">
        <v>33260</v>
      </c>
      <c r="AO8741" s="300">
        <v>10.276999999999999</v>
      </c>
    </row>
    <row r="8742" spans="38:41">
      <c r="AL8742" s="300">
        <v>1</v>
      </c>
      <c r="AM8742" s="300">
        <v>1991</v>
      </c>
      <c r="AN8742" s="302">
        <v>33259</v>
      </c>
      <c r="AO8742" s="300">
        <v>10.234999999999999</v>
      </c>
    </row>
    <row r="8743" spans="38:41">
      <c r="AL8743" s="300">
        <v>1</v>
      </c>
      <c r="AM8743" s="300">
        <v>1991</v>
      </c>
      <c r="AN8743" s="302">
        <v>33256</v>
      </c>
      <c r="AO8743" s="300">
        <v>10.159000000000001</v>
      </c>
    </row>
    <row r="8744" spans="38:41">
      <c r="AL8744" s="300">
        <v>1</v>
      </c>
      <c r="AM8744" s="300">
        <v>1991</v>
      </c>
      <c r="AN8744" s="302">
        <v>33255</v>
      </c>
      <c r="AO8744" s="300">
        <v>10.185</v>
      </c>
    </row>
    <row r="8745" spans="38:41">
      <c r="AL8745" s="300">
        <v>1</v>
      </c>
      <c r="AM8745" s="300">
        <v>1991</v>
      </c>
      <c r="AN8745" s="302">
        <v>33254</v>
      </c>
      <c r="AO8745" s="300">
        <v>10.378</v>
      </c>
    </row>
    <row r="8746" spans="38:41">
      <c r="AL8746" s="300">
        <v>1</v>
      </c>
      <c r="AM8746" s="300">
        <v>1991</v>
      </c>
      <c r="AN8746" s="302">
        <v>33253</v>
      </c>
      <c r="AO8746" s="300">
        <v>10.414</v>
      </c>
    </row>
    <row r="8747" spans="38:41">
      <c r="AL8747" s="300">
        <v>1</v>
      </c>
      <c r="AM8747" s="300">
        <v>1991</v>
      </c>
      <c r="AN8747" s="302">
        <v>33252</v>
      </c>
      <c r="AO8747" s="300">
        <v>10.384</v>
      </c>
    </row>
    <row r="8748" spans="38:41">
      <c r="AL8748" s="300">
        <v>1</v>
      </c>
      <c r="AM8748" s="300">
        <v>1991</v>
      </c>
      <c r="AN8748" s="302">
        <v>33249</v>
      </c>
      <c r="AO8748" s="300">
        <v>10.382</v>
      </c>
    </row>
    <row r="8749" spans="38:41">
      <c r="AL8749" s="300">
        <v>1</v>
      </c>
      <c r="AM8749" s="300">
        <v>1991</v>
      </c>
      <c r="AN8749" s="302">
        <v>33248</v>
      </c>
      <c r="AO8749" s="300">
        <v>10.33</v>
      </c>
    </row>
    <row r="8750" spans="38:41">
      <c r="AL8750" s="300">
        <v>1</v>
      </c>
      <c r="AM8750" s="300">
        <v>1991</v>
      </c>
      <c r="AN8750" s="302">
        <v>33247</v>
      </c>
      <c r="AO8750" s="300">
        <v>10.452999999999999</v>
      </c>
    </row>
    <row r="8751" spans="38:41">
      <c r="AL8751" s="300">
        <v>1</v>
      </c>
      <c r="AM8751" s="300">
        <v>1991</v>
      </c>
      <c r="AN8751" s="302">
        <v>33246</v>
      </c>
      <c r="AO8751" s="300">
        <v>10.401999999999999</v>
      </c>
    </row>
    <row r="8752" spans="38:41">
      <c r="AL8752" s="300">
        <v>1</v>
      </c>
      <c r="AM8752" s="300">
        <v>1991</v>
      </c>
      <c r="AN8752" s="302">
        <v>33245</v>
      </c>
      <c r="AO8752" s="300">
        <v>10.366</v>
      </c>
    </row>
    <row r="8753" spans="38:41">
      <c r="AL8753" s="300">
        <v>1</v>
      </c>
      <c r="AM8753" s="300">
        <v>1991</v>
      </c>
      <c r="AN8753" s="302">
        <v>33242</v>
      </c>
      <c r="AO8753" s="300">
        <v>10.23</v>
      </c>
    </row>
    <row r="8754" spans="38:41">
      <c r="AL8754" s="300">
        <v>1</v>
      </c>
      <c r="AM8754" s="300">
        <v>1991</v>
      </c>
      <c r="AN8754" s="302">
        <v>33241</v>
      </c>
      <c r="AO8754" s="300">
        <v>10.148</v>
      </c>
    </row>
    <row r="8755" spans="38:41">
      <c r="AL8755" s="300">
        <v>1</v>
      </c>
      <c r="AM8755" s="300">
        <v>1991</v>
      </c>
      <c r="AN8755" s="302">
        <v>33240</v>
      </c>
      <c r="AO8755" s="300">
        <v>10.217000000000001</v>
      </c>
    </row>
    <row r="8756" spans="38:41">
      <c r="AL8756" s="300">
        <v>12</v>
      </c>
      <c r="AM8756" s="300">
        <v>1990</v>
      </c>
      <c r="AN8756" s="302">
        <v>33238</v>
      </c>
      <c r="AO8756" s="300">
        <v>10.326000000000001</v>
      </c>
    </row>
    <row r="8757" spans="38:41">
      <c r="AL8757" s="300">
        <v>12</v>
      </c>
      <c r="AM8757" s="300">
        <v>1990</v>
      </c>
      <c r="AN8757" s="302">
        <v>33235</v>
      </c>
      <c r="AO8757" s="300">
        <v>10.364000000000001</v>
      </c>
    </row>
    <row r="8758" spans="38:41">
      <c r="AL8758" s="300">
        <v>12</v>
      </c>
      <c r="AM8758" s="300">
        <v>1990</v>
      </c>
      <c r="AN8758" s="302">
        <v>33234</v>
      </c>
      <c r="AO8758" s="300">
        <v>10.337</v>
      </c>
    </row>
    <row r="8759" spans="38:41">
      <c r="AL8759" s="300">
        <v>12</v>
      </c>
      <c r="AM8759" s="300">
        <v>1990</v>
      </c>
      <c r="AN8759" s="302">
        <v>33231</v>
      </c>
      <c r="AO8759" s="300">
        <v>10.348000000000001</v>
      </c>
    </row>
    <row r="8760" spans="38:41">
      <c r="AL8760" s="300">
        <v>12</v>
      </c>
      <c r="AM8760" s="300">
        <v>1990</v>
      </c>
      <c r="AN8760" s="302">
        <v>33228</v>
      </c>
      <c r="AO8760" s="300">
        <v>10.327</v>
      </c>
    </row>
    <row r="8761" spans="38:41">
      <c r="AL8761" s="300">
        <v>12</v>
      </c>
      <c r="AM8761" s="300">
        <v>1990</v>
      </c>
      <c r="AN8761" s="302">
        <v>33227</v>
      </c>
      <c r="AO8761" s="300">
        <v>10.348000000000001</v>
      </c>
    </row>
    <row r="8762" spans="38:41">
      <c r="AL8762" s="300">
        <v>12</v>
      </c>
      <c r="AM8762" s="300">
        <v>1990</v>
      </c>
      <c r="AN8762" s="302">
        <v>33226</v>
      </c>
      <c r="AO8762" s="300">
        <v>10.303000000000001</v>
      </c>
    </row>
    <row r="8763" spans="38:41">
      <c r="AL8763" s="300">
        <v>12</v>
      </c>
      <c r="AM8763" s="300">
        <v>1990</v>
      </c>
      <c r="AN8763" s="302">
        <v>33225</v>
      </c>
      <c r="AO8763" s="300">
        <v>9.9819999999999993</v>
      </c>
    </row>
    <row r="8764" spans="38:41">
      <c r="AL8764" s="300">
        <v>12</v>
      </c>
      <c r="AM8764" s="300">
        <v>1990</v>
      </c>
      <c r="AN8764" s="302">
        <v>33224</v>
      </c>
      <c r="AO8764" s="300">
        <v>10.28</v>
      </c>
    </row>
    <row r="8765" spans="38:41">
      <c r="AL8765" s="300">
        <v>12</v>
      </c>
      <c r="AM8765" s="300">
        <v>1990</v>
      </c>
      <c r="AN8765" s="302">
        <v>33221</v>
      </c>
      <c r="AO8765" s="300">
        <v>10.23</v>
      </c>
    </row>
    <row r="8766" spans="38:41">
      <c r="AL8766" s="300">
        <v>12</v>
      </c>
      <c r="AM8766" s="300">
        <v>1990</v>
      </c>
      <c r="AN8766" s="302">
        <v>33220</v>
      </c>
      <c r="AO8766" s="300">
        <v>10.19</v>
      </c>
    </row>
    <row r="8767" spans="38:41">
      <c r="AL8767" s="300">
        <v>12</v>
      </c>
      <c r="AM8767" s="300">
        <v>1990</v>
      </c>
      <c r="AN8767" s="302">
        <v>33219</v>
      </c>
      <c r="AO8767" s="300">
        <v>10.044</v>
      </c>
    </row>
    <row r="8768" spans="38:41">
      <c r="AL8768" s="300">
        <v>12</v>
      </c>
      <c r="AM8768" s="300">
        <v>1990</v>
      </c>
      <c r="AN8768" s="302">
        <v>33218</v>
      </c>
      <c r="AO8768" s="300">
        <v>10.058</v>
      </c>
    </row>
    <row r="8769" spans="38:41">
      <c r="AL8769" s="300">
        <v>12</v>
      </c>
      <c r="AM8769" s="300">
        <v>1990</v>
      </c>
      <c r="AN8769" s="302">
        <v>33217</v>
      </c>
      <c r="AO8769" s="300">
        <v>10.148999999999999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375A-B5F2-4DEF-BFCB-29E7E29E5431}">
  <sheetPr>
    <tabColor rgb="FFFF0000"/>
  </sheetPr>
  <dimension ref="A3:BL84"/>
  <sheetViews>
    <sheetView showGridLines="0" zoomScale="60" zoomScaleNormal="60" workbookViewId="0">
      <selection sqref="A1:N1"/>
    </sheetView>
  </sheetViews>
  <sheetFormatPr defaultColWidth="9" defaultRowHeight="14.4"/>
  <cols>
    <col min="1" max="1" width="9" style="351"/>
    <col min="2" max="2" width="38.09765625" style="351" customWidth="1"/>
    <col min="3" max="3" width="8.09765625" style="351" customWidth="1"/>
    <col min="4" max="12" width="9" style="351"/>
    <col min="13" max="14" width="3.34765625" style="351" customWidth="1"/>
    <col min="15" max="15" width="38.09765625" style="351" customWidth="1"/>
    <col min="16" max="16" width="8.09765625" style="351" customWidth="1"/>
    <col min="17" max="25" width="9" style="351"/>
    <col min="26" max="27" width="3.34765625" style="351" customWidth="1"/>
    <col min="28" max="28" width="38.09765625" style="351" customWidth="1"/>
    <col min="29" max="29" width="8.09765625" style="351" customWidth="1"/>
    <col min="30" max="38" width="9" style="351"/>
    <col min="39" max="40" width="3.34765625" style="351" customWidth="1"/>
    <col min="41" max="41" width="38.09765625" style="351" customWidth="1"/>
    <col min="42" max="42" width="8.09765625" style="351" customWidth="1"/>
    <col min="43" max="51" width="9" style="351"/>
    <col min="52" max="53" width="3.34765625" style="351" customWidth="1"/>
    <col min="54" max="54" width="38.09765625" style="351" customWidth="1"/>
    <col min="55" max="55" width="8.09765625" style="351" customWidth="1"/>
    <col min="56" max="64" width="9" style="351"/>
    <col min="65" max="66" width="3.34765625" style="332" customWidth="1"/>
    <col min="67" max="16384" width="9" style="332"/>
  </cols>
  <sheetData>
    <row r="3" spans="2:64">
      <c r="B3" s="416" t="s">
        <v>3742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O3" s="416" t="s">
        <v>3743</v>
      </c>
      <c r="P3" s="416"/>
      <c r="Q3" s="416"/>
      <c r="R3" s="416"/>
      <c r="S3" s="416"/>
      <c r="T3" s="416"/>
      <c r="U3" s="416"/>
      <c r="V3" s="416"/>
      <c r="W3" s="416"/>
      <c r="X3" s="416"/>
      <c r="Y3" s="416"/>
      <c r="AB3" s="416" t="s">
        <v>3744</v>
      </c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O3" s="416" t="s">
        <v>3745</v>
      </c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BB3" s="416" t="s">
        <v>3746</v>
      </c>
      <c r="BC3" s="416"/>
      <c r="BD3" s="416"/>
      <c r="BE3" s="416"/>
      <c r="BF3" s="416"/>
      <c r="BG3" s="416"/>
      <c r="BH3" s="416"/>
      <c r="BI3" s="416"/>
      <c r="BJ3" s="416"/>
      <c r="BK3" s="416"/>
      <c r="BL3" s="416"/>
    </row>
    <row r="4" spans="2:64">
      <c r="B4" s="333" t="s">
        <v>3747</v>
      </c>
      <c r="C4" s="334" t="s">
        <v>1</v>
      </c>
      <c r="D4" s="377" t="s">
        <v>3748</v>
      </c>
      <c r="E4" s="377" t="s">
        <v>3749</v>
      </c>
      <c r="F4" s="377" t="s">
        <v>3750</v>
      </c>
      <c r="G4" s="377" t="s">
        <v>3751</v>
      </c>
      <c r="H4" s="377" t="s">
        <v>3752</v>
      </c>
      <c r="I4" s="377" t="s">
        <v>3753</v>
      </c>
      <c r="J4" s="377" t="s">
        <v>3754</v>
      </c>
      <c r="K4" s="377" t="s">
        <v>3755</v>
      </c>
      <c r="L4" s="334" t="s">
        <v>3741</v>
      </c>
      <c r="O4" s="333" t="s">
        <v>3747</v>
      </c>
      <c r="P4" s="334" t="s">
        <v>1</v>
      </c>
      <c r="Q4" s="377" t="s">
        <v>3748</v>
      </c>
      <c r="R4" s="377" t="s">
        <v>3749</v>
      </c>
      <c r="S4" s="377" t="s">
        <v>3750</v>
      </c>
      <c r="T4" s="377" t="s">
        <v>3751</v>
      </c>
      <c r="U4" s="377" t="s">
        <v>3752</v>
      </c>
      <c r="V4" s="377" t="s">
        <v>3753</v>
      </c>
      <c r="W4" s="377" t="s">
        <v>3754</v>
      </c>
      <c r="X4" s="377" t="s">
        <v>3755</v>
      </c>
      <c r="Y4" s="334" t="s">
        <v>3741</v>
      </c>
      <c r="AB4" s="333" t="s">
        <v>3747</v>
      </c>
      <c r="AC4" s="334" t="s">
        <v>1</v>
      </c>
      <c r="AD4" s="377" t="s">
        <v>3748</v>
      </c>
      <c r="AE4" s="377" t="s">
        <v>3749</v>
      </c>
      <c r="AF4" s="377" t="s">
        <v>3750</v>
      </c>
      <c r="AG4" s="377" t="s">
        <v>3751</v>
      </c>
      <c r="AH4" s="377" t="s">
        <v>3752</v>
      </c>
      <c r="AI4" s="377" t="s">
        <v>3753</v>
      </c>
      <c r="AJ4" s="377" t="s">
        <v>3754</v>
      </c>
      <c r="AK4" s="377" t="s">
        <v>3755</v>
      </c>
      <c r="AL4" s="334" t="s">
        <v>3741</v>
      </c>
      <c r="AO4" s="333" t="s">
        <v>3747</v>
      </c>
      <c r="AP4" s="334" t="s">
        <v>1</v>
      </c>
      <c r="AQ4" s="377" t="s">
        <v>3748</v>
      </c>
      <c r="AR4" s="377" t="s">
        <v>3749</v>
      </c>
      <c r="AS4" s="377" t="s">
        <v>3750</v>
      </c>
      <c r="AT4" s="377" t="s">
        <v>3751</v>
      </c>
      <c r="AU4" s="377" t="s">
        <v>3752</v>
      </c>
      <c r="AV4" s="377" t="s">
        <v>3753</v>
      </c>
      <c r="AW4" s="377" t="s">
        <v>3754</v>
      </c>
      <c r="AX4" s="377" t="s">
        <v>3755</v>
      </c>
      <c r="AY4" s="334" t="s">
        <v>3741</v>
      </c>
      <c r="BB4" s="333" t="s">
        <v>3747</v>
      </c>
      <c r="BC4" s="334" t="s">
        <v>1</v>
      </c>
      <c r="BD4" s="377" t="s">
        <v>3748</v>
      </c>
      <c r="BE4" s="377" t="s">
        <v>3749</v>
      </c>
      <c r="BF4" s="377" t="s">
        <v>3750</v>
      </c>
      <c r="BG4" s="377" t="s">
        <v>3751</v>
      </c>
      <c r="BH4" s="377" t="s">
        <v>3752</v>
      </c>
      <c r="BI4" s="377" t="s">
        <v>3753</v>
      </c>
      <c r="BJ4" s="377" t="s">
        <v>3754</v>
      </c>
      <c r="BK4" s="377" t="s">
        <v>3755</v>
      </c>
      <c r="BL4" s="334" t="s">
        <v>3741</v>
      </c>
    </row>
    <row r="5" spans="2:64">
      <c r="B5" s="335" t="s">
        <v>2400</v>
      </c>
      <c r="C5" s="336" t="s">
        <v>2401</v>
      </c>
      <c r="D5" s="355">
        <v>0.5099682160672957</v>
      </c>
      <c r="E5" s="355">
        <v>0.51828218201639831</v>
      </c>
      <c r="F5" s="355">
        <v>0.5214846300065118</v>
      </c>
      <c r="G5" s="355">
        <v>0.52010782364371666</v>
      </c>
      <c r="H5" s="355">
        <v>0.51481653511301328</v>
      </c>
      <c r="I5" s="355">
        <v>0.51349781657966076</v>
      </c>
      <c r="J5" s="355">
        <v>0.51738695689753245</v>
      </c>
      <c r="K5" s="355">
        <v>0.51574748137740356</v>
      </c>
      <c r="L5" s="378">
        <v>0.51641145521269161</v>
      </c>
      <c r="O5" s="335" t="s">
        <v>2400</v>
      </c>
      <c r="P5" s="336" t="s">
        <v>2401</v>
      </c>
      <c r="Q5" s="355">
        <v>0.46885162988888973</v>
      </c>
      <c r="R5" s="355">
        <v>0.47298577850281948</v>
      </c>
      <c r="S5" s="355">
        <v>0.47466242075341392</v>
      </c>
      <c r="T5" s="355">
        <v>0.47492070454619928</v>
      </c>
      <c r="U5" s="355">
        <v>0.46398239440477251</v>
      </c>
      <c r="V5" s="355">
        <v>0.48568224113215208</v>
      </c>
      <c r="W5" s="355">
        <v>0.46530650402712848</v>
      </c>
      <c r="X5" s="355">
        <v>0.4716436982271428</v>
      </c>
      <c r="Y5" s="378">
        <v>0.47225442143531482</v>
      </c>
      <c r="AB5" s="335" t="s">
        <v>2400</v>
      </c>
      <c r="AC5" s="336" t="s">
        <v>2401</v>
      </c>
      <c r="AD5" s="355">
        <v>0</v>
      </c>
      <c r="AE5" s="355">
        <v>0</v>
      </c>
      <c r="AF5" s="355">
        <v>0</v>
      </c>
      <c r="AG5" s="355">
        <v>0</v>
      </c>
      <c r="AH5" s="355">
        <v>0</v>
      </c>
      <c r="AI5" s="355">
        <v>0</v>
      </c>
      <c r="AJ5" s="355">
        <v>0</v>
      </c>
      <c r="AK5" s="355">
        <v>0</v>
      </c>
      <c r="AL5" s="378">
        <v>0</v>
      </c>
      <c r="AO5" s="335" t="s">
        <v>2400</v>
      </c>
      <c r="AP5" s="336" t="s">
        <v>2401</v>
      </c>
      <c r="AQ5" s="355">
        <v>2.1180154043814552E-2</v>
      </c>
      <c r="AR5" s="355">
        <v>8.732039480782168E-3</v>
      </c>
      <c r="AS5" s="355">
        <v>3.8529492400743029E-3</v>
      </c>
      <c r="AT5" s="355">
        <v>4.9714718100841186E-3</v>
      </c>
      <c r="AU5" s="355">
        <v>2.1201070482214202E-2</v>
      </c>
      <c r="AV5" s="355">
        <v>8.1994228818712308E-4</v>
      </c>
      <c r="AW5" s="355">
        <v>1.7306539075339099E-2</v>
      </c>
      <c r="AX5" s="355">
        <v>1.2608820395453602E-2</v>
      </c>
      <c r="AY5" s="378">
        <v>1.1334123351993648E-2</v>
      </c>
      <c r="BB5" s="335" t="s">
        <v>2400</v>
      </c>
      <c r="BC5" s="336" t="s">
        <v>2401</v>
      </c>
      <c r="BD5" s="355">
        <v>1</v>
      </c>
      <c r="BE5" s="355">
        <v>1</v>
      </c>
      <c r="BF5" s="355">
        <v>1</v>
      </c>
      <c r="BG5" s="355">
        <v>1</v>
      </c>
      <c r="BH5" s="355">
        <v>1</v>
      </c>
      <c r="BI5" s="355">
        <v>1</v>
      </c>
      <c r="BJ5" s="355">
        <v>1</v>
      </c>
      <c r="BK5" s="355">
        <v>1</v>
      </c>
      <c r="BL5" s="378">
        <v>1</v>
      </c>
    </row>
    <row r="6" spans="2:64">
      <c r="B6" s="335" t="s">
        <v>2402</v>
      </c>
      <c r="C6" s="336" t="s">
        <v>1930</v>
      </c>
      <c r="D6" s="355">
        <v>0.51679468047752808</v>
      </c>
      <c r="E6" s="355">
        <v>0.52933879786260141</v>
      </c>
      <c r="F6" s="355">
        <v>0.51264956731266453</v>
      </c>
      <c r="G6" s="355">
        <v>0.51572503323449159</v>
      </c>
      <c r="H6" s="355">
        <v>0.52035520685301784</v>
      </c>
      <c r="I6" s="355">
        <v>0.52591373405322606</v>
      </c>
      <c r="J6" s="355">
        <v>0.52024683968532659</v>
      </c>
      <c r="K6" s="355">
        <v>0.52323898549740866</v>
      </c>
      <c r="L6" s="378">
        <v>0.52053285562203322</v>
      </c>
      <c r="O6" s="335" t="s">
        <v>2402</v>
      </c>
      <c r="P6" s="336" t="s">
        <v>1930</v>
      </c>
      <c r="Q6" s="355">
        <v>0.4413793860180163</v>
      </c>
      <c r="R6" s="355">
        <v>0.45710727503469345</v>
      </c>
      <c r="S6" s="355">
        <v>0.46274617163972431</v>
      </c>
      <c r="T6" s="355">
        <v>0.45776067484719163</v>
      </c>
      <c r="U6" s="355">
        <v>0.44941485164199058</v>
      </c>
      <c r="V6" s="355">
        <v>0.4458825245760572</v>
      </c>
      <c r="W6" s="355">
        <v>0.45531720343883142</v>
      </c>
      <c r="X6" s="355">
        <v>0.44240563830327639</v>
      </c>
      <c r="Y6" s="378">
        <v>0.45150171568747272</v>
      </c>
      <c r="AB6" s="335" t="s">
        <v>2402</v>
      </c>
      <c r="AC6" s="336" t="s">
        <v>1930</v>
      </c>
      <c r="AD6" s="355">
        <v>4.9002551699922512E-3</v>
      </c>
      <c r="AE6" s="355">
        <v>5.0750323892798403E-3</v>
      </c>
      <c r="AF6" s="355">
        <v>5.1378038321428857E-3</v>
      </c>
      <c r="AG6" s="355">
        <v>5.2623800995395221E-3</v>
      </c>
      <c r="AH6" s="355">
        <v>5.4060349183497171E-3</v>
      </c>
      <c r="AI6" s="355">
        <v>5.5181992649786359E-3</v>
      </c>
      <c r="AJ6" s="355">
        <v>5.6890254490445206E-3</v>
      </c>
      <c r="AK6" s="355">
        <v>5.8220300391234161E-3</v>
      </c>
      <c r="AL6" s="378">
        <v>5.351345145306349E-3</v>
      </c>
      <c r="AO6" s="335" t="s">
        <v>2402</v>
      </c>
      <c r="AP6" s="336" t="s">
        <v>1930</v>
      </c>
      <c r="AQ6" s="355">
        <v>3.6925678334463384E-2</v>
      </c>
      <c r="AR6" s="355">
        <v>8.4788947134253109E-3</v>
      </c>
      <c r="AS6" s="355">
        <v>1.9466457215468292E-2</v>
      </c>
      <c r="AT6" s="355">
        <v>2.1251911818777235E-2</v>
      </c>
      <c r="AU6" s="355">
        <v>2.4823906586641884E-2</v>
      </c>
      <c r="AV6" s="355">
        <v>2.2685542105738126E-2</v>
      </c>
      <c r="AW6" s="355">
        <v>1.8746931426797533E-2</v>
      </c>
      <c r="AX6" s="355">
        <v>2.8533346160191576E-2</v>
      </c>
      <c r="AY6" s="378">
        <v>2.2614083545187916E-2</v>
      </c>
      <c r="BB6" s="335" t="s">
        <v>2402</v>
      </c>
      <c r="BC6" s="336" t="s">
        <v>1930</v>
      </c>
      <c r="BD6" s="355">
        <v>1</v>
      </c>
      <c r="BE6" s="355">
        <v>1</v>
      </c>
      <c r="BF6" s="355">
        <v>1</v>
      </c>
      <c r="BG6" s="355">
        <v>1</v>
      </c>
      <c r="BH6" s="355">
        <v>1</v>
      </c>
      <c r="BI6" s="355">
        <v>1</v>
      </c>
      <c r="BJ6" s="355">
        <v>1</v>
      </c>
      <c r="BK6" s="355">
        <v>1</v>
      </c>
      <c r="BL6" s="378">
        <v>1</v>
      </c>
    </row>
    <row r="7" spans="2:64">
      <c r="B7" s="335" t="s">
        <v>3756</v>
      </c>
      <c r="C7" s="336" t="s">
        <v>946</v>
      </c>
      <c r="D7" s="355">
        <v>0.47650276373900152</v>
      </c>
      <c r="E7" s="355">
        <v>0.4805975955738227</v>
      </c>
      <c r="F7" s="355">
        <v>0.47019374901200578</v>
      </c>
      <c r="G7" s="355">
        <v>0.46703879870921294</v>
      </c>
      <c r="H7" s="355">
        <v>0.47056007974487313</v>
      </c>
      <c r="I7" s="355">
        <v>0.47612646476027209</v>
      </c>
      <c r="J7" s="355">
        <v>0.46331556226615145</v>
      </c>
      <c r="K7" s="355">
        <v>0.47009795960527712</v>
      </c>
      <c r="L7" s="378">
        <v>0.47180412167632713</v>
      </c>
      <c r="O7" s="335" t="s">
        <v>3756</v>
      </c>
      <c r="P7" s="336" t="s">
        <v>946</v>
      </c>
      <c r="Q7" s="355">
        <v>0.5069510511802372</v>
      </c>
      <c r="R7" s="355">
        <v>0.5085307157510538</v>
      </c>
      <c r="S7" s="355">
        <v>0.51448146099158121</v>
      </c>
      <c r="T7" s="355">
        <v>0.50253362449132699</v>
      </c>
      <c r="U7" s="355">
        <v>0.4985062219386367</v>
      </c>
      <c r="V7" s="355">
        <v>0.50910269241881234</v>
      </c>
      <c r="W7" s="355">
        <v>0.5133506651061629</v>
      </c>
      <c r="X7" s="355">
        <v>0.50767303250098528</v>
      </c>
      <c r="Y7" s="378">
        <v>0.50764118304734951</v>
      </c>
      <c r="AB7" s="335" t="s">
        <v>3756</v>
      </c>
      <c r="AC7" s="336" t="s">
        <v>946</v>
      </c>
      <c r="AD7" s="355">
        <v>0</v>
      </c>
      <c r="AE7" s="355">
        <v>0</v>
      </c>
      <c r="AF7" s="355">
        <v>0</v>
      </c>
      <c r="AG7" s="355">
        <v>0</v>
      </c>
      <c r="AH7" s="355">
        <v>0</v>
      </c>
      <c r="AI7" s="355">
        <v>0</v>
      </c>
      <c r="AJ7" s="355">
        <v>0</v>
      </c>
      <c r="AK7" s="355">
        <v>0</v>
      </c>
      <c r="AL7" s="378">
        <v>0</v>
      </c>
      <c r="AO7" s="335" t="s">
        <v>3756</v>
      </c>
      <c r="AP7" s="336" t="s">
        <v>946</v>
      </c>
      <c r="AQ7" s="355">
        <v>1.6546185080761219E-2</v>
      </c>
      <c r="AR7" s="355">
        <v>1.0871688675123529E-2</v>
      </c>
      <c r="AS7" s="355">
        <v>1.5324789996413011E-2</v>
      </c>
      <c r="AT7" s="355">
        <v>3.0427576799460107E-2</v>
      </c>
      <c r="AU7" s="355">
        <v>3.0933698316490173E-2</v>
      </c>
      <c r="AV7" s="355">
        <v>1.4770842820915538E-2</v>
      </c>
      <c r="AW7" s="355">
        <v>2.3333772627685719E-2</v>
      </c>
      <c r="AX7" s="355">
        <v>2.2229007893737614E-2</v>
      </c>
      <c r="AY7" s="378">
        <v>2.0554695276323361E-2</v>
      </c>
      <c r="BB7" s="335" t="s">
        <v>3756</v>
      </c>
      <c r="BC7" s="336" t="s">
        <v>946</v>
      </c>
      <c r="BD7" s="355">
        <v>0.99999999999999989</v>
      </c>
      <c r="BE7" s="355">
        <v>1</v>
      </c>
      <c r="BF7" s="355">
        <v>0.99999999999999989</v>
      </c>
      <c r="BG7" s="355">
        <v>1</v>
      </c>
      <c r="BH7" s="355">
        <v>1</v>
      </c>
      <c r="BI7" s="355">
        <v>1</v>
      </c>
      <c r="BJ7" s="355">
        <v>1</v>
      </c>
      <c r="BK7" s="355">
        <v>1</v>
      </c>
      <c r="BL7" s="378">
        <v>1</v>
      </c>
    </row>
    <row r="8" spans="2:64">
      <c r="B8" s="335" t="s">
        <v>2415</v>
      </c>
      <c r="C8" s="336" t="s">
        <v>763</v>
      </c>
      <c r="D8" s="355">
        <v>0.51435508755116233</v>
      </c>
      <c r="E8" s="355">
        <v>0.5142669730745012</v>
      </c>
      <c r="F8" s="355">
        <v>0.50756510672594868</v>
      </c>
      <c r="G8" s="355">
        <v>0.50480688544488839</v>
      </c>
      <c r="H8" s="355">
        <v>0.51228453118144535</v>
      </c>
      <c r="I8" s="355">
        <v>0.5212826624681598</v>
      </c>
      <c r="J8" s="355">
        <v>0.52466188445808781</v>
      </c>
      <c r="K8" s="355">
        <v>0.51857402466865332</v>
      </c>
      <c r="L8" s="378">
        <v>0.51472464444660582</v>
      </c>
      <c r="O8" s="335" t="s">
        <v>2415</v>
      </c>
      <c r="P8" s="336" t="s">
        <v>763</v>
      </c>
      <c r="Q8" s="355">
        <v>0.45855890300126745</v>
      </c>
      <c r="R8" s="355">
        <v>0.46649447550979767</v>
      </c>
      <c r="S8" s="355">
        <v>0.47364434882783141</v>
      </c>
      <c r="T8" s="355">
        <v>0.46969073250684834</v>
      </c>
      <c r="U8" s="355">
        <v>0.45357472794991943</v>
      </c>
      <c r="V8" s="355">
        <v>0.44905007651496337</v>
      </c>
      <c r="W8" s="355">
        <v>0.46189778644275642</v>
      </c>
      <c r="X8" s="355">
        <v>0.47420531661329457</v>
      </c>
      <c r="Y8" s="378">
        <v>0.46338954592083487</v>
      </c>
      <c r="AB8" s="335" t="s">
        <v>2415</v>
      </c>
      <c r="AC8" s="336" t="s">
        <v>763</v>
      </c>
      <c r="AD8" s="355">
        <v>0</v>
      </c>
      <c r="AE8" s="355">
        <v>0</v>
      </c>
      <c r="AF8" s="355">
        <v>0</v>
      </c>
      <c r="AG8" s="355">
        <v>0</v>
      </c>
      <c r="AH8" s="355">
        <v>0</v>
      </c>
      <c r="AI8" s="355">
        <v>0</v>
      </c>
      <c r="AJ8" s="355">
        <v>0</v>
      </c>
      <c r="AK8" s="355">
        <v>0</v>
      </c>
      <c r="AL8" s="378">
        <v>0</v>
      </c>
      <c r="AO8" s="335" t="s">
        <v>2415</v>
      </c>
      <c r="AP8" s="336" t="s">
        <v>763</v>
      </c>
      <c r="AQ8" s="355">
        <v>2.7086009447570229E-2</v>
      </c>
      <c r="AR8" s="355">
        <v>1.923855141570107E-2</v>
      </c>
      <c r="AS8" s="355">
        <v>1.8790544446219904E-2</v>
      </c>
      <c r="AT8" s="355">
        <v>2.5502382048263286E-2</v>
      </c>
      <c r="AU8" s="355">
        <v>3.4140740868635257E-2</v>
      </c>
      <c r="AV8" s="355">
        <v>2.9667261016876782E-2</v>
      </c>
      <c r="AW8" s="355">
        <v>1.3440329099155728E-2</v>
      </c>
      <c r="AX8" s="355">
        <v>7.2206587180520514E-3</v>
      </c>
      <c r="AY8" s="378">
        <v>2.1885809632559289E-2</v>
      </c>
      <c r="BB8" s="335" t="s">
        <v>2415</v>
      </c>
      <c r="BC8" s="336" t="s">
        <v>763</v>
      </c>
      <c r="BD8" s="355">
        <v>1</v>
      </c>
      <c r="BE8" s="355">
        <v>0.99999999999999989</v>
      </c>
      <c r="BF8" s="355">
        <v>0.99999999999999989</v>
      </c>
      <c r="BG8" s="355">
        <v>1</v>
      </c>
      <c r="BH8" s="355">
        <v>1</v>
      </c>
      <c r="BI8" s="355">
        <v>0.99999999999999989</v>
      </c>
      <c r="BJ8" s="355">
        <v>0.99999999999999989</v>
      </c>
      <c r="BK8" s="355">
        <v>0.99999999999999989</v>
      </c>
      <c r="BL8" s="378">
        <v>1</v>
      </c>
    </row>
    <row r="9" spans="2:64">
      <c r="B9" s="335" t="s">
        <v>2420</v>
      </c>
      <c r="C9" s="336" t="s">
        <v>1115</v>
      </c>
      <c r="D9" s="355">
        <v>0.51911648572894609</v>
      </c>
      <c r="E9" s="355">
        <v>0.50384173170498525</v>
      </c>
      <c r="F9" s="355">
        <v>0.49937472408780564</v>
      </c>
      <c r="G9" s="355">
        <v>0.49068786385080154</v>
      </c>
      <c r="H9" s="355">
        <v>0.47602843135696027</v>
      </c>
      <c r="I9" s="355">
        <v>0.4743289207125827</v>
      </c>
      <c r="J9" s="355">
        <v>0.47966446886971947</v>
      </c>
      <c r="K9" s="355">
        <v>0.44162838792394038</v>
      </c>
      <c r="L9" s="378">
        <v>0.48558387677946763</v>
      </c>
      <c r="O9" s="335" t="s">
        <v>2420</v>
      </c>
      <c r="P9" s="336" t="s">
        <v>1115</v>
      </c>
      <c r="Q9" s="355">
        <v>0.47990985455774066</v>
      </c>
      <c r="R9" s="355">
        <v>0.49520424222449461</v>
      </c>
      <c r="S9" s="355">
        <v>0.49965570127845105</v>
      </c>
      <c r="T9" s="355">
        <v>0.50833789068414259</v>
      </c>
      <c r="U9" s="355">
        <v>0.52294594676183626</v>
      </c>
      <c r="V9" s="355">
        <v>0.52465403351809903</v>
      </c>
      <c r="W9" s="355">
        <v>0.51928725138177867</v>
      </c>
      <c r="X9" s="355">
        <v>0.55731991434631067</v>
      </c>
      <c r="Y9" s="378">
        <v>0.51341435434410665</v>
      </c>
      <c r="AB9" s="335" t="s">
        <v>2420</v>
      </c>
      <c r="AC9" s="336" t="s">
        <v>1115</v>
      </c>
      <c r="AD9" s="355">
        <v>9.426436949628356E-4</v>
      </c>
      <c r="AE9" s="355">
        <v>9.2292066688270556E-4</v>
      </c>
      <c r="AF9" s="355">
        <v>9.3796227924785442E-4</v>
      </c>
      <c r="AG9" s="355">
        <v>9.4248082112334227E-4</v>
      </c>
      <c r="AH9" s="355">
        <v>9.921821424164676E-4</v>
      </c>
      <c r="AI9" s="355">
        <v>9.8339463921255535E-4</v>
      </c>
      <c r="AJ9" s="355">
        <v>1.0135951755276117E-3</v>
      </c>
      <c r="AK9" s="355">
        <v>1.0169000655697162E-3</v>
      </c>
      <c r="AL9" s="378">
        <v>9.6900993561788618E-4</v>
      </c>
      <c r="AO9" s="335" t="s">
        <v>2420</v>
      </c>
      <c r="AP9" s="336" t="s">
        <v>1115</v>
      </c>
      <c r="AQ9" s="355">
        <v>3.1016018350390078E-5</v>
      </c>
      <c r="AR9" s="355">
        <v>3.1105403637388732E-5</v>
      </c>
      <c r="AS9" s="355">
        <v>3.1612354495424465E-5</v>
      </c>
      <c r="AT9" s="355">
        <v>3.1764643932569934E-5</v>
      </c>
      <c r="AU9" s="355">
        <v>3.343973878699114E-5</v>
      </c>
      <c r="AV9" s="355">
        <v>3.365113010569932E-5</v>
      </c>
      <c r="AW9" s="355">
        <v>3.4684572974183563E-5</v>
      </c>
      <c r="AX9" s="355">
        <v>3.4797664179237256E-5</v>
      </c>
      <c r="AY9" s="378">
        <v>3.2758940807735557E-5</v>
      </c>
      <c r="BB9" s="335" t="s">
        <v>2420</v>
      </c>
      <c r="BC9" s="336" t="s">
        <v>1115</v>
      </c>
      <c r="BD9" s="355">
        <v>1</v>
      </c>
      <c r="BE9" s="355">
        <v>1</v>
      </c>
      <c r="BF9" s="355">
        <v>1</v>
      </c>
      <c r="BG9" s="355">
        <v>1</v>
      </c>
      <c r="BH9" s="355">
        <v>1</v>
      </c>
      <c r="BI9" s="355">
        <v>1</v>
      </c>
      <c r="BJ9" s="355">
        <v>0.99999999999999989</v>
      </c>
      <c r="BK9" s="355">
        <v>1</v>
      </c>
      <c r="BL9" s="378">
        <v>1</v>
      </c>
    </row>
    <row r="10" spans="2:64">
      <c r="B10" s="335" t="s">
        <v>3757</v>
      </c>
      <c r="C10" s="336" t="s">
        <v>2527</v>
      </c>
      <c r="D10" s="355">
        <v>0.55931325186447989</v>
      </c>
      <c r="E10" s="355">
        <v>0.56432247466655017</v>
      </c>
      <c r="F10" s="355">
        <v>0.55552674964930604</v>
      </c>
      <c r="G10" s="355">
        <v>0.56868063605384644</v>
      </c>
      <c r="H10" s="355">
        <v>0.56845815503340935</v>
      </c>
      <c r="I10" s="355">
        <v>0.58109663094505459</v>
      </c>
      <c r="J10" s="355">
        <v>0.57328299458975729</v>
      </c>
      <c r="K10" s="355">
        <v>0.58256553803654942</v>
      </c>
      <c r="L10" s="378">
        <v>0.56915580385486919</v>
      </c>
      <c r="O10" s="335" t="s">
        <v>3757</v>
      </c>
      <c r="P10" s="336" t="s">
        <v>2527</v>
      </c>
      <c r="Q10" s="355">
        <v>0.37113985388653437</v>
      </c>
      <c r="R10" s="355">
        <v>0.36517239912496258</v>
      </c>
      <c r="S10" s="355">
        <v>0.3653566406460112</v>
      </c>
      <c r="T10" s="355">
        <v>0.36538714074380552</v>
      </c>
      <c r="U10" s="355">
        <v>0.3664457767979229</v>
      </c>
      <c r="V10" s="355">
        <v>0.35323310388732299</v>
      </c>
      <c r="W10" s="355">
        <v>0.35716567347067019</v>
      </c>
      <c r="X10" s="355">
        <v>0.37751678045484666</v>
      </c>
      <c r="Y10" s="378">
        <v>0.36517717112650955</v>
      </c>
      <c r="AB10" s="335" t="s">
        <v>3757</v>
      </c>
      <c r="AC10" s="336" t="s">
        <v>2527</v>
      </c>
      <c r="AD10" s="355">
        <v>0</v>
      </c>
      <c r="AE10" s="355">
        <v>0</v>
      </c>
      <c r="AF10" s="355">
        <v>0</v>
      </c>
      <c r="AG10" s="355">
        <v>0</v>
      </c>
      <c r="AH10" s="355">
        <v>0</v>
      </c>
      <c r="AI10" s="355">
        <v>0</v>
      </c>
      <c r="AJ10" s="355">
        <v>0</v>
      </c>
      <c r="AK10" s="355">
        <v>0</v>
      </c>
      <c r="AL10" s="378">
        <v>0</v>
      </c>
      <c r="AO10" s="335" t="s">
        <v>3757</v>
      </c>
      <c r="AP10" s="336" t="s">
        <v>2527</v>
      </c>
      <c r="AQ10" s="355">
        <v>6.9546894248985774E-2</v>
      </c>
      <c r="AR10" s="355">
        <v>7.050512620848727E-2</v>
      </c>
      <c r="AS10" s="355">
        <v>7.9116609704682775E-2</v>
      </c>
      <c r="AT10" s="355">
        <v>6.5932223202348011E-2</v>
      </c>
      <c r="AU10" s="355">
        <v>6.5096068168667781E-2</v>
      </c>
      <c r="AV10" s="355">
        <v>6.567026516762238E-2</v>
      </c>
      <c r="AW10" s="355">
        <v>6.9551331939572567E-2</v>
      </c>
      <c r="AX10" s="355">
        <v>3.9917681508603857E-2</v>
      </c>
      <c r="AY10" s="378">
        <v>6.5667025018621303E-2</v>
      </c>
      <c r="BB10" s="335" t="s">
        <v>3757</v>
      </c>
      <c r="BC10" s="336" t="s">
        <v>2527</v>
      </c>
      <c r="BD10" s="355">
        <v>1</v>
      </c>
      <c r="BE10" s="355">
        <v>1</v>
      </c>
      <c r="BF10" s="355">
        <v>1</v>
      </c>
      <c r="BG10" s="355">
        <v>1</v>
      </c>
      <c r="BH10" s="355">
        <v>1</v>
      </c>
      <c r="BI10" s="355">
        <v>1</v>
      </c>
      <c r="BJ10" s="355">
        <v>1</v>
      </c>
      <c r="BK10" s="355">
        <v>0.99999999999999989</v>
      </c>
      <c r="BL10" s="378">
        <v>1</v>
      </c>
    </row>
    <row r="11" spans="2:64">
      <c r="B11" s="335" t="s">
        <v>1328</v>
      </c>
      <c r="C11" s="336" t="s">
        <v>764</v>
      </c>
      <c r="D11" s="355">
        <v>0.54436051094018234</v>
      </c>
      <c r="E11" s="355">
        <v>0.54016806275718399</v>
      </c>
      <c r="F11" s="355">
        <v>0.53584276385798968</v>
      </c>
      <c r="G11" s="355">
        <v>0.53709775373204161</v>
      </c>
      <c r="H11" s="355">
        <v>0.55664693838780066</v>
      </c>
      <c r="I11" s="355">
        <v>0.53559117259300437</v>
      </c>
      <c r="J11" s="355">
        <v>0.53908273853427469</v>
      </c>
      <c r="K11" s="355">
        <v>0.53452546989683614</v>
      </c>
      <c r="L11" s="378">
        <v>0.54041442633741421</v>
      </c>
      <c r="O11" s="335" t="s">
        <v>1328</v>
      </c>
      <c r="P11" s="336" t="s">
        <v>764</v>
      </c>
      <c r="Q11" s="355">
        <v>0.41032498222027347</v>
      </c>
      <c r="R11" s="355">
        <v>0.4375252990271723</v>
      </c>
      <c r="S11" s="355">
        <v>0.41873701677301572</v>
      </c>
      <c r="T11" s="355">
        <v>0.43271869856410988</v>
      </c>
      <c r="U11" s="355">
        <v>0.42949861317971511</v>
      </c>
      <c r="V11" s="355">
        <v>0.45074635065066282</v>
      </c>
      <c r="W11" s="355">
        <v>0.44460643821641815</v>
      </c>
      <c r="X11" s="355">
        <v>0.43758380212685272</v>
      </c>
      <c r="Y11" s="378">
        <v>0.43271765009477747</v>
      </c>
      <c r="AB11" s="335" t="s">
        <v>1328</v>
      </c>
      <c r="AC11" s="336" t="s">
        <v>764</v>
      </c>
      <c r="AD11" s="355">
        <v>5.93776476575145E-3</v>
      </c>
      <c r="AE11" s="355">
        <v>6.1006988557472507E-3</v>
      </c>
      <c r="AF11" s="355">
        <v>6.2421434077554712E-3</v>
      </c>
      <c r="AG11" s="355">
        <v>6.4439061210308044E-3</v>
      </c>
      <c r="AH11" s="355">
        <v>6.6354638701909873E-3</v>
      </c>
      <c r="AI11" s="355">
        <v>6.6966326958380175E-3</v>
      </c>
      <c r="AJ11" s="355">
        <v>6.8532147302446398E-3</v>
      </c>
      <c r="AK11" s="355">
        <v>7.042353519157391E-3</v>
      </c>
      <c r="AL11" s="378">
        <v>6.494022245714502E-3</v>
      </c>
      <c r="AO11" s="335" t="s">
        <v>1328</v>
      </c>
      <c r="AP11" s="336" t="s">
        <v>764</v>
      </c>
      <c r="AQ11" s="355">
        <v>3.9376742073792693E-2</v>
      </c>
      <c r="AR11" s="355">
        <v>1.6205939359896435E-2</v>
      </c>
      <c r="AS11" s="355">
        <v>3.9178075961239116E-2</v>
      </c>
      <c r="AT11" s="355">
        <v>2.3739641582817633E-2</v>
      </c>
      <c r="AU11" s="355">
        <v>7.2189845622932097E-3</v>
      </c>
      <c r="AV11" s="355">
        <v>6.9658440604948224E-3</v>
      </c>
      <c r="AW11" s="355">
        <v>9.4576085190624833E-3</v>
      </c>
      <c r="AX11" s="355">
        <v>2.0848374457153759E-2</v>
      </c>
      <c r="AY11" s="378">
        <v>2.0373901322093772E-2</v>
      </c>
      <c r="BB11" s="335" t="s">
        <v>1328</v>
      </c>
      <c r="BC11" s="336" t="s">
        <v>764</v>
      </c>
      <c r="BD11" s="355">
        <v>1</v>
      </c>
      <c r="BE11" s="355">
        <v>1</v>
      </c>
      <c r="BF11" s="355">
        <v>1</v>
      </c>
      <c r="BG11" s="355">
        <v>0.99999999999999989</v>
      </c>
      <c r="BH11" s="355">
        <v>0.99999999999999989</v>
      </c>
      <c r="BI11" s="355">
        <v>1</v>
      </c>
      <c r="BJ11" s="355">
        <v>1</v>
      </c>
      <c r="BK11" s="355">
        <v>0.99999999999999989</v>
      </c>
      <c r="BL11" s="378">
        <v>1</v>
      </c>
    </row>
    <row r="12" spans="2:64">
      <c r="B12" s="335" t="s">
        <v>2421</v>
      </c>
      <c r="C12" s="336" t="s">
        <v>1366</v>
      </c>
      <c r="D12" s="355">
        <v>0.52049858000742144</v>
      </c>
      <c r="E12" s="355">
        <v>0.52167303778813601</v>
      </c>
      <c r="F12" s="355">
        <v>0.51963565337899498</v>
      </c>
      <c r="G12" s="355">
        <v>0.52601567156975748</v>
      </c>
      <c r="H12" s="355">
        <v>0.51974193941688729</v>
      </c>
      <c r="I12" s="355">
        <v>0.52771853914203859</v>
      </c>
      <c r="J12" s="355">
        <v>0.52708715950606266</v>
      </c>
      <c r="K12" s="355">
        <v>0.52792912192025221</v>
      </c>
      <c r="L12" s="378">
        <v>0.52378746284119382</v>
      </c>
      <c r="O12" s="335" t="s">
        <v>2421</v>
      </c>
      <c r="P12" s="336" t="s">
        <v>1366</v>
      </c>
      <c r="Q12" s="355">
        <v>0.45657238909721276</v>
      </c>
      <c r="R12" s="355">
        <v>0.46389874611953841</v>
      </c>
      <c r="S12" s="355">
        <v>0.46720211006969881</v>
      </c>
      <c r="T12" s="355">
        <v>0.46120813807996475</v>
      </c>
      <c r="U12" s="355">
        <v>0.45310557009984592</v>
      </c>
      <c r="V12" s="355">
        <v>0.46523232524331903</v>
      </c>
      <c r="W12" s="355">
        <v>0.46727874713248796</v>
      </c>
      <c r="X12" s="355">
        <v>0.46657509086392979</v>
      </c>
      <c r="Y12" s="378">
        <v>0.46263413958824967</v>
      </c>
      <c r="AB12" s="335" t="s">
        <v>2421</v>
      </c>
      <c r="AC12" s="336" t="s">
        <v>1366</v>
      </c>
      <c r="AD12" s="355">
        <v>0</v>
      </c>
      <c r="AE12" s="355">
        <v>0</v>
      </c>
      <c r="AF12" s="355">
        <v>0</v>
      </c>
      <c r="AG12" s="355">
        <v>0</v>
      </c>
      <c r="AH12" s="355">
        <v>0</v>
      </c>
      <c r="AI12" s="355">
        <v>0</v>
      </c>
      <c r="AJ12" s="355">
        <v>0</v>
      </c>
      <c r="AK12" s="355">
        <v>0</v>
      </c>
      <c r="AL12" s="378">
        <v>0</v>
      </c>
      <c r="AO12" s="335" t="s">
        <v>2421</v>
      </c>
      <c r="AP12" s="336" t="s">
        <v>1366</v>
      </c>
      <c r="AQ12" s="355">
        <v>2.2929030895365788E-2</v>
      </c>
      <c r="AR12" s="355">
        <v>1.4428216092325573E-2</v>
      </c>
      <c r="AS12" s="355">
        <v>1.3162236551306257E-2</v>
      </c>
      <c r="AT12" s="355">
        <v>1.2776190350277741E-2</v>
      </c>
      <c r="AU12" s="355">
        <v>2.7152490483266827E-2</v>
      </c>
      <c r="AV12" s="355">
        <v>7.0491356146424175E-3</v>
      </c>
      <c r="AW12" s="355">
        <v>5.634093361449437E-3</v>
      </c>
      <c r="AX12" s="355">
        <v>5.4957872158180607E-3</v>
      </c>
      <c r="AY12" s="378">
        <v>1.3578397570556512E-2</v>
      </c>
      <c r="BB12" s="335" t="s">
        <v>2421</v>
      </c>
      <c r="BC12" s="336" t="s">
        <v>1366</v>
      </c>
      <c r="BD12" s="355">
        <v>1</v>
      </c>
      <c r="BE12" s="355">
        <v>1</v>
      </c>
      <c r="BF12" s="355">
        <v>1</v>
      </c>
      <c r="BG12" s="355">
        <v>1</v>
      </c>
      <c r="BH12" s="355">
        <v>1</v>
      </c>
      <c r="BI12" s="355">
        <v>1</v>
      </c>
      <c r="BJ12" s="355">
        <v>1</v>
      </c>
      <c r="BK12" s="355">
        <v>1</v>
      </c>
      <c r="BL12" s="378">
        <v>1</v>
      </c>
    </row>
    <row r="13" spans="2:64">
      <c r="B13" s="335" t="s">
        <v>2432</v>
      </c>
      <c r="C13" s="336" t="s">
        <v>1138</v>
      </c>
      <c r="D13" s="355">
        <v>0.56270771737509395</v>
      </c>
      <c r="E13" s="355">
        <v>0.5672564191612578</v>
      </c>
      <c r="F13" s="355">
        <v>0.58524039628125279</v>
      </c>
      <c r="G13" s="355">
        <v>0.60963300535016629</v>
      </c>
      <c r="H13" s="355">
        <v>0.61110696650892371</v>
      </c>
      <c r="I13" s="355">
        <v>0.62476295619920685</v>
      </c>
      <c r="J13" s="355">
        <v>0.59805831830388689</v>
      </c>
      <c r="K13" s="355">
        <v>0.56507063399049062</v>
      </c>
      <c r="L13" s="378">
        <v>0.59047955164628485</v>
      </c>
      <c r="O13" s="335" t="s">
        <v>2432</v>
      </c>
      <c r="P13" s="336" t="s">
        <v>1138</v>
      </c>
      <c r="Q13" s="355">
        <v>0.3963717632338421</v>
      </c>
      <c r="R13" s="355">
        <v>0.3954060276851778</v>
      </c>
      <c r="S13" s="355">
        <v>0.40436238800606855</v>
      </c>
      <c r="T13" s="355">
        <v>0.38709104498027952</v>
      </c>
      <c r="U13" s="355">
        <v>0.35670597233502771</v>
      </c>
      <c r="V13" s="355">
        <v>0.37172232231075081</v>
      </c>
      <c r="W13" s="355">
        <v>0.39823589231924755</v>
      </c>
      <c r="X13" s="355">
        <v>0.40116816505885766</v>
      </c>
      <c r="Y13" s="378">
        <v>0.38888294699115644</v>
      </c>
      <c r="AB13" s="335" t="s">
        <v>2432</v>
      </c>
      <c r="AC13" s="336" t="s">
        <v>1138</v>
      </c>
      <c r="AD13" s="355">
        <v>0</v>
      </c>
      <c r="AE13" s="355">
        <v>0</v>
      </c>
      <c r="AF13" s="355">
        <v>0</v>
      </c>
      <c r="AG13" s="355">
        <v>0</v>
      </c>
      <c r="AH13" s="355">
        <v>0</v>
      </c>
      <c r="AI13" s="355">
        <v>0</v>
      </c>
      <c r="AJ13" s="355">
        <v>0</v>
      </c>
      <c r="AK13" s="355">
        <v>0</v>
      </c>
      <c r="AL13" s="378">
        <v>0</v>
      </c>
      <c r="AO13" s="335" t="s">
        <v>2432</v>
      </c>
      <c r="AP13" s="336" t="s">
        <v>1138</v>
      </c>
      <c r="AQ13" s="355">
        <v>4.0920519391063948E-2</v>
      </c>
      <c r="AR13" s="355">
        <v>3.7337553153564448E-2</v>
      </c>
      <c r="AS13" s="355">
        <v>1.0397215712678601E-2</v>
      </c>
      <c r="AT13" s="355">
        <v>3.275949669554138E-3</v>
      </c>
      <c r="AU13" s="355">
        <v>3.2187061156048566E-2</v>
      </c>
      <c r="AV13" s="355">
        <v>3.5147214900422756E-3</v>
      </c>
      <c r="AW13" s="355">
        <v>3.705789376865587E-3</v>
      </c>
      <c r="AX13" s="355">
        <v>3.3761200950651681E-2</v>
      </c>
      <c r="AY13" s="378">
        <v>2.0637501362558656E-2</v>
      </c>
      <c r="BB13" s="335" t="s">
        <v>2432</v>
      </c>
      <c r="BC13" s="336" t="s">
        <v>1138</v>
      </c>
      <c r="BD13" s="355">
        <v>1</v>
      </c>
      <c r="BE13" s="355">
        <v>1</v>
      </c>
      <c r="BF13" s="355">
        <v>1</v>
      </c>
      <c r="BG13" s="355">
        <v>0.99999999999999989</v>
      </c>
      <c r="BH13" s="355">
        <v>0.99999999999999989</v>
      </c>
      <c r="BI13" s="355">
        <v>0.99999999999999989</v>
      </c>
      <c r="BJ13" s="355">
        <v>1</v>
      </c>
      <c r="BK13" s="355">
        <v>1</v>
      </c>
      <c r="BL13" s="378">
        <v>1</v>
      </c>
    </row>
    <row r="14" spans="2:64">
      <c r="B14" s="335" t="s">
        <v>2435</v>
      </c>
      <c r="C14" s="336" t="s">
        <v>766</v>
      </c>
      <c r="D14" s="355">
        <v>0.53072056229266296</v>
      </c>
      <c r="E14" s="355">
        <v>0.52904439827419414</v>
      </c>
      <c r="F14" s="355">
        <v>0.53300664586566593</v>
      </c>
      <c r="G14" s="355">
        <v>0.5322380954972431</v>
      </c>
      <c r="H14" s="355">
        <v>0.55650194804636133</v>
      </c>
      <c r="I14" s="355">
        <v>0.55418141037525381</v>
      </c>
      <c r="J14" s="355">
        <v>0.51206594895695634</v>
      </c>
      <c r="K14" s="355">
        <v>0.52198208440782212</v>
      </c>
      <c r="L14" s="378">
        <v>0.53371763671451999</v>
      </c>
      <c r="O14" s="335" t="s">
        <v>2435</v>
      </c>
      <c r="P14" s="336" t="s">
        <v>766</v>
      </c>
      <c r="Q14" s="355">
        <v>0.46068948359780593</v>
      </c>
      <c r="R14" s="355">
        <v>0.46384383876008028</v>
      </c>
      <c r="S14" s="355">
        <v>0.46699335413433407</v>
      </c>
      <c r="T14" s="355">
        <v>0.46776190450275684</v>
      </c>
      <c r="U14" s="355">
        <v>0.44349805195363867</v>
      </c>
      <c r="V14" s="355">
        <v>0.44581858962474619</v>
      </c>
      <c r="W14" s="355">
        <v>0.43397489113407195</v>
      </c>
      <c r="X14" s="355">
        <v>0.45202533080163237</v>
      </c>
      <c r="Y14" s="378">
        <v>0.45432568056363326</v>
      </c>
      <c r="AB14" s="335" t="s">
        <v>2435</v>
      </c>
      <c r="AC14" s="336" t="s">
        <v>766</v>
      </c>
      <c r="AD14" s="355">
        <v>0</v>
      </c>
      <c r="AE14" s="355">
        <v>0</v>
      </c>
      <c r="AF14" s="355">
        <v>0</v>
      </c>
      <c r="AG14" s="355">
        <v>0</v>
      </c>
      <c r="AH14" s="355">
        <v>0</v>
      </c>
      <c r="AI14" s="355">
        <v>0</v>
      </c>
      <c r="AJ14" s="355">
        <v>0</v>
      </c>
      <c r="AK14" s="355">
        <v>0</v>
      </c>
      <c r="AL14" s="378">
        <v>0</v>
      </c>
      <c r="AO14" s="335" t="s">
        <v>2435</v>
      </c>
      <c r="AP14" s="336" t="s">
        <v>766</v>
      </c>
      <c r="AQ14" s="355">
        <v>8.5899541095311692E-3</v>
      </c>
      <c r="AR14" s="355">
        <v>7.1117629657255713E-3</v>
      </c>
      <c r="AS14" s="355">
        <v>0</v>
      </c>
      <c r="AT14" s="355">
        <v>0</v>
      </c>
      <c r="AU14" s="355">
        <v>0</v>
      </c>
      <c r="AV14" s="355">
        <v>0</v>
      </c>
      <c r="AW14" s="355">
        <v>5.3959159908971752E-2</v>
      </c>
      <c r="AX14" s="355">
        <v>2.5992584790545517E-2</v>
      </c>
      <c r="AY14" s="378">
        <v>1.1956682721846751E-2</v>
      </c>
      <c r="BB14" s="335" t="s">
        <v>2435</v>
      </c>
      <c r="BC14" s="336" t="s">
        <v>766</v>
      </c>
      <c r="BD14" s="355">
        <v>1</v>
      </c>
      <c r="BE14" s="355">
        <v>1</v>
      </c>
      <c r="BF14" s="355">
        <v>1</v>
      </c>
      <c r="BG14" s="355">
        <v>1</v>
      </c>
      <c r="BH14" s="355">
        <v>1</v>
      </c>
      <c r="BI14" s="355">
        <v>1</v>
      </c>
      <c r="BJ14" s="355">
        <v>1</v>
      </c>
      <c r="BK14" s="355">
        <v>1</v>
      </c>
      <c r="BL14" s="378">
        <v>1</v>
      </c>
    </row>
    <row r="15" spans="2:64">
      <c r="B15" s="335" t="s">
        <v>2442</v>
      </c>
      <c r="C15" s="336" t="s">
        <v>767</v>
      </c>
      <c r="D15" s="355">
        <v>0.47812471569425796</v>
      </c>
      <c r="E15" s="355">
        <v>0.4914961962100266</v>
      </c>
      <c r="F15" s="355">
        <v>0.47850066240718175</v>
      </c>
      <c r="G15" s="355">
        <v>0.49194482395219269</v>
      </c>
      <c r="H15" s="355">
        <v>0.49096787152570998</v>
      </c>
      <c r="I15" s="355">
        <v>0.50723235834977876</v>
      </c>
      <c r="J15" s="355">
        <v>0.49730106206054958</v>
      </c>
      <c r="K15" s="355">
        <v>0.50798395392048123</v>
      </c>
      <c r="L15" s="378">
        <v>0.49294395551502229</v>
      </c>
      <c r="O15" s="335" t="s">
        <v>2442</v>
      </c>
      <c r="P15" s="336" t="s">
        <v>767</v>
      </c>
      <c r="Q15" s="355">
        <v>0.48669564665105824</v>
      </c>
      <c r="R15" s="355">
        <v>0.48779219252984457</v>
      </c>
      <c r="S15" s="355">
        <v>0.50208788863849252</v>
      </c>
      <c r="T15" s="355">
        <v>0.47598767555225013</v>
      </c>
      <c r="U15" s="355">
        <v>0.48604583396398293</v>
      </c>
      <c r="V15" s="355">
        <v>0.46120209304526172</v>
      </c>
      <c r="W15" s="355">
        <v>0.46495821625770622</v>
      </c>
      <c r="X15" s="355">
        <v>0.47336822216868224</v>
      </c>
      <c r="Y15" s="378">
        <v>0.47976722110090986</v>
      </c>
      <c r="AB15" s="335" t="s">
        <v>2442</v>
      </c>
      <c r="AC15" s="336" t="s">
        <v>767</v>
      </c>
      <c r="AD15" s="355">
        <v>0</v>
      </c>
      <c r="AE15" s="355">
        <v>0</v>
      </c>
      <c r="AF15" s="355">
        <v>0</v>
      </c>
      <c r="AG15" s="355">
        <v>0</v>
      </c>
      <c r="AH15" s="355">
        <v>0</v>
      </c>
      <c r="AI15" s="355">
        <v>0</v>
      </c>
      <c r="AJ15" s="355">
        <v>0</v>
      </c>
      <c r="AK15" s="355">
        <v>0</v>
      </c>
      <c r="AL15" s="378">
        <v>0</v>
      </c>
      <c r="AO15" s="335" t="s">
        <v>2442</v>
      </c>
      <c r="AP15" s="336" t="s">
        <v>767</v>
      </c>
      <c r="AQ15" s="355">
        <v>3.5179637654683779E-2</v>
      </c>
      <c r="AR15" s="355">
        <v>2.0711611260128836E-2</v>
      </c>
      <c r="AS15" s="355">
        <v>1.9411448954325679E-2</v>
      </c>
      <c r="AT15" s="355">
        <v>3.2067500495557164E-2</v>
      </c>
      <c r="AU15" s="355">
        <v>2.2986294510307054E-2</v>
      </c>
      <c r="AV15" s="355">
        <v>3.1565548604959512E-2</v>
      </c>
      <c r="AW15" s="355">
        <v>3.7740721681744145E-2</v>
      </c>
      <c r="AX15" s="355">
        <v>1.8647823910836549E-2</v>
      </c>
      <c r="AY15" s="378">
        <v>2.728882338406784E-2</v>
      </c>
      <c r="BB15" s="335" t="s">
        <v>2442</v>
      </c>
      <c r="BC15" s="336" t="s">
        <v>767</v>
      </c>
      <c r="BD15" s="355">
        <v>1</v>
      </c>
      <c r="BE15" s="355">
        <v>1</v>
      </c>
      <c r="BF15" s="355">
        <v>0.99999999999999989</v>
      </c>
      <c r="BG15" s="355">
        <v>1</v>
      </c>
      <c r="BH15" s="355">
        <v>1</v>
      </c>
      <c r="BI15" s="355">
        <v>1</v>
      </c>
      <c r="BJ15" s="355">
        <v>0.99999999999999989</v>
      </c>
      <c r="BK15" s="355">
        <v>1</v>
      </c>
      <c r="BL15" s="378">
        <v>1</v>
      </c>
    </row>
    <row r="16" spans="2:64">
      <c r="B16" s="335" t="s">
        <v>2447</v>
      </c>
      <c r="C16" s="336" t="s">
        <v>31</v>
      </c>
      <c r="D16" s="355">
        <v>0.5438774914995802</v>
      </c>
      <c r="E16" s="355">
        <v>0.55370819554964734</v>
      </c>
      <c r="F16" s="355">
        <v>0.55485610574176125</v>
      </c>
      <c r="G16" s="355">
        <v>0.55846749317627686</v>
      </c>
      <c r="H16" s="355">
        <v>0.55552205573918334</v>
      </c>
      <c r="I16" s="355">
        <v>0.56446749697503518</v>
      </c>
      <c r="J16" s="355">
        <v>0.56479227346412386</v>
      </c>
      <c r="K16" s="355">
        <v>0.5585591231237369</v>
      </c>
      <c r="L16" s="378">
        <v>0.55678127940866817</v>
      </c>
      <c r="O16" s="335" t="s">
        <v>2447</v>
      </c>
      <c r="P16" s="336" t="s">
        <v>31</v>
      </c>
      <c r="Q16" s="355">
        <v>0.41892933776472269</v>
      </c>
      <c r="R16" s="355">
        <v>0.42530761406100237</v>
      </c>
      <c r="S16" s="355">
        <v>0.42697310467897465</v>
      </c>
      <c r="T16" s="355">
        <v>0.43249775078284258</v>
      </c>
      <c r="U16" s="355">
        <v>0.42312739601599669</v>
      </c>
      <c r="V16" s="355">
        <v>0.42985632222135778</v>
      </c>
      <c r="W16" s="355">
        <v>0.40722222590468865</v>
      </c>
      <c r="X16" s="355">
        <v>0.41633169109358087</v>
      </c>
      <c r="Y16" s="378">
        <v>0.42253068031539581</v>
      </c>
      <c r="AB16" s="335" t="s">
        <v>2447</v>
      </c>
      <c r="AC16" s="336" t="s">
        <v>31</v>
      </c>
      <c r="AD16" s="355">
        <v>0</v>
      </c>
      <c r="AE16" s="355">
        <v>0</v>
      </c>
      <c r="AF16" s="355">
        <v>0</v>
      </c>
      <c r="AG16" s="355">
        <v>9.1063376436293763E-5</v>
      </c>
      <c r="AH16" s="355">
        <v>9.2081760348100577E-5</v>
      </c>
      <c r="AI16" s="355">
        <v>9.3542056893773241E-5</v>
      </c>
      <c r="AJ16" s="355">
        <v>9.3483855292477615E-5</v>
      </c>
      <c r="AK16" s="355">
        <v>9.5577481166484596E-5</v>
      </c>
      <c r="AL16" s="378">
        <v>5.8218566267141227E-5</v>
      </c>
      <c r="AO16" s="335" t="s">
        <v>2447</v>
      </c>
      <c r="AP16" s="336" t="s">
        <v>31</v>
      </c>
      <c r="AQ16" s="355">
        <v>3.7193170735697161E-2</v>
      </c>
      <c r="AR16" s="355">
        <v>2.0984190389350239E-2</v>
      </c>
      <c r="AS16" s="355">
        <v>1.8170789579264147E-2</v>
      </c>
      <c r="AT16" s="355">
        <v>8.9436926644442596E-3</v>
      </c>
      <c r="AU16" s="355">
        <v>2.1258466484471859E-2</v>
      </c>
      <c r="AV16" s="355">
        <v>5.5826387467133058E-3</v>
      </c>
      <c r="AW16" s="355">
        <v>2.7892016775894972E-2</v>
      </c>
      <c r="AX16" s="355">
        <v>2.5013608301515718E-2</v>
      </c>
      <c r="AY16" s="378">
        <v>2.0629821709668959E-2</v>
      </c>
      <c r="BB16" s="335" t="s">
        <v>2447</v>
      </c>
      <c r="BC16" s="336" t="s">
        <v>31</v>
      </c>
      <c r="BD16" s="355">
        <v>1</v>
      </c>
      <c r="BE16" s="355">
        <v>1</v>
      </c>
      <c r="BF16" s="355">
        <v>1</v>
      </c>
      <c r="BG16" s="355">
        <v>1</v>
      </c>
      <c r="BH16" s="355">
        <v>1</v>
      </c>
      <c r="BI16" s="355">
        <v>1.0000000000000002</v>
      </c>
      <c r="BJ16" s="355">
        <v>0.99999999999999989</v>
      </c>
      <c r="BK16" s="355">
        <v>1</v>
      </c>
      <c r="BL16" s="378">
        <v>1</v>
      </c>
    </row>
    <row r="17" spans="2:64">
      <c r="B17" s="335" t="s">
        <v>2445</v>
      </c>
      <c r="C17" s="336" t="s">
        <v>2446</v>
      </c>
      <c r="D17" s="355">
        <v>0.44485822492860644</v>
      </c>
      <c r="E17" s="355">
        <v>0.46467853693088534</v>
      </c>
      <c r="F17" s="355">
        <v>0.46813956197900458</v>
      </c>
      <c r="G17" s="355">
        <v>0.46621231873103869</v>
      </c>
      <c r="H17" s="355">
        <v>0.43237653952738153</v>
      </c>
      <c r="I17" s="355">
        <v>0.45315266484222549</v>
      </c>
      <c r="J17" s="355">
        <v>0.45404962625467976</v>
      </c>
      <c r="K17" s="355">
        <v>0.45141295858452674</v>
      </c>
      <c r="L17" s="378">
        <v>0.45436005397229356</v>
      </c>
      <c r="O17" s="335" t="s">
        <v>2445</v>
      </c>
      <c r="P17" s="336" t="s">
        <v>2446</v>
      </c>
      <c r="Q17" s="355">
        <v>0.53560996989944554</v>
      </c>
      <c r="R17" s="355">
        <v>0.53532146306911466</v>
      </c>
      <c r="S17" s="355">
        <v>0.51142679673848801</v>
      </c>
      <c r="T17" s="355">
        <v>0.52361656366882836</v>
      </c>
      <c r="U17" s="355">
        <v>0.56762346047261847</v>
      </c>
      <c r="V17" s="355">
        <v>0.54029929811922683</v>
      </c>
      <c r="W17" s="355">
        <v>0.54595037374532018</v>
      </c>
      <c r="X17" s="355">
        <v>0.54858704141547332</v>
      </c>
      <c r="Y17" s="378">
        <v>0.53855437089106439</v>
      </c>
      <c r="AB17" s="335" t="s">
        <v>2445</v>
      </c>
      <c r="AC17" s="336" t="s">
        <v>2446</v>
      </c>
      <c r="AD17" s="355">
        <v>0</v>
      </c>
      <c r="AE17" s="355">
        <v>0</v>
      </c>
      <c r="AF17" s="355">
        <v>0</v>
      </c>
      <c r="AG17" s="355">
        <v>0</v>
      </c>
      <c r="AH17" s="355">
        <v>0</v>
      </c>
      <c r="AI17" s="355">
        <v>0</v>
      </c>
      <c r="AJ17" s="355">
        <v>0</v>
      </c>
      <c r="AK17" s="355">
        <v>0</v>
      </c>
      <c r="AL17" s="378">
        <v>0</v>
      </c>
      <c r="AO17" s="335" t="s">
        <v>2445</v>
      </c>
      <c r="AP17" s="336" t="s">
        <v>2446</v>
      </c>
      <c r="AQ17" s="355">
        <v>1.9531805171947959E-2</v>
      </c>
      <c r="AR17" s="355">
        <v>0</v>
      </c>
      <c r="AS17" s="355">
        <v>2.0433641282507419E-2</v>
      </c>
      <c r="AT17" s="355">
        <v>1.0171117600132907E-2</v>
      </c>
      <c r="AU17" s="355">
        <v>0</v>
      </c>
      <c r="AV17" s="355">
        <v>6.5480370385476673E-3</v>
      </c>
      <c r="AW17" s="355">
        <v>0</v>
      </c>
      <c r="AX17" s="355">
        <v>0</v>
      </c>
      <c r="AY17" s="378">
        <v>7.0855751366419939E-3</v>
      </c>
      <c r="BB17" s="335" t="s">
        <v>2445</v>
      </c>
      <c r="BC17" s="336" t="s">
        <v>2446</v>
      </c>
      <c r="BD17" s="355">
        <v>1</v>
      </c>
      <c r="BE17" s="355">
        <v>1</v>
      </c>
      <c r="BF17" s="355">
        <v>1</v>
      </c>
      <c r="BG17" s="355">
        <v>1</v>
      </c>
      <c r="BH17" s="355">
        <v>1</v>
      </c>
      <c r="BI17" s="355">
        <v>1</v>
      </c>
      <c r="BJ17" s="355">
        <v>1</v>
      </c>
      <c r="BK17" s="355">
        <v>1</v>
      </c>
      <c r="BL17" s="378">
        <v>1</v>
      </c>
    </row>
    <row r="18" spans="2:64">
      <c r="B18" s="335" t="s">
        <v>2450</v>
      </c>
      <c r="C18" s="336" t="s">
        <v>768</v>
      </c>
      <c r="D18" s="355">
        <v>0.53686738540819112</v>
      </c>
      <c r="E18" s="355">
        <v>0.53947925383650541</v>
      </c>
      <c r="F18" s="355">
        <v>0.52320383199679943</v>
      </c>
      <c r="G18" s="355">
        <v>0.53086695681644513</v>
      </c>
      <c r="H18" s="355">
        <v>0.53154350714930465</v>
      </c>
      <c r="I18" s="355">
        <v>0.53626940429159686</v>
      </c>
      <c r="J18" s="355">
        <v>0.54001524605185314</v>
      </c>
      <c r="K18" s="355">
        <v>0.54458901464672538</v>
      </c>
      <c r="L18" s="378">
        <v>0.53535432502467761</v>
      </c>
      <c r="O18" s="335" t="s">
        <v>2450</v>
      </c>
      <c r="P18" s="336" t="s">
        <v>768</v>
      </c>
      <c r="Q18" s="355">
        <v>0.44253102338740063</v>
      </c>
      <c r="R18" s="355">
        <v>0.44104602150389899</v>
      </c>
      <c r="S18" s="355">
        <v>0.45572640025018629</v>
      </c>
      <c r="T18" s="355">
        <v>0.43316081248831284</v>
      </c>
      <c r="U18" s="355">
        <v>0.44226835375678103</v>
      </c>
      <c r="V18" s="355">
        <v>0.44613961988890893</v>
      </c>
      <c r="W18" s="355">
        <v>0.44853267583960926</v>
      </c>
      <c r="X18" s="355">
        <v>0.43463212459050682</v>
      </c>
      <c r="Y18" s="378">
        <v>0.44300462896320064</v>
      </c>
      <c r="AB18" s="335" t="s">
        <v>2450</v>
      </c>
      <c r="AC18" s="336" t="s">
        <v>768</v>
      </c>
      <c r="AD18" s="355">
        <v>0</v>
      </c>
      <c r="AE18" s="355">
        <v>0</v>
      </c>
      <c r="AF18" s="355">
        <v>0</v>
      </c>
      <c r="AG18" s="355">
        <v>0</v>
      </c>
      <c r="AH18" s="355">
        <v>0</v>
      </c>
      <c r="AI18" s="355">
        <v>4.1293370468296221E-3</v>
      </c>
      <c r="AJ18" s="355">
        <v>4.2988281188204346E-3</v>
      </c>
      <c r="AK18" s="355">
        <v>5.227820456158226E-3</v>
      </c>
      <c r="AL18" s="378">
        <v>1.7069982027260355E-3</v>
      </c>
      <c r="AO18" s="335" t="s">
        <v>2450</v>
      </c>
      <c r="AP18" s="336" t="s">
        <v>768</v>
      </c>
      <c r="AQ18" s="355">
        <v>2.0601591204408198E-2</v>
      </c>
      <c r="AR18" s="355">
        <v>1.9474724659595613E-2</v>
      </c>
      <c r="AS18" s="355">
        <v>2.1069767753014307E-2</v>
      </c>
      <c r="AT18" s="355">
        <v>3.5972230695241955E-2</v>
      </c>
      <c r="AU18" s="355">
        <v>2.6188139093914285E-2</v>
      </c>
      <c r="AV18" s="355">
        <v>1.3461638772664569E-2</v>
      </c>
      <c r="AW18" s="355">
        <v>7.1532499897172036E-3</v>
      </c>
      <c r="AX18" s="355">
        <v>1.5551040306609582E-2</v>
      </c>
      <c r="AY18" s="378">
        <v>1.9934047809395714E-2</v>
      </c>
      <c r="BB18" s="335" t="s">
        <v>2450</v>
      </c>
      <c r="BC18" s="336" t="s">
        <v>768</v>
      </c>
      <c r="BD18" s="355">
        <v>1</v>
      </c>
      <c r="BE18" s="355">
        <v>1</v>
      </c>
      <c r="BF18" s="355">
        <v>1</v>
      </c>
      <c r="BG18" s="355">
        <v>0.99999999999999989</v>
      </c>
      <c r="BH18" s="355">
        <v>1</v>
      </c>
      <c r="BI18" s="355">
        <v>1</v>
      </c>
      <c r="BJ18" s="355">
        <v>1</v>
      </c>
      <c r="BK18" s="355">
        <v>1</v>
      </c>
      <c r="BL18" s="378">
        <v>1</v>
      </c>
    </row>
    <row r="19" spans="2:64">
      <c r="B19" s="335" t="s">
        <v>2458</v>
      </c>
      <c r="C19" s="337" t="s">
        <v>2053</v>
      </c>
      <c r="D19" s="383">
        <v>0.53598413350212604</v>
      </c>
      <c r="E19" s="383">
        <v>0.53710578439079149</v>
      </c>
      <c r="F19" s="383">
        <v>0.5350231781074738</v>
      </c>
      <c r="G19" s="383">
        <v>0.54684573301574813</v>
      </c>
      <c r="H19" s="383">
        <v>0.54066116147006726</v>
      </c>
      <c r="I19" s="383">
        <v>0.54110223129850532</v>
      </c>
      <c r="J19" s="383">
        <v>0.53821960749677045</v>
      </c>
      <c r="K19" s="383">
        <v>0.54017762299168692</v>
      </c>
      <c r="L19" s="380">
        <v>0.53938993153414616</v>
      </c>
      <c r="O19" s="335" t="s">
        <v>2458</v>
      </c>
      <c r="P19" s="337" t="s">
        <v>2053</v>
      </c>
      <c r="Q19" s="383">
        <v>0.44796038316387976</v>
      </c>
      <c r="R19" s="383">
        <v>0.45846815647032518</v>
      </c>
      <c r="S19" s="383">
        <v>0.46097916052442656</v>
      </c>
      <c r="T19" s="383">
        <v>0.4391563509666756</v>
      </c>
      <c r="U19" s="383">
        <v>0.44514821846640018</v>
      </c>
      <c r="V19" s="383">
        <v>0.45478733382196856</v>
      </c>
      <c r="W19" s="383">
        <v>0.45945209289459904</v>
      </c>
      <c r="X19" s="383">
        <v>0.44939269075682642</v>
      </c>
      <c r="Y19" s="380">
        <v>0.4519180483831377</v>
      </c>
      <c r="AB19" s="335" t="s">
        <v>2458</v>
      </c>
      <c r="AC19" s="337" t="s">
        <v>2053</v>
      </c>
      <c r="AD19" s="383">
        <v>0</v>
      </c>
      <c r="AE19" s="383">
        <v>0</v>
      </c>
      <c r="AF19" s="383">
        <v>0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0">
        <v>0</v>
      </c>
      <c r="AO19" s="335" t="s">
        <v>2458</v>
      </c>
      <c r="AP19" s="337" t="s">
        <v>2053</v>
      </c>
      <c r="AQ19" s="383">
        <v>1.6055483333994262E-2</v>
      </c>
      <c r="AR19" s="383">
        <v>4.4260591388833558E-3</v>
      </c>
      <c r="AS19" s="383">
        <v>3.9976613680996614E-3</v>
      </c>
      <c r="AT19" s="383">
        <v>1.3997916017576309E-2</v>
      </c>
      <c r="AU19" s="383">
        <v>1.4190620063532527E-2</v>
      </c>
      <c r="AV19" s="383">
        <v>4.1104348795261434E-3</v>
      </c>
      <c r="AW19" s="383">
        <v>2.3282996086305512E-3</v>
      </c>
      <c r="AX19" s="383">
        <v>1.0429686251486651E-2</v>
      </c>
      <c r="AY19" s="380">
        <v>8.6920200827161828E-3</v>
      </c>
      <c r="BB19" s="335" t="s">
        <v>2458</v>
      </c>
      <c r="BC19" s="337" t="s">
        <v>2053</v>
      </c>
      <c r="BD19" s="383">
        <v>1</v>
      </c>
      <c r="BE19" s="383">
        <v>1</v>
      </c>
      <c r="BF19" s="383">
        <v>1</v>
      </c>
      <c r="BG19" s="383">
        <v>1</v>
      </c>
      <c r="BH19" s="383">
        <v>1</v>
      </c>
      <c r="BI19" s="383">
        <v>1</v>
      </c>
      <c r="BJ19" s="383">
        <v>1</v>
      </c>
      <c r="BK19" s="383">
        <v>1</v>
      </c>
      <c r="BL19" s="380">
        <v>1</v>
      </c>
    </row>
    <row r="20" spans="2:64">
      <c r="B20" s="338" t="s">
        <v>2562</v>
      </c>
      <c r="D20" s="355">
        <v>0.51960332047176894</v>
      </c>
      <c r="E20" s="355">
        <v>0.52368397598649918</v>
      </c>
      <c r="F20" s="355">
        <v>0.52001622176069107</v>
      </c>
      <c r="G20" s="355">
        <v>0.52442459285185783</v>
      </c>
      <c r="H20" s="355">
        <v>0.52383812447028921</v>
      </c>
      <c r="I20" s="355">
        <v>0.52911496423903992</v>
      </c>
      <c r="J20" s="355">
        <v>0.52328204582638227</v>
      </c>
      <c r="K20" s="355">
        <v>0.52027215737278598</v>
      </c>
      <c r="L20" s="355">
        <v>0.52302942537241426</v>
      </c>
      <c r="O20" s="338" t="s">
        <v>2562</v>
      </c>
      <c r="Q20" s="355">
        <v>0.45216504383655504</v>
      </c>
      <c r="R20" s="355">
        <v>0.45827361635826508</v>
      </c>
      <c r="S20" s="355">
        <v>0.46033566426337991</v>
      </c>
      <c r="T20" s="355">
        <v>0.45545531382703575</v>
      </c>
      <c r="U20" s="355">
        <v>0.45345942598260564</v>
      </c>
      <c r="V20" s="355">
        <v>0.45556059513157404</v>
      </c>
      <c r="W20" s="355">
        <v>0.45616910915409847</v>
      </c>
      <c r="X20" s="355">
        <v>0.46069523595481321</v>
      </c>
      <c r="Y20" s="355">
        <v>0.45651425056354089</v>
      </c>
      <c r="AB20" s="338" t="s">
        <v>2562</v>
      </c>
      <c r="AD20" s="355">
        <v>7.8537757538043576E-4</v>
      </c>
      <c r="AE20" s="355">
        <v>8.0657679412731971E-4</v>
      </c>
      <c r="AF20" s="355">
        <v>8.2119396794308073E-4</v>
      </c>
      <c r="AG20" s="355">
        <v>8.4932202787533074E-4</v>
      </c>
      <c r="AH20" s="355">
        <v>8.750508460870182E-4</v>
      </c>
      <c r="AI20" s="355">
        <v>1.1614070469168404E-3</v>
      </c>
      <c r="AJ20" s="355">
        <v>1.1965431552619788E-3</v>
      </c>
      <c r="AK20" s="355">
        <v>1.2803121040783491E-3</v>
      </c>
      <c r="AL20" s="355">
        <v>9.7197293970879427E-4</v>
      </c>
      <c r="AO20" s="338" t="s">
        <v>2562</v>
      </c>
      <c r="AQ20" s="355">
        <v>2.7446258116295367E-2</v>
      </c>
      <c r="AR20" s="355">
        <v>1.7235830861108452E-2</v>
      </c>
      <c r="AS20" s="355">
        <v>1.8826920007985921E-2</v>
      </c>
      <c r="AT20" s="355">
        <v>1.9270771293231164E-2</v>
      </c>
      <c r="AU20" s="355">
        <v>2.1827398701018033E-2</v>
      </c>
      <c r="AV20" s="355">
        <v>1.4163033582469092E-2</v>
      </c>
      <c r="AW20" s="355">
        <v>1.9352301864257401E-2</v>
      </c>
      <c r="AX20" s="355">
        <v>1.7752294568322367E-2</v>
      </c>
      <c r="AY20" s="355">
        <v>1.9484351124335979E-2</v>
      </c>
      <c r="BB20" s="338" t="s">
        <v>2562</v>
      </c>
      <c r="BD20" s="355">
        <v>1</v>
      </c>
      <c r="BE20" s="355">
        <v>1</v>
      </c>
      <c r="BF20" s="355">
        <v>1</v>
      </c>
      <c r="BG20" s="355">
        <v>1</v>
      </c>
      <c r="BH20" s="355">
        <v>1</v>
      </c>
      <c r="BI20" s="355">
        <v>1</v>
      </c>
      <c r="BJ20" s="355">
        <v>1</v>
      </c>
      <c r="BK20" s="355">
        <v>1</v>
      </c>
      <c r="BL20" s="355">
        <v>1</v>
      </c>
    </row>
    <row r="21" spans="2:64">
      <c r="B21" s="339" t="s">
        <v>1266</v>
      </c>
      <c r="D21" s="355">
        <v>0.44485822492860644</v>
      </c>
      <c r="E21" s="355">
        <v>0.46467853693088534</v>
      </c>
      <c r="F21" s="355">
        <v>0.46813956197900458</v>
      </c>
      <c r="G21" s="355">
        <v>0.46621231873103869</v>
      </c>
      <c r="H21" s="355">
        <v>0.43237653952738153</v>
      </c>
      <c r="I21" s="355">
        <v>0.45315266484222549</v>
      </c>
      <c r="J21" s="355">
        <v>0.45404962625467976</v>
      </c>
      <c r="K21" s="355">
        <v>0.44162838792394038</v>
      </c>
      <c r="L21" s="355">
        <v>0.45436005397229356</v>
      </c>
      <c r="O21" s="339" t="s">
        <v>1266</v>
      </c>
      <c r="Q21" s="355">
        <v>0.37113985388653437</v>
      </c>
      <c r="R21" s="355">
        <v>0.36517239912496258</v>
      </c>
      <c r="S21" s="355">
        <v>0.3653566406460112</v>
      </c>
      <c r="T21" s="355">
        <v>0.36538714074380552</v>
      </c>
      <c r="U21" s="355">
        <v>0.35670597233502771</v>
      </c>
      <c r="V21" s="355">
        <v>0.35323310388732299</v>
      </c>
      <c r="W21" s="355">
        <v>0.35716567347067019</v>
      </c>
      <c r="X21" s="355">
        <v>0.37751678045484666</v>
      </c>
      <c r="Y21" s="355">
        <v>0.36517717112650955</v>
      </c>
      <c r="AB21" s="339" t="s">
        <v>1266</v>
      </c>
      <c r="AD21" s="355">
        <v>0</v>
      </c>
      <c r="AE21" s="355">
        <v>0</v>
      </c>
      <c r="AF21" s="355">
        <v>0</v>
      </c>
      <c r="AG21" s="355">
        <v>0</v>
      </c>
      <c r="AH21" s="355">
        <v>0</v>
      </c>
      <c r="AI21" s="355">
        <v>0</v>
      </c>
      <c r="AJ21" s="355">
        <v>0</v>
      </c>
      <c r="AK21" s="355">
        <v>0</v>
      </c>
      <c r="AL21" s="355">
        <v>0</v>
      </c>
      <c r="AO21" s="339" t="s">
        <v>1266</v>
      </c>
      <c r="AQ21" s="355">
        <v>3.1016018350390078E-5</v>
      </c>
      <c r="AR21" s="355">
        <v>0</v>
      </c>
      <c r="AS21" s="355">
        <v>0</v>
      </c>
      <c r="AT21" s="355">
        <v>0</v>
      </c>
      <c r="AU21" s="355">
        <v>0</v>
      </c>
      <c r="AV21" s="355">
        <v>0</v>
      </c>
      <c r="AW21" s="355">
        <v>0</v>
      </c>
      <c r="AX21" s="355">
        <v>0</v>
      </c>
      <c r="AY21" s="355">
        <v>3.2758940807735557E-5</v>
      </c>
      <c r="BB21" s="339" t="s">
        <v>1266</v>
      </c>
      <c r="BD21" s="355">
        <v>0.99999999999999989</v>
      </c>
      <c r="BE21" s="355">
        <v>0.99999999999999989</v>
      </c>
      <c r="BF21" s="355">
        <v>0.99999999999999989</v>
      </c>
      <c r="BG21" s="355">
        <v>0.99999999999999989</v>
      </c>
      <c r="BH21" s="355">
        <v>0.99999999999999989</v>
      </c>
      <c r="BI21" s="355">
        <v>0.99999999999999989</v>
      </c>
      <c r="BJ21" s="355">
        <v>0.99999999999999989</v>
      </c>
      <c r="BK21" s="355">
        <v>0.99999999999999989</v>
      </c>
      <c r="BL21" s="355">
        <v>1</v>
      </c>
    </row>
    <row r="22" spans="2:64">
      <c r="B22" s="339" t="s">
        <v>3758</v>
      </c>
      <c r="D22" s="355">
        <v>0.56270771737509395</v>
      </c>
      <c r="E22" s="355">
        <v>0.5672564191612578</v>
      </c>
      <c r="F22" s="355">
        <v>0.58524039628125279</v>
      </c>
      <c r="G22" s="355">
        <v>0.60963300535016629</v>
      </c>
      <c r="H22" s="355">
        <v>0.61110696650892371</v>
      </c>
      <c r="I22" s="355">
        <v>0.62476295619920685</v>
      </c>
      <c r="J22" s="355">
        <v>0.59805831830388689</v>
      </c>
      <c r="K22" s="355">
        <v>0.58256553803654942</v>
      </c>
      <c r="L22" s="355">
        <v>0.59047955164628485</v>
      </c>
      <c r="O22" s="339" t="s">
        <v>3758</v>
      </c>
      <c r="Q22" s="355">
        <v>0.53560996989944554</v>
      </c>
      <c r="R22" s="355">
        <v>0.53532146306911466</v>
      </c>
      <c r="S22" s="355">
        <v>0.51448146099158121</v>
      </c>
      <c r="T22" s="355">
        <v>0.52361656366882836</v>
      </c>
      <c r="U22" s="355">
        <v>0.56762346047261847</v>
      </c>
      <c r="V22" s="355">
        <v>0.54029929811922683</v>
      </c>
      <c r="W22" s="355">
        <v>0.54595037374532018</v>
      </c>
      <c r="X22" s="355">
        <v>0.55731991434631067</v>
      </c>
      <c r="Y22" s="355">
        <v>0.53855437089106439</v>
      </c>
      <c r="AB22" s="339" t="s">
        <v>3758</v>
      </c>
      <c r="AD22" s="355">
        <v>5.93776476575145E-3</v>
      </c>
      <c r="AE22" s="355">
        <v>6.1006988557472507E-3</v>
      </c>
      <c r="AF22" s="355">
        <v>6.2421434077554712E-3</v>
      </c>
      <c r="AG22" s="355">
        <v>6.4439061210308044E-3</v>
      </c>
      <c r="AH22" s="355">
        <v>6.6354638701909873E-3</v>
      </c>
      <c r="AI22" s="355">
        <v>6.6966326958380175E-3</v>
      </c>
      <c r="AJ22" s="355">
        <v>6.8532147302446398E-3</v>
      </c>
      <c r="AK22" s="355">
        <v>7.042353519157391E-3</v>
      </c>
      <c r="AL22" s="355">
        <v>6.494022245714502E-3</v>
      </c>
      <c r="AO22" s="339" t="s">
        <v>3758</v>
      </c>
      <c r="AQ22" s="355">
        <v>6.9546894248985774E-2</v>
      </c>
      <c r="AR22" s="355">
        <v>7.050512620848727E-2</v>
      </c>
      <c r="AS22" s="355">
        <v>7.9116609704682775E-2</v>
      </c>
      <c r="AT22" s="355">
        <v>6.5932223202348011E-2</v>
      </c>
      <c r="AU22" s="355">
        <v>6.5096068168667781E-2</v>
      </c>
      <c r="AV22" s="355">
        <v>6.567026516762238E-2</v>
      </c>
      <c r="AW22" s="355">
        <v>6.9551331939572567E-2</v>
      </c>
      <c r="AX22" s="355">
        <v>3.9917681508603857E-2</v>
      </c>
      <c r="AY22" s="355">
        <v>6.5667025018621303E-2</v>
      </c>
      <c r="BB22" s="339" t="s">
        <v>3758</v>
      </c>
      <c r="BD22" s="355">
        <v>1</v>
      </c>
      <c r="BE22" s="355">
        <v>1</v>
      </c>
      <c r="BF22" s="355">
        <v>1</v>
      </c>
      <c r="BG22" s="355">
        <v>1</v>
      </c>
      <c r="BH22" s="355">
        <v>1</v>
      </c>
      <c r="BI22" s="355">
        <v>1.0000000000000002</v>
      </c>
      <c r="BJ22" s="355">
        <v>1</v>
      </c>
      <c r="BK22" s="355">
        <v>1</v>
      </c>
      <c r="BL22" s="355">
        <v>1</v>
      </c>
    </row>
    <row r="25" spans="2:64">
      <c r="B25" s="416" t="s">
        <v>3759</v>
      </c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O25" s="416" t="s">
        <v>3760</v>
      </c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AB25" s="416" t="s">
        <v>3761</v>
      </c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O25" s="416" t="s">
        <v>3762</v>
      </c>
      <c r="AP25" s="416"/>
      <c r="AQ25" s="416"/>
      <c r="AR25" s="416"/>
      <c r="AS25" s="416"/>
      <c r="AT25" s="416"/>
      <c r="AU25" s="416"/>
      <c r="AV25" s="416"/>
      <c r="AW25" s="416"/>
      <c r="AX25" s="416"/>
      <c r="AY25" s="416"/>
      <c r="BB25" s="416" t="s">
        <v>3763</v>
      </c>
      <c r="BC25" s="416"/>
      <c r="BD25" s="416"/>
      <c r="BE25" s="416"/>
      <c r="BF25" s="416"/>
      <c r="BG25" s="416"/>
      <c r="BH25" s="416"/>
      <c r="BI25" s="416"/>
      <c r="BJ25" s="416"/>
      <c r="BK25" s="416"/>
      <c r="BL25" s="416"/>
    </row>
    <row r="26" spans="2:64">
      <c r="B26" s="333" t="s">
        <v>2564</v>
      </c>
      <c r="C26" s="334" t="s">
        <v>1</v>
      </c>
      <c r="D26" s="377" t="s">
        <v>3748</v>
      </c>
      <c r="E26" s="377" t="s">
        <v>3749</v>
      </c>
      <c r="F26" s="377" t="s">
        <v>3750</v>
      </c>
      <c r="G26" s="377" t="s">
        <v>3751</v>
      </c>
      <c r="H26" s="377" t="s">
        <v>3752</v>
      </c>
      <c r="I26" s="377" t="s">
        <v>3753</v>
      </c>
      <c r="J26" s="377" t="s">
        <v>3754</v>
      </c>
      <c r="K26" s="377" t="s">
        <v>3755</v>
      </c>
      <c r="L26" s="334" t="s">
        <v>3741</v>
      </c>
      <c r="O26" s="333" t="s">
        <v>2564</v>
      </c>
      <c r="P26" s="334" t="s">
        <v>1</v>
      </c>
      <c r="Q26" s="377" t="s">
        <v>3748</v>
      </c>
      <c r="R26" s="377" t="s">
        <v>3749</v>
      </c>
      <c r="S26" s="377" t="s">
        <v>3750</v>
      </c>
      <c r="T26" s="377" t="s">
        <v>3751</v>
      </c>
      <c r="U26" s="377" t="s">
        <v>3752</v>
      </c>
      <c r="V26" s="377" t="s">
        <v>3753</v>
      </c>
      <c r="W26" s="377" t="s">
        <v>3754</v>
      </c>
      <c r="X26" s="377" t="s">
        <v>3755</v>
      </c>
      <c r="Y26" s="334" t="s">
        <v>3741</v>
      </c>
      <c r="AB26" s="333" t="s">
        <v>2564</v>
      </c>
      <c r="AC26" s="334" t="s">
        <v>1</v>
      </c>
      <c r="AD26" s="377" t="s">
        <v>3748</v>
      </c>
      <c r="AE26" s="377" t="s">
        <v>3749</v>
      </c>
      <c r="AF26" s="377" t="s">
        <v>3750</v>
      </c>
      <c r="AG26" s="377" t="s">
        <v>3751</v>
      </c>
      <c r="AH26" s="377" t="s">
        <v>3752</v>
      </c>
      <c r="AI26" s="377" t="s">
        <v>3753</v>
      </c>
      <c r="AJ26" s="377" t="s">
        <v>3754</v>
      </c>
      <c r="AK26" s="377" t="s">
        <v>3755</v>
      </c>
      <c r="AL26" s="334" t="s">
        <v>3741</v>
      </c>
      <c r="AO26" s="333" t="s">
        <v>2564</v>
      </c>
      <c r="AP26" s="334" t="s">
        <v>1</v>
      </c>
      <c r="AQ26" s="377" t="s">
        <v>3748</v>
      </c>
      <c r="AR26" s="377" t="s">
        <v>3749</v>
      </c>
      <c r="AS26" s="377" t="s">
        <v>3750</v>
      </c>
      <c r="AT26" s="377" t="s">
        <v>3751</v>
      </c>
      <c r="AU26" s="377" t="s">
        <v>3752</v>
      </c>
      <c r="AV26" s="377" t="s">
        <v>3753</v>
      </c>
      <c r="AW26" s="377" t="s">
        <v>3754</v>
      </c>
      <c r="AX26" s="377" t="s">
        <v>3755</v>
      </c>
      <c r="AY26" s="334" t="s">
        <v>3741</v>
      </c>
      <c r="BB26" s="333" t="s">
        <v>2564</v>
      </c>
      <c r="BC26" s="334" t="s">
        <v>1</v>
      </c>
      <c r="BD26" s="377" t="s">
        <v>3748</v>
      </c>
      <c r="BE26" s="377" t="s">
        <v>3749</v>
      </c>
      <c r="BF26" s="377" t="s">
        <v>3750</v>
      </c>
      <c r="BG26" s="377" t="s">
        <v>3751</v>
      </c>
      <c r="BH26" s="377" t="s">
        <v>3752</v>
      </c>
      <c r="BI26" s="377" t="s">
        <v>3753</v>
      </c>
      <c r="BJ26" s="377" t="s">
        <v>3754</v>
      </c>
      <c r="BK26" s="377" t="s">
        <v>3755</v>
      </c>
      <c r="BL26" s="334" t="s">
        <v>3741</v>
      </c>
    </row>
    <row r="27" spans="2:64">
      <c r="B27" s="340" t="s">
        <v>3764</v>
      </c>
      <c r="C27" s="341" t="s">
        <v>2401</v>
      </c>
      <c r="D27" s="355">
        <v>0.49735622566734861</v>
      </c>
      <c r="E27" s="355">
        <v>0.49813348096830834</v>
      </c>
      <c r="F27" s="355">
        <v>0.50604965005421398</v>
      </c>
      <c r="G27" s="355">
        <v>0.50590893569409834</v>
      </c>
      <c r="H27" s="355">
        <v>0.50546957050576635</v>
      </c>
      <c r="I27" s="355">
        <v>0.50848663400624894</v>
      </c>
      <c r="J27" s="355">
        <v>0.50358197471923494</v>
      </c>
      <c r="K27" s="355">
        <v>0.50306380779473725</v>
      </c>
      <c r="L27" s="378">
        <v>0.5035062849262445</v>
      </c>
      <c r="O27" s="340" t="s">
        <v>3764</v>
      </c>
      <c r="P27" s="341" t="s">
        <v>2401</v>
      </c>
      <c r="Q27" s="355">
        <v>0.50264377433265139</v>
      </c>
      <c r="R27" s="355">
        <v>0.50186651903169166</v>
      </c>
      <c r="S27" s="355">
        <v>0.49395034994578596</v>
      </c>
      <c r="T27" s="355">
        <v>0.49409106430590166</v>
      </c>
      <c r="U27" s="355">
        <v>0.4945304294942337</v>
      </c>
      <c r="V27" s="355">
        <v>0.49151336599375101</v>
      </c>
      <c r="W27" s="355">
        <v>0.49641802528076506</v>
      </c>
      <c r="X27" s="355">
        <v>0.49693619220526269</v>
      </c>
      <c r="Y27" s="378">
        <v>0.49649371507375545</v>
      </c>
      <c r="AB27" s="340" t="s">
        <v>3764</v>
      </c>
      <c r="AC27" s="341" t="s">
        <v>2401</v>
      </c>
      <c r="AD27" s="355">
        <v>0</v>
      </c>
      <c r="AE27" s="355">
        <v>0</v>
      </c>
      <c r="AF27" s="355">
        <v>0</v>
      </c>
      <c r="AG27" s="355">
        <v>0</v>
      </c>
      <c r="AH27" s="355">
        <v>0</v>
      </c>
      <c r="AI27" s="355">
        <v>0</v>
      </c>
      <c r="AJ27" s="355">
        <v>0</v>
      </c>
      <c r="AK27" s="355">
        <v>0</v>
      </c>
      <c r="AL27" s="378">
        <v>0</v>
      </c>
      <c r="AO27" s="340" t="s">
        <v>3764</v>
      </c>
      <c r="AP27" s="341" t="s">
        <v>2401</v>
      </c>
      <c r="AQ27" s="355">
        <v>0</v>
      </c>
      <c r="AR27" s="355">
        <v>0</v>
      </c>
      <c r="AS27" s="355">
        <v>0</v>
      </c>
      <c r="AT27" s="355">
        <v>0</v>
      </c>
      <c r="AU27" s="355">
        <v>0</v>
      </c>
      <c r="AV27" s="355">
        <v>0</v>
      </c>
      <c r="AW27" s="355">
        <v>0</v>
      </c>
      <c r="AX27" s="355">
        <v>0</v>
      </c>
      <c r="AY27" s="378">
        <v>0</v>
      </c>
      <c r="BB27" s="340" t="s">
        <v>3764</v>
      </c>
      <c r="BC27" s="341" t="s">
        <v>2401</v>
      </c>
      <c r="BD27" s="355">
        <v>1</v>
      </c>
      <c r="BE27" s="355">
        <v>1</v>
      </c>
      <c r="BF27" s="355">
        <v>1</v>
      </c>
      <c r="BG27" s="355">
        <v>1</v>
      </c>
      <c r="BH27" s="355">
        <v>1</v>
      </c>
      <c r="BI27" s="355">
        <v>1</v>
      </c>
      <c r="BJ27" s="355">
        <v>1</v>
      </c>
      <c r="BK27" s="355">
        <v>1</v>
      </c>
      <c r="BL27" s="378">
        <v>1</v>
      </c>
    </row>
    <row r="28" spans="2:64">
      <c r="B28" s="340" t="s">
        <v>3765</v>
      </c>
      <c r="C28" s="341" t="s">
        <v>2401</v>
      </c>
      <c r="D28" s="355">
        <v>0.52357349500425698</v>
      </c>
      <c r="E28" s="355">
        <v>0.54094110253315131</v>
      </c>
      <c r="F28" s="355">
        <v>0.53852476613135414</v>
      </c>
      <c r="G28" s="355">
        <v>0.53555913364389962</v>
      </c>
      <c r="H28" s="355">
        <v>0.52542149293548024</v>
      </c>
      <c r="I28" s="355">
        <v>0.51936044670258563</v>
      </c>
      <c r="J28" s="355">
        <v>0.53492686264264944</v>
      </c>
      <c r="K28" s="355">
        <v>0.53231249256050239</v>
      </c>
      <c r="L28" s="378">
        <v>0.53132747401923497</v>
      </c>
      <c r="O28" s="340" t="s">
        <v>3765</v>
      </c>
      <c r="P28" s="341" t="s">
        <v>2401</v>
      </c>
      <c r="Q28" s="355">
        <v>0.43239810142462853</v>
      </c>
      <c r="R28" s="355">
        <v>0.44050694016248321</v>
      </c>
      <c r="S28" s="355">
        <v>0.45336864907245927</v>
      </c>
      <c r="T28" s="355">
        <v>0.45405941086508678</v>
      </c>
      <c r="U28" s="355">
        <v>0.42932294748316974</v>
      </c>
      <c r="V28" s="355">
        <v>0.47886035273288924</v>
      </c>
      <c r="W28" s="355">
        <v>0.42577779306407754</v>
      </c>
      <c r="X28" s="355">
        <v>0.43861143491120669</v>
      </c>
      <c r="Y28" s="378">
        <v>0.44411320371450014</v>
      </c>
      <c r="AB28" s="340" t="s">
        <v>3765</v>
      </c>
      <c r="AC28" s="341" t="s">
        <v>2401</v>
      </c>
      <c r="AD28" s="355">
        <v>0</v>
      </c>
      <c r="AE28" s="355">
        <v>0</v>
      </c>
      <c r="AF28" s="355">
        <v>0</v>
      </c>
      <c r="AG28" s="355">
        <v>0</v>
      </c>
      <c r="AH28" s="355">
        <v>0</v>
      </c>
      <c r="AI28" s="355">
        <v>0</v>
      </c>
      <c r="AJ28" s="355">
        <v>0</v>
      </c>
      <c r="AK28" s="355">
        <v>0</v>
      </c>
      <c r="AL28" s="378">
        <v>0</v>
      </c>
      <c r="AO28" s="340" t="s">
        <v>3765</v>
      </c>
      <c r="AP28" s="341" t="s">
        <v>2401</v>
      </c>
      <c r="AQ28" s="355">
        <v>4.4028403571114545E-2</v>
      </c>
      <c r="AR28" s="355">
        <v>1.8551957304365537E-2</v>
      </c>
      <c r="AS28" s="355">
        <v>8.1065847961865889E-3</v>
      </c>
      <c r="AT28" s="355">
        <v>1.0381455491013563E-2</v>
      </c>
      <c r="AU28" s="355">
        <v>4.5255559581350024E-2</v>
      </c>
      <c r="AV28" s="355">
        <v>1.7792005645250642E-3</v>
      </c>
      <c r="AW28" s="355">
        <v>3.9295344293273055E-2</v>
      </c>
      <c r="AX28" s="355">
        <v>2.9076072528290912E-2</v>
      </c>
      <c r="AY28" s="378">
        <v>2.4559322266264911E-2</v>
      </c>
      <c r="BB28" s="340" t="s">
        <v>3765</v>
      </c>
      <c r="BC28" s="341" t="s">
        <v>2401</v>
      </c>
      <c r="BD28" s="355">
        <v>1</v>
      </c>
      <c r="BE28" s="355">
        <v>1</v>
      </c>
      <c r="BF28" s="355">
        <v>1</v>
      </c>
      <c r="BG28" s="355">
        <v>1</v>
      </c>
      <c r="BH28" s="355">
        <v>1</v>
      </c>
      <c r="BI28" s="355">
        <v>0.99999999999999989</v>
      </c>
      <c r="BJ28" s="355">
        <v>1</v>
      </c>
      <c r="BK28" s="355">
        <v>1</v>
      </c>
      <c r="BL28" s="378">
        <v>1</v>
      </c>
    </row>
    <row r="29" spans="2:64">
      <c r="B29" s="340" t="s">
        <v>3766</v>
      </c>
      <c r="C29" s="336" t="s">
        <v>1930</v>
      </c>
      <c r="D29" s="355">
        <v>0.53759872196381908</v>
      </c>
      <c r="E29" s="355">
        <v>0.55136967107124346</v>
      </c>
      <c r="F29" s="355">
        <v>0.54210342179869186</v>
      </c>
      <c r="G29" s="355">
        <v>0.54595178705643133</v>
      </c>
      <c r="H29" s="355">
        <v>0.54092786928258962</v>
      </c>
      <c r="I29" s="355">
        <v>0.54732844907570521</v>
      </c>
      <c r="J29" s="355">
        <v>0.55916091602436024</v>
      </c>
      <c r="K29" s="355">
        <v>0.55663166778312456</v>
      </c>
      <c r="L29" s="378">
        <v>0.54763406300699569</v>
      </c>
      <c r="O29" s="340" t="s">
        <v>3766</v>
      </c>
      <c r="P29" s="336" t="s">
        <v>1930</v>
      </c>
      <c r="Q29" s="355">
        <v>0.41882691498752256</v>
      </c>
      <c r="R29" s="355">
        <v>0.43962147072341773</v>
      </c>
      <c r="S29" s="355">
        <v>0.44394000940244044</v>
      </c>
      <c r="T29" s="355">
        <v>0.42173755720083439</v>
      </c>
      <c r="U29" s="355">
        <v>0.43139752889270477</v>
      </c>
      <c r="V29" s="355">
        <v>0.41572435140816949</v>
      </c>
      <c r="W29" s="355">
        <v>0.42268119900260204</v>
      </c>
      <c r="X29" s="355">
        <v>0.42829822926338623</v>
      </c>
      <c r="Y29" s="378">
        <v>0.4277784076101348</v>
      </c>
      <c r="AB29" s="340" t="s">
        <v>3766</v>
      </c>
      <c r="AC29" s="336" t="s">
        <v>1930</v>
      </c>
      <c r="AD29" s="355">
        <v>3.8677953574396372E-3</v>
      </c>
      <c r="AE29" s="355">
        <v>4.0599656704672993E-3</v>
      </c>
      <c r="AF29" s="355">
        <v>4.0999854506064909E-3</v>
      </c>
      <c r="AG29" s="355">
        <v>4.2130994717875471E-3</v>
      </c>
      <c r="AH29" s="355">
        <v>4.3097275317958541E-3</v>
      </c>
      <c r="AI29" s="355">
        <v>4.4731072217132923E-3</v>
      </c>
      <c r="AJ29" s="355">
        <v>4.6498248220393553E-3</v>
      </c>
      <c r="AK29" s="355">
        <v>4.711738831789155E-3</v>
      </c>
      <c r="AL29" s="378">
        <v>4.2981555447048295E-3</v>
      </c>
      <c r="AO29" s="340" t="s">
        <v>3766</v>
      </c>
      <c r="AP29" s="336" t="s">
        <v>1930</v>
      </c>
      <c r="AQ29" s="355">
        <v>3.9706567691218692E-2</v>
      </c>
      <c r="AR29" s="355">
        <v>4.9488925348714751E-3</v>
      </c>
      <c r="AS29" s="355">
        <v>9.8565833482611789E-3</v>
      </c>
      <c r="AT29" s="355">
        <v>2.8097556270946778E-2</v>
      </c>
      <c r="AU29" s="355">
        <v>2.3364874292909774E-2</v>
      </c>
      <c r="AV29" s="355">
        <v>3.2474092294411949E-2</v>
      </c>
      <c r="AW29" s="355">
        <v>1.3508060150998414E-2</v>
      </c>
      <c r="AX29" s="355">
        <v>1.0358364121700122E-2</v>
      </c>
      <c r="AY29" s="378">
        <v>2.0289373838164801E-2</v>
      </c>
      <c r="BB29" s="340" t="s">
        <v>3766</v>
      </c>
      <c r="BC29" s="336" t="s">
        <v>1930</v>
      </c>
      <c r="BD29" s="355">
        <v>1</v>
      </c>
      <c r="BE29" s="355">
        <v>1</v>
      </c>
      <c r="BF29" s="355">
        <v>1</v>
      </c>
      <c r="BG29" s="355">
        <v>1</v>
      </c>
      <c r="BH29" s="355">
        <v>1</v>
      </c>
      <c r="BI29" s="355">
        <v>1</v>
      </c>
      <c r="BJ29" s="355">
        <v>1</v>
      </c>
      <c r="BK29" s="355">
        <v>1</v>
      </c>
      <c r="BL29" s="378">
        <v>1</v>
      </c>
    </row>
    <row r="30" spans="2:64">
      <c r="B30" s="340" t="s">
        <v>3767</v>
      </c>
      <c r="C30" s="336" t="s">
        <v>1930</v>
      </c>
      <c r="D30" s="355">
        <v>0.49782764713056005</v>
      </c>
      <c r="E30" s="355">
        <v>0.5097598647197733</v>
      </c>
      <c r="F30" s="355">
        <v>0.48635057336400206</v>
      </c>
      <c r="G30" s="355">
        <v>0.48890159052891552</v>
      </c>
      <c r="H30" s="355">
        <v>0.50195134114618445</v>
      </c>
      <c r="I30" s="355">
        <v>0.50734796126927895</v>
      </c>
      <c r="J30" s="355">
        <v>0.48702414495474072</v>
      </c>
      <c r="K30" s="355">
        <v>0.49420079996443184</v>
      </c>
      <c r="L30" s="378">
        <v>0.49667049038473582</v>
      </c>
      <c r="O30" s="340" t="s">
        <v>3767</v>
      </c>
      <c r="P30" s="336" t="s">
        <v>1930</v>
      </c>
      <c r="Q30" s="355">
        <v>0.46194046163276048</v>
      </c>
      <c r="R30" s="355">
        <v>0.47264698561796464</v>
      </c>
      <c r="S30" s="355">
        <v>0.47953796868993787</v>
      </c>
      <c r="T30" s="355">
        <v>0.48972785325991092</v>
      </c>
      <c r="U30" s="355">
        <v>0.46553276488776929</v>
      </c>
      <c r="V30" s="355">
        <v>0.47202855500542273</v>
      </c>
      <c r="W30" s="355">
        <v>0.48318002621700706</v>
      </c>
      <c r="X30" s="355">
        <v>0.45467340276690438</v>
      </c>
      <c r="Y30" s="378">
        <v>0.47240850225970971</v>
      </c>
      <c r="AB30" s="340" t="s">
        <v>3767</v>
      </c>
      <c r="AC30" s="336" t="s">
        <v>1930</v>
      </c>
      <c r="AD30" s="355">
        <v>5.8415482214887095E-3</v>
      </c>
      <c r="AE30" s="355">
        <v>5.9771266110987308E-3</v>
      </c>
      <c r="AF30" s="355">
        <v>6.0644594367186494E-3</v>
      </c>
      <c r="AG30" s="355">
        <v>6.1935194129562046E-3</v>
      </c>
      <c r="AH30" s="355">
        <v>6.3867681600785391E-3</v>
      </c>
      <c r="AI30" s="355">
        <v>6.424255749653213E-3</v>
      </c>
      <c r="AJ30" s="355">
        <v>6.5762376982581765E-3</v>
      </c>
      <c r="AK30" s="355">
        <v>6.7875362478892953E-3</v>
      </c>
      <c r="AL30" s="378">
        <v>6.28143144226769E-3</v>
      </c>
      <c r="AO30" s="340" t="s">
        <v>3767</v>
      </c>
      <c r="AP30" s="336" t="s">
        <v>1930</v>
      </c>
      <c r="AQ30" s="355">
        <v>3.4390343015190776E-2</v>
      </c>
      <c r="AR30" s="355">
        <v>1.1616023051163271E-2</v>
      </c>
      <c r="AS30" s="355">
        <v>2.8046998509341451E-2</v>
      </c>
      <c r="AT30" s="355">
        <v>1.5177036798217346E-2</v>
      </c>
      <c r="AU30" s="355">
        <v>2.6129125805967674E-2</v>
      </c>
      <c r="AV30" s="355">
        <v>1.4199227975645103E-2</v>
      </c>
      <c r="AW30" s="355">
        <v>2.3219591129994045E-2</v>
      </c>
      <c r="AX30" s="355">
        <v>4.4338261020774518E-2</v>
      </c>
      <c r="AY30" s="378">
        <v>2.4639575913286773E-2</v>
      </c>
      <c r="BB30" s="340" t="s">
        <v>3767</v>
      </c>
      <c r="BC30" s="336" t="s">
        <v>1930</v>
      </c>
      <c r="BD30" s="355">
        <v>1</v>
      </c>
      <c r="BE30" s="355">
        <v>0.99999999999999989</v>
      </c>
      <c r="BF30" s="355">
        <v>1</v>
      </c>
      <c r="BG30" s="355">
        <v>1</v>
      </c>
      <c r="BH30" s="355">
        <v>1</v>
      </c>
      <c r="BI30" s="355">
        <v>1</v>
      </c>
      <c r="BJ30" s="355">
        <v>1</v>
      </c>
      <c r="BK30" s="355">
        <v>1</v>
      </c>
      <c r="BL30" s="378">
        <v>1</v>
      </c>
    </row>
    <row r="31" spans="2:64">
      <c r="B31" s="340" t="s">
        <v>3768</v>
      </c>
      <c r="C31" s="336" t="s">
        <v>946</v>
      </c>
      <c r="D31" s="355">
        <v>0.45240480588585469</v>
      </c>
      <c r="E31" s="355">
        <v>0.45242331214101339</v>
      </c>
      <c r="F31" s="355">
        <v>0.42615382981877786</v>
      </c>
      <c r="G31" s="355">
        <v>0.41536281355246496</v>
      </c>
      <c r="H31" s="355">
        <v>0.41637329848498633</v>
      </c>
      <c r="I31" s="355">
        <v>0.41730699278172578</v>
      </c>
      <c r="J31" s="355">
        <v>0.39300253696726722</v>
      </c>
      <c r="K31" s="355">
        <v>0.41976430364659384</v>
      </c>
      <c r="L31" s="378">
        <v>0.42409898665983548</v>
      </c>
      <c r="O31" s="340" t="s">
        <v>3768</v>
      </c>
      <c r="P31" s="336" t="s">
        <v>946</v>
      </c>
      <c r="Q31" s="355">
        <v>0.53781791622761377</v>
      </c>
      <c r="R31" s="355">
        <v>0.54757668785898661</v>
      </c>
      <c r="S31" s="355">
        <v>0.56048662531494542</v>
      </c>
      <c r="T31" s="355">
        <v>0.53841615872554016</v>
      </c>
      <c r="U31" s="355">
        <v>0.57334005473599214</v>
      </c>
      <c r="V31" s="355">
        <v>0.58269300721827422</v>
      </c>
      <c r="W31" s="355">
        <v>0.60699746303273283</v>
      </c>
      <c r="X31" s="355">
        <v>0.55019682987167395</v>
      </c>
      <c r="Y31" s="378">
        <v>0.56219059287321993</v>
      </c>
      <c r="AB31" s="340" t="s">
        <v>3768</v>
      </c>
      <c r="AC31" s="336" t="s">
        <v>946</v>
      </c>
      <c r="AD31" s="355">
        <v>0</v>
      </c>
      <c r="AE31" s="355">
        <v>0</v>
      </c>
      <c r="AF31" s="355">
        <v>0</v>
      </c>
      <c r="AG31" s="355">
        <v>0</v>
      </c>
      <c r="AH31" s="355">
        <v>0</v>
      </c>
      <c r="AI31" s="355">
        <v>0</v>
      </c>
      <c r="AJ31" s="355">
        <v>0</v>
      </c>
      <c r="AK31" s="355">
        <v>0</v>
      </c>
      <c r="AL31" s="378">
        <v>0</v>
      </c>
      <c r="AO31" s="340" t="s">
        <v>3768</v>
      </c>
      <c r="AP31" s="336" t="s">
        <v>946</v>
      </c>
      <c r="AQ31" s="355">
        <v>9.7772778865315834E-3</v>
      </c>
      <c r="AR31" s="355">
        <v>0</v>
      </c>
      <c r="AS31" s="355">
        <v>1.3359544866276744E-2</v>
      </c>
      <c r="AT31" s="355">
        <v>4.6221027721994906E-2</v>
      </c>
      <c r="AU31" s="355">
        <v>1.0286646779021589E-2</v>
      </c>
      <c r="AV31" s="355">
        <v>0</v>
      </c>
      <c r="AW31" s="355">
        <v>0</v>
      </c>
      <c r="AX31" s="355">
        <v>3.0038866481732204E-2</v>
      </c>
      <c r="AY31" s="378">
        <v>1.371042046694463E-2</v>
      </c>
      <c r="BB31" s="340" t="s">
        <v>3768</v>
      </c>
      <c r="BC31" s="336" t="s">
        <v>946</v>
      </c>
      <c r="BD31" s="355">
        <v>1</v>
      </c>
      <c r="BE31" s="355">
        <v>1</v>
      </c>
      <c r="BF31" s="355">
        <v>1</v>
      </c>
      <c r="BG31" s="355">
        <v>1</v>
      </c>
      <c r="BH31" s="355">
        <v>1.0000000000000002</v>
      </c>
      <c r="BI31" s="355">
        <v>1</v>
      </c>
      <c r="BJ31" s="355">
        <v>1</v>
      </c>
      <c r="BK31" s="355">
        <v>1</v>
      </c>
      <c r="BL31" s="378">
        <v>1</v>
      </c>
    </row>
    <row r="32" spans="2:64">
      <c r="B32" s="340" t="s">
        <v>3769</v>
      </c>
      <c r="C32" s="336" t="s">
        <v>946</v>
      </c>
      <c r="D32" s="355">
        <v>0.46977740956245229</v>
      </c>
      <c r="E32" s="355">
        <v>0.47320022280256802</v>
      </c>
      <c r="F32" s="355">
        <v>0.46545312004262451</v>
      </c>
      <c r="G32" s="355">
        <v>0.46988070219906219</v>
      </c>
      <c r="H32" s="355">
        <v>0.46942166039116523</v>
      </c>
      <c r="I32" s="355">
        <v>0.47001272350661871</v>
      </c>
      <c r="J32" s="355">
        <v>0.47612705088023816</v>
      </c>
      <c r="K32" s="355">
        <v>0.48754762943052921</v>
      </c>
      <c r="L32" s="378">
        <v>0.47267756485190732</v>
      </c>
      <c r="O32" s="340" t="s">
        <v>3769</v>
      </c>
      <c r="P32" s="336" t="s">
        <v>946</v>
      </c>
      <c r="Q32" s="355">
        <v>0.4999875362317292</v>
      </c>
      <c r="R32" s="355">
        <v>0.50846510325805294</v>
      </c>
      <c r="S32" s="355">
        <v>0.51041770281811738</v>
      </c>
      <c r="T32" s="355">
        <v>0.50146421560155596</v>
      </c>
      <c r="U32" s="355">
        <v>0.51339253240329674</v>
      </c>
      <c r="V32" s="355">
        <v>0.52998727649338129</v>
      </c>
      <c r="W32" s="355">
        <v>0.48938987720197796</v>
      </c>
      <c r="X32" s="355">
        <v>0.50880763906807991</v>
      </c>
      <c r="Y32" s="378">
        <v>0.50773898538452389</v>
      </c>
      <c r="AB32" s="340" t="s">
        <v>3769</v>
      </c>
      <c r="AC32" s="336" t="s">
        <v>946</v>
      </c>
      <c r="AD32" s="355">
        <v>0</v>
      </c>
      <c r="AE32" s="355">
        <v>0</v>
      </c>
      <c r="AF32" s="355">
        <v>0</v>
      </c>
      <c r="AG32" s="355">
        <v>0</v>
      </c>
      <c r="AH32" s="355">
        <v>0</v>
      </c>
      <c r="AI32" s="355">
        <v>0</v>
      </c>
      <c r="AJ32" s="355">
        <v>0</v>
      </c>
      <c r="AK32" s="355">
        <v>0</v>
      </c>
      <c r="AL32" s="378">
        <v>0</v>
      </c>
      <c r="AO32" s="340" t="s">
        <v>3769</v>
      </c>
      <c r="AP32" s="336" t="s">
        <v>946</v>
      </c>
      <c r="AQ32" s="355">
        <v>3.0235054205818478E-2</v>
      </c>
      <c r="AR32" s="355">
        <v>1.8334673939379015E-2</v>
      </c>
      <c r="AS32" s="355">
        <v>2.4129177139258121E-2</v>
      </c>
      <c r="AT32" s="355">
        <v>2.8655082199381798E-2</v>
      </c>
      <c r="AU32" s="355">
        <v>1.7185807205538028E-2</v>
      </c>
      <c r="AV32" s="355">
        <v>0</v>
      </c>
      <c r="AW32" s="355">
        <v>3.4483071917783867E-2</v>
      </c>
      <c r="AX32" s="355">
        <v>3.6447315013909557E-3</v>
      </c>
      <c r="AY32" s="378">
        <v>1.9583449763568784E-2</v>
      </c>
      <c r="BB32" s="340" t="s">
        <v>3769</v>
      </c>
      <c r="BC32" s="336" t="s">
        <v>946</v>
      </c>
      <c r="BD32" s="355">
        <v>1</v>
      </c>
      <c r="BE32" s="355">
        <v>1</v>
      </c>
      <c r="BF32" s="355">
        <v>1</v>
      </c>
      <c r="BG32" s="355">
        <v>1</v>
      </c>
      <c r="BH32" s="355">
        <v>1</v>
      </c>
      <c r="BI32" s="355">
        <v>1</v>
      </c>
      <c r="BJ32" s="355">
        <v>1</v>
      </c>
      <c r="BK32" s="355">
        <v>1</v>
      </c>
      <c r="BL32" s="378">
        <v>1</v>
      </c>
    </row>
    <row r="33" spans="2:64">
      <c r="B33" s="340" t="s">
        <v>3770</v>
      </c>
      <c r="C33" s="336" t="s">
        <v>946</v>
      </c>
      <c r="D33" s="355">
        <v>0.47855785035679771</v>
      </c>
      <c r="E33" s="355">
        <v>0.48348556546828608</v>
      </c>
      <c r="F33" s="355">
        <v>0.48219992571263648</v>
      </c>
      <c r="G33" s="355">
        <v>0.47892411492363496</v>
      </c>
      <c r="H33" s="355">
        <v>0.47347757488481529</v>
      </c>
      <c r="I33" s="355">
        <v>0.48134935531288181</v>
      </c>
      <c r="J33" s="355">
        <v>0.47931953647348313</v>
      </c>
      <c r="K33" s="355">
        <v>0.47368706269846927</v>
      </c>
      <c r="L33" s="378">
        <v>0.4788751232288756</v>
      </c>
      <c r="O33" s="340" t="s">
        <v>3770</v>
      </c>
      <c r="P33" s="336" t="s">
        <v>946</v>
      </c>
      <c r="Q33" s="355">
        <v>0.51179414999919237</v>
      </c>
      <c r="R33" s="355">
        <v>0.51651443453171397</v>
      </c>
      <c r="S33" s="355">
        <v>0.51780007428736352</v>
      </c>
      <c r="T33" s="355">
        <v>0.52107588507636504</v>
      </c>
      <c r="U33" s="355">
        <v>0.48718595199030523</v>
      </c>
      <c r="V33" s="355">
        <v>0.50163362896863839</v>
      </c>
      <c r="W33" s="355">
        <v>0.51231431779956604</v>
      </c>
      <c r="X33" s="355">
        <v>0.51407884231487155</v>
      </c>
      <c r="Y33" s="378">
        <v>0.51029966062100207</v>
      </c>
      <c r="AB33" s="340" t="s">
        <v>3770</v>
      </c>
      <c r="AC33" s="336" t="s">
        <v>946</v>
      </c>
      <c r="AD33" s="355">
        <v>0</v>
      </c>
      <c r="AE33" s="355">
        <v>0</v>
      </c>
      <c r="AF33" s="355">
        <v>0</v>
      </c>
      <c r="AG33" s="355">
        <v>0</v>
      </c>
      <c r="AH33" s="355">
        <v>0</v>
      </c>
      <c r="AI33" s="355">
        <v>0</v>
      </c>
      <c r="AJ33" s="355">
        <v>0</v>
      </c>
      <c r="AK33" s="355">
        <v>0</v>
      </c>
      <c r="AL33" s="378">
        <v>0</v>
      </c>
      <c r="AO33" s="340" t="s">
        <v>3770</v>
      </c>
      <c r="AP33" s="336" t="s">
        <v>946</v>
      </c>
      <c r="AQ33" s="355">
        <v>9.6479996440099955E-3</v>
      </c>
      <c r="AR33" s="355">
        <v>0</v>
      </c>
      <c r="AS33" s="355">
        <v>0</v>
      </c>
      <c r="AT33" s="355">
        <v>0</v>
      </c>
      <c r="AU33" s="355">
        <v>3.9336473124879506E-2</v>
      </c>
      <c r="AV33" s="355">
        <v>1.7017015718479734E-2</v>
      </c>
      <c r="AW33" s="355">
        <v>8.3661457269508573E-3</v>
      </c>
      <c r="AX33" s="355">
        <v>1.2234094986659139E-2</v>
      </c>
      <c r="AY33" s="378">
        <v>1.0825216150122404E-2</v>
      </c>
      <c r="BB33" s="340" t="s">
        <v>3770</v>
      </c>
      <c r="BC33" s="336" t="s">
        <v>946</v>
      </c>
      <c r="BD33" s="355">
        <v>1</v>
      </c>
      <c r="BE33" s="355">
        <v>1</v>
      </c>
      <c r="BF33" s="355">
        <v>1</v>
      </c>
      <c r="BG33" s="355">
        <v>1</v>
      </c>
      <c r="BH33" s="355">
        <v>1</v>
      </c>
      <c r="BI33" s="355">
        <v>0.99999999999999989</v>
      </c>
      <c r="BJ33" s="355">
        <v>1</v>
      </c>
      <c r="BK33" s="355">
        <v>1</v>
      </c>
      <c r="BL33" s="378">
        <v>1</v>
      </c>
    </row>
    <row r="34" spans="2:64">
      <c r="B34" s="340" t="s">
        <v>3771</v>
      </c>
      <c r="C34" s="336" t="s">
        <v>946</v>
      </c>
      <c r="D34" s="355">
        <v>0.41355364555155949</v>
      </c>
      <c r="E34" s="355">
        <v>0.41879382514670505</v>
      </c>
      <c r="F34" s="355">
        <v>0.40719761792932613</v>
      </c>
      <c r="G34" s="355">
        <v>0.41691491025594218</v>
      </c>
      <c r="H34" s="355">
        <v>0.41932541347778801</v>
      </c>
      <c r="I34" s="355">
        <v>0.4290811717161202</v>
      </c>
      <c r="J34" s="355">
        <v>0.42302173733825749</v>
      </c>
      <c r="K34" s="355">
        <v>0.42885255928993088</v>
      </c>
      <c r="L34" s="378">
        <v>0.41959261008820364</v>
      </c>
      <c r="O34" s="340" t="s">
        <v>3771</v>
      </c>
      <c r="P34" s="336" t="s">
        <v>946</v>
      </c>
      <c r="Q34" s="355">
        <v>0.56497635211375585</v>
      </c>
      <c r="R34" s="355">
        <v>0.53630519103368934</v>
      </c>
      <c r="S34" s="355">
        <v>0.52943691199001053</v>
      </c>
      <c r="T34" s="355">
        <v>0.53187005963705725</v>
      </c>
      <c r="U34" s="355">
        <v>0.53764984141607852</v>
      </c>
      <c r="V34" s="355">
        <v>0.54838217962397717</v>
      </c>
      <c r="W34" s="355">
        <v>0.51177736341565305</v>
      </c>
      <c r="X34" s="355">
        <v>0.5263970243562236</v>
      </c>
      <c r="Y34" s="378">
        <v>0.53584936544830564</v>
      </c>
      <c r="AB34" s="340" t="s">
        <v>3771</v>
      </c>
      <c r="AC34" s="336" t="s">
        <v>946</v>
      </c>
      <c r="AD34" s="355">
        <v>0</v>
      </c>
      <c r="AE34" s="355">
        <v>0</v>
      </c>
      <c r="AF34" s="355">
        <v>0</v>
      </c>
      <c r="AG34" s="355">
        <v>0</v>
      </c>
      <c r="AH34" s="355">
        <v>0</v>
      </c>
      <c r="AI34" s="355">
        <v>0</v>
      </c>
      <c r="AJ34" s="355">
        <v>0</v>
      </c>
      <c r="AK34" s="355">
        <v>0</v>
      </c>
      <c r="AL34" s="378">
        <v>0</v>
      </c>
      <c r="AO34" s="340" t="s">
        <v>3771</v>
      </c>
      <c r="AP34" s="336" t="s">
        <v>946</v>
      </c>
      <c r="AQ34" s="355">
        <v>2.1470002334684622E-2</v>
      </c>
      <c r="AR34" s="355">
        <v>4.4900983819605625E-2</v>
      </c>
      <c r="AS34" s="355">
        <v>6.3365470080663344E-2</v>
      </c>
      <c r="AT34" s="355">
        <v>5.1215030107000535E-2</v>
      </c>
      <c r="AU34" s="355">
        <v>4.3024745106133445E-2</v>
      </c>
      <c r="AV34" s="355">
        <v>2.2536648659902667E-2</v>
      </c>
      <c r="AW34" s="355">
        <v>6.5200899246089419E-2</v>
      </c>
      <c r="AX34" s="355">
        <v>4.475041635384551E-2</v>
      </c>
      <c r="AY34" s="378">
        <v>4.4558024463490643E-2</v>
      </c>
      <c r="BB34" s="340" t="s">
        <v>3771</v>
      </c>
      <c r="BC34" s="336" t="s">
        <v>946</v>
      </c>
      <c r="BD34" s="355">
        <v>1</v>
      </c>
      <c r="BE34" s="355">
        <v>1</v>
      </c>
      <c r="BF34" s="355">
        <v>1</v>
      </c>
      <c r="BG34" s="355">
        <v>1</v>
      </c>
      <c r="BH34" s="355">
        <v>1</v>
      </c>
      <c r="BI34" s="355">
        <v>1</v>
      </c>
      <c r="BJ34" s="355">
        <v>0.99999999999999989</v>
      </c>
      <c r="BK34" s="355">
        <v>1</v>
      </c>
      <c r="BL34" s="378">
        <v>1</v>
      </c>
    </row>
    <row r="35" spans="2:64">
      <c r="B35" s="340" t="s">
        <v>3772</v>
      </c>
      <c r="C35" s="336" t="s">
        <v>946</v>
      </c>
      <c r="D35" s="355">
        <v>0.51117546007700154</v>
      </c>
      <c r="E35" s="355">
        <v>0.50717602659969974</v>
      </c>
      <c r="F35" s="355">
        <v>0.49972842400160089</v>
      </c>
      <c r="G35" s="355">
        <v>0.48883290079372599</v>
      </c>
      <c r="H35" s="355">
        <v>0.52129552361008324</v>
      </c>
      <c r="I35" s="355">
        <v>0.48877308337996644</v>
      </c>
      <c r="J35" s="355">
        <v>0.45986559202951338</v>
      </c>
      <c r="K35" s="355">
        <v>0.47422448719272564</v>
      </c>
      <c r="L35" s="378">
        <v>0.49388393721053958</v>
      </c>
      <c r="O35" s="340" t="s">
        <v>3772</v>
      </c>
      <c r="P35" s="336" t="s">
        <v>946</v>
      </c>
      <c r="Q35" s="355">
        <v>0.48882453992299851</v>
      </c>
      <c r="R35" s="355">
        <v>0.49102821307818573</v>
      </c>
      <c r="S35" s="355">
        <v>0.50027157599839911</v>
      </c>
      <c r="T35" s="355">
        <v>0.49726268730227891</v>
      </c>
      <c r="U35" s="355">
        <v>0.44611694562096854</v>
      </c>
      <c r="V35" s="355">
        <v>0.42469422016148373</v>
      </c>
      <c r="W35" s="355">
        <v>0.46995793876448055</v>
      </c>
      <c r="X35" s="355">
        <v>0.48592930943371015</v>
      </c>
      <c r="Y35" s="378">
        <v>0.47551067878531317</v>
      </c>
      <c r="AB35" s="340" t="s">
        <v>3772</v>
      </c>
      <c r="AC35" s="336" t="s">
        <v>946</v>
      </c>
      <c r="AD35" s="355">
        <v>0</v>
      </c>
      <c r="AE35" s="355">
        <v>0</v>
      </c>
      <c r="AF35" s="355">
        <v>0</v>
      </c>
      <c r="AG35" s="355">
        <v>0</v>
      </c>
      <c r="AH35" s="355">
        <v>0</v>
      </c>
      <c r="AI35" s="355">
        <v>0</v>
      </c>
      <c r="AJ35" s="355">
        <v>0</v>
      </c>
      <c r="AK35" s="355">
        <v>0</v>
      </c>
      <c r="AL35" s="378">
        <v>0</v>
      </c>
      <c r="AO35" s="340" t="s">
        <v>3772</v>
      </c>
      <c r="AP35" s="336" t="s">
        <v>946</v>
      </c>
      <c r="AQ35" s="355">
        <v>0</v>
      </c>
      <c r="AR35" s="355">
        <v>1.7957603221145078E-3</v>
      </c>
      <c r="AS35" s="355">
        <v>0</v>
      </c>
      <c r="AT35" s="355">
        <v>1.390441190399515E-2</v>
      </c>
      <c r="AU35" s="355">
        <v>3.2587530768948159E-2</v>
      </c>
      <c r="AV35" s="355">
        <v>8.6532696458549843E-2</v>
      </c>
      <c r="AW35" s="355">
        <v>7.0176469206006065E-2</v>
      </c>
      <c r="AX35" s="355">
        <v>3.9846203373564232E-2</v>
      </c>
      <c r="AY35" s="378">
        <v>3.0605384004147244E-2</v>
      </c>
      <c r="BB35" s="340" t="s">
        <v>3772</v>
      </c>
      <c r="BC35" s="336" t="s">
        <v>946</v>
      </c>
      <c r="BD35" s="355">
        <v>1</v>
      </c>
      <c r="BE35" s="355">
        <v>0.99999999999999989</v>
      </c>
      <c r="BF35" s="355">
        <v>1</v>
      </c>
      <c r="BG35" s="355">
        <v>1</v>
      </c>
      <c r="BH35" s="355">
        <v>0.99999999999999989</v>
      </c>
      <c r="BI35" s="355">
        <v>1</v>
      </c>
      <c r="BJ35" s="355">
        <v>1</v>
      </c>
      <c r="BK35" s="355">
        <v>1</v>
      </c>
      <c r="BL35" s="378">
        <v>1</v>
      </c>
    </row>
    <row r="36" spans="2:64">
      <c r="B36" s="340" t="s">
        <v>3773</v>
      </c>
      <c r="C36" s="336" t="s">
        <v>946</v>
      </c>
      <c r="D36" s="355">
        <v>0.50502724360039475</v>
      </c>
      <c r="E36" s="355">
        <v>0.49902926256706309</v>
      </c>
      <c r="F36" s="355">
        <v>0.49614883197222681</v>
      </c>
      <c r="G36" s="355">
        <v>0.48564007975845963</v>
      </c>
      <c r="H36" s="355">
        <v>0.49389038746404301</v>
      </c>
      <c r="I36" s="355">
        <v>0.49769397821298123</v>
      </c>
      <c r="J36" s="355">
        <v>0.49861952139050475</v>
      </c>
      <c r="K36" s="355">
        <v>0.48888652186639536</v>
      </c>
      <c r="L36" s="378">
        <v>0.49561697835400859</v>
      </c>
      <c r="O36" s="340" t="s">
        <v>3773</v>
      </c>
      <c r="P36" s="336" t="s">
        <v>946</v>
      </c>
      <c r="Q36" s="355">
        <v>0.4793486424299897</v>
      </c>
      <c r="R36" s="355">
        <v>0.48477118556681126</v>
      </c>
      <c r="S36" s="355">
        <v>0.49332531646472394</v>
      </c>
      <c r="T36" s="355">
        <v>0.45175451246093806</v>
      </c>
      <c r="U36" s="355">
        <v>0.47846321997579888</v>
      </c>
      <c r="V36" s="355">
        <v>0.4910182589260581</v>
      </c>
      <c r="W36" s="355">
        <v>0.50138047860949531</v>
      </c>
      <c r="X36" s="355">
        <v>0.50177277870082337</v>
      </c>
      <c r="Y36" s="378">
        <v>0.48522929914182983</v>
      </c>
      <c r="AB36" s="340" t="s">
        <v>3773</v>
      </c>
      <c r="AC36" s="336" t="s">
        <v>946</v>
      </c>
      <c r="AD36" s="355">
        <v>0</v>
      </c>
      <c r="AE36" s="355">
        <v>0</v>
      </c>
      <c r="AF36" s="355">
        <v>0</v>
      </c>
      <c r="AG36" s="355">
        <v>0</v>
      </c>
      <c r="AH36" s="355">
        <v>0</v>
      </c>
      <c r="AI36" s="355">
        <v>0</v>
      </c>
      <c r="AJ36" s="355">
        <v>0</v>
      </c>
      <c r="AK36" s="355">
        <v>0</v>
      </c>
      <c r="AL36" s="378">
        <v>0</v>
      </c>
      <c r="AO36" s="340" t="s">
        <v>3773</v>
      </c>
      <c r="AP36" s="336" t="s">
        <v>946</v>
      </c>
      <c r="AQ36" s="355">
        <v>1.5624113969615513E-2</v>
      </c>
      <c r="AR36" s="355">
        <v>1.6199551866125619E-2</v>
      </c>
      <c r="AS36" s="355">
        <v>1.0525851563049223E-2</v>
      </c>
      <c r="AT36" s="355">
        <v>6.2605407780602321E-2</v>
      </c>
      <c r="AU36" s="355">
        <v>2.7646392560158117E-2</v>
      </c>
      <c r="AV36" s="355">
        <v>1.128776286096065E-2</v>
      </c>
      <c r="AW36" s="355">
        <v>0</v>
      </c>
      <c r="AX36" s="355">
        <v>9.3406994327812666E-3</v>
      </c>
      <c r="AY36" s="378">
        <v>1.9153722504161586E-2</v>
      </c>
      <c r="BB36" s="340" t="s">
        <v>3773</v>
      </c>
      <c r="BC36" s="336" t="s">
        <v>946</v>
      </c>
      <c r="BD36" s="355">
        <v>0.99999999999999989</v>
      </c>
      <c r="BE36" s="355">
        <v>1</v>
      </c>
      <c r="BF36" s="355">
        <v>0.99999999999999989</v>
      </c>
      <c r="BG36" s="355">
        <v>1</v>
      </c>
      <c r="BH36" s="355">
        <v>1</v>
      </c>
      <c r="BI36" s="355">
        <v>1</v>
      </c>
      <c r="BJ36" s="355">
        <v>1</v>
      </c>
      <c r="BK36" s="355">
        <v>1</v>
      </c>
      <c r="BL36" s="378">
        <v>1</v>
      </c>
    </row>
    <row r="37" spans="2:64">
      <c r="B37" s="340" t="s">
        <v>3774</v>
      </c>
      <c r="C37" s="336" t="s">
        <v>946</v>
      </c>
      <c r="D37" s="355">
        <v>0.51184326431266858</v>
      </c>
      <c r="E37" s="355">
        <v>0.51726904298664489</v>
      </c>
      <c r="F37" s="355">
        <v>0.49806533812758935</v>
      </c>
      <c r="G37" s="355">
        <v>0.48677988660411647</v>
      </c>
      <c r="H37" s="355">
        <v>0.51392004704314787</v>
      </c>
      <c r="I37" s="355">
        <v>0.53093202928729999</v>
      </c>
      <c r="J37" s="355">
        <v>0.46387825471547733</v>
      </c>
      <c r="K37" s="355">
        <v>0.46570170186078058</v>
      </c>
      <c r="L37" s="378">
        <v>0.49854869561721571</v>
      </c>
      <c r="O37" s="340" t="s">
        <v>3774</v>
      </c>
      <c r="P37" s="336" t="s">
        <v>946</v>
      </c>
      <c r="Q37" s="355">
        <v>0.47732078600408101</v>
      </c>
      <c r="R37" s="355">
        <v>0.48273095701335506</v>
      </c>
      <c r="S37" s="355">
        <v>0.48807940858083876</v>
      </c>
      <c r="T37" s="355">
        <v>0.48669543249436836</v>
      </c>
      <c r="U37" s="355">
        <v>0.40870604150945961</v>
      </c>
      <c r="V37" s="355">
        <v>0.42025689625306661</v>
      </c>
      <c r="W37" s="355">
        <v>0.47999581783751705</v>
      </c>
      <c r="X37" s="355">
        <v>0.49136562783658666</v>
      </c>
      <c r="Y37" s="378">
        <v>0.46689387094115914</v>
      </c>
      <c r="AB37" s="340" t="s">
        <v>3774</v>
      </c>
      <c r="AC37" s="336" t="s">
        <v>946</v>
      </c>
      <c r="AD37" s="355">
        <v>0</v>
      </c>
      <c r="AE37" s="355">
        <v>0</v>
      </c>
      <c r="AF37" s="355">
        <v>0</v>
      </c>
      <c r="AG37" s="355">
        <v>0</v>
      </c>
      <c r="AH37" s="355">
        <v>0</v>
      </c>
      <c r="AI37" s="355">
        <v>0</v>
      </c>
      <c r="AJ37" s="355">
        <v>0</v>
      </c>
      <c r="AK37" s="355">
        <v>0</v>
      </c>
      <c r="AL37" s="378">
        <v>0</v>
      </c>
      <c r="AO37" s="340" t="s">
        <v>3774</v>
      </c>
      <c r="AP37" s="336" t="s">
        <v>946</v>
      </c>
      <c r="AQ37" s="355">
        <v>1.0835949683250422E-2</v>
      </c>
      <c r="AR37" s="355">
        <v>0</v>
      </c>
      <c r="AS37" s="355">
        <v>1.3855253291571919E-2</v>
      </c>
      <c r="AT37" s="355">
        <v>2.6524680901515139E-2</v>
      </c>
      <c r="AU37" s="355">
        <v>7.7373911447392571E-2</v>
      </c>
      <c r="AV37" s="355">
        <v>4.8811074459633411E-2</v>
      </c>
      <c r="AW37" s="355">
        <v>5.6125927447005647E-2</v>
      </c>
      <c r="AX37" s="355">
        <v>4.2932670302632758E-2</v>
      </c>
      <c r="AY37" s="378">
        <v>3.4557433441625235E-2</v>
      </c>
      <c r="BB37" s="340" t="s">
        <v>3774</v>
      </c>
      <c r="BC37" s="336" t="s">
        <v>946</v>
      </c>
      <c r="BD37" s="355">
        <v>1</v>
      </c>
      <c r="BE37" s="355">
        <v>1</v>
      </c>
      <c r="BF37" s="355">
        <v>1</v>
      </c>
      <c r="BG37" s="355">
        <v>1</v>
      </c>
      <c r="BH37" s="355">
        <v>1</v>
      </c>
      <c r="BI37" s="355">
        <v>1</v>
      </c>
      <c r="BJ37" s="355">
        <v>1</v>
      </c>
      <c r="BK37" s="355">
        <v>1</v>
      </c>
      <c r="BL37" s="378">
        <v>1</v>
      </c>
    </row>
    <row r="38" spans="2:64">
      <c r="B38" s="340" t="s">
        <v>3775</v>
      </c>
      <c r="C38" s="336" t="s">
        <v>946</v>
      </c>
      <c r="D38" s="355">
        <v>0.50083045500272927</v>
      </c>
      <c r="E38" s="355">
        <v>0.51051594853799198</v>
      </c>
      <c r="F38" s="355">
        <v>0.50627198141469132</v>
      </c>
      <c r="G38" s="355">
        <v>0.5051811090167172</v>
      </c>
      <c r="H38" s="355">
        <v>0.50303616632640924</v>
      </c>
      <c r="I38" s="355">
        <v>0.51597566745352685</v>
      </c>
      <c r="J38" s="355">
        <v>0.50542919088337279</v>
      </c>
      <c r="K38" s="355">
        <v>0.50156493348784992</v>
      </c>
      <c r="L38" s="378">
        <v>0.5061006815154111</v>
      </c>
      <c r="O38" s="340" t="s">
        <v>3775</v>
      </c>
      <c r="P38" s="336" t="s">
        <v>946</v>
      </c>
      <c r="Q38" s="355">
        <v>0.48738310165212922</v>
      </c>
      <c r="R38" s="355">
        <v>0.48304267667534795</v>
      </c>
      <c r="S38" s="355">
        <v>0.489384759161196</v>
      </c>
      <c r="T38" s="355">
        <v>0.4922962697169106</v>
      </c>
      <c r="U38" s="355">
        <v>0.45443012203401989</v>
      </c>
      <c r="V38" s="355">
        <v>0.46225361987506153</v>
      </c>
      <c r="W38" s="355">
        <v>0.46471936065095404</v>
      </c>
      <c r="X38" s="355">
        <v>0.46972291746515027</v>
      </c>
      <c r="Y38" s="378">
        <v>0.4754041034038462</v>
      </c>
      <c r="AB38" s="340" t="s">
        <v>3775</v>
      </c>
      <c r="AC38" s="336" t="s">
        <v>946</v>
      </c>
      <c r="AD38" s="355">
        <v>0</v>
      </c>
      <c r="AE38" s="355">
        <v>0</v>
      </c>
      <c r="AF38" s="355">
        <v>0</v>
      </c>
      <c r="AG38" s="355">
        <v>0</v>
      </c>
      <c r="AH38" s="355">
        <v>0</v>
      </c>
      <c r="AI38" s="355">
        <v>0</v>
      </c>
      <c r="AJ38" s="355">
        <v>0</v>
      </c>
      <c r="AK38" s="355">
        <v>0</v>
      </c>
      <c r="AL38" s="378">
        <v>0</v>
      </c>
      <c r="AO38" s="340" t="s">
        <v>3775</v>
      </c>
      <c r="AP38" s="336" t="s">
        <v>946</v>
      </c>
      <c r="AQ38" s="355">
        <v>1.1786443345141562E-2</v>
      </c>
      <c r="AR38" s="355">
        <v>6.441374786660071E-3</v>
      </c>
      <c r="AS38" s="355">
        <v>4.3432594241126134E-3</v>
      </c>
      <c r="AT38" s="355">
        <v>2.5226212663722468E-3</v>
      </c>
      <c r="AU38" s="355">
        <v>4.2533711639570891E-2</v>
      </c>
      <c r="AV38" s="355">
        <v>2.1770712671411598E-2</v>
      </c>
      <c r="AW38" s="355">
        <v>2.9851448465673187E-2</v>
      </c>
      <c r="AX38" s="355">
        <v>2.8712149046999806E-2</v>
      </c>
      <c r="AY38" s="378">
        <v>1.8495215080742745E-2</v>
      </c>
      <c r="BB38" s="340" t="s">
        <v>3775</v>
      </c>
      <c r="BC38" s="336" t="s">
        <v>946</v>
      </c>
      <c r="BD38" s="355">
        <v>1</v>
      </c>
      <c r="BE38" s="355">
        <v>1</v>
      </c>
      <c r="BF38" s="355">
        <v>1</v>
      </c>
      <c r="BG38" s="355">
        <v>1</v>
      </c>
      <c r="BH38" s="355">
        <v>1</v>
      </c>
      <c r="BI38" s="355">
        <v>1</v>
      </c>
      <c r="BJ38" s="355">
        <v>1</v>
      </c>
      <c r="BK38" s="355">
        <v>1</v>
      </c>
      <c r="BL38" s="378">
        <v>1</v>
      </c>
    </row>
    <row r="39" spans="2:64">
      <c r="B39" s="340" t="s">
        <v>3776</v>
      </c>
      <c r="C39" s="336" t="s">
        <v>946</v>
      </c>
      <c r="D39" s="355">
        <v>0.38408850284133877</v>
      </c>
      <c r="E39" s="355">
        <v>0.4389652377898452</v>
      </c>
      <c r="F39" s="355">
        <v>0.44713177083287092</v>
      </c>
      <c r="G39" s="355">
        <v>0.46592946097609506</v>
      </c>
      <c r="H39" s="355">
        <v>0.48790532696761008</v>
      </c>
      <c r="I39" s="355">
        <v>0.481207829354308</v>
      </c>
      <c r="J39" s="355">
        <v>0.48491463870867663</v>
      </c>
      <c r="K39" s="355">
        <v>0.49540646481532186</v>
      </c>
      <c r="L39" s="378">
        <v>0.46069365403575824</v>
      </c>
      <c r="O39" s="340" t="s">
        <v>3776</v>
      </c>
      <c r="P39" s="336" t="s">
        <v>946</v>
      </c>
      <c r="Q39" s="355">
        <v>0.57647846848598772</v>
      </c>
      <c r="R39" s="355">
        <v>0.4841961617847112</v>
      </c>
      <c r="S39" s="355">
        <v>0.50339279642244861</v>
      </c>
      <c r="T39" s="355">
        <v>0.47336563912376439</v>
      </c>
      <c r="U39" s="355">
        <v>0.50499258606502129</v>
      </c>
      <c r="V39" s="355">
        <v>0.4376982299352925</v>
      </c>
      <c r="W39" s="355">
        <v>0.45851468615696256</v>
      </c>
      <c r="X39" s="355">
        <v>0.42032348095093985</v>
      </c>
      <c r="Y39" s="378">
        <v>0.48237025611564094</v>
      </c>
      <c r="AB39" s="340" t="s">
        <v>3776</v>
      </c>
      <c r="AC39" s="336" t="s">
        <v>946</v>
      </c>
      <c r="AD39" s="355">
        <v>0</v>
      </c>
      <c r="AE39" s="355">
        <v>0</v>
      </c>
      <c r="AF39" s="355">
        <v>0</v>
      </c>
      <c r="AG39" s="355">
        <v>0</v>
      </c>
      <c r="AH39" s="355">
        <v>0</v>
      </c>
      <c r="AI39" s="355">
        <v>0</v>
      </c>
      <c r="AJ39" s="355">
        <v>0</v>
      </c>
      <c r="AK39" s="355">
        <v>0</v>
      </c>
      <c r="AL39" s="378">
        <v>0</v>
      </c>
      <c r="AO39" s="340" t="s">
        <v>3776</v>
      </c>
      <c r="AP39" s="336" t="s">
        <v>946</v>
      </c>
      <c r="AQ39" s="355">
        <v>3.9433028672673454E-2</v>
      </c>
      <c r="AR39" s="355">
        <v>7.6838600425443618E-2</v>
      </c>
      <c r="AS39" s="355">
        <v>4.9475432744680414E-2</v>
      </c>
      <c r="AT39" s="355">
        <v>6.0704899900140594E-2</v>
      </c>
      <c r="AU39" s="355">
        <v>7.1020869673686267E-3</v>
      </c>
      <c r="AV39" s="355">
        <v>8.1093940710399465E-2</v>
      </c>
      <c r="AW39" s="355">
        <v>5.6570675134360773E-2</v>
      </c>
      <c r="AX39" s="355">
        <v>8.427005423373829E-2</v>
      </c>
      <c r="AY39" s="378">
        <v>5.693608984860065E-2</v>
      </c>
      <c r="BB39" s="340" t="s">
        <v>3776</v>
      </c>
      <c r="BC39" s="336" t="s">
        <v>946</v>
      </c>
      <c r="BD39" s="355">
        <v>1</v>
      </c>
      <c r="BE39" s="355">
        <v>1</v>
      </c>
      <c r="BF39" s="355">
        <v>1</v>
      </c>
      <c r="BG39" s="355">
        <v>1</v>
      </c>
      <c r="BH39" s="355">
        <v>1</v>
      </c>
      <c r="BI39" s="355">
        <v>1</v>
      </c>
      <c r="BJ39" s="355">
        <v>0.99999999999999989</v>
      </c>
      <c r="BK39" s="355">
        <v>1</v>
      </c>
      <c r="BL39" s="378">
        <v>1</v>
      </c>
    </row>
    <row r="40" spans="2:64">
      <c r="B40" s="340" t="s">
        <v>3777</v>
      </c>
      <c r="C40" s="336" t="s">
        <v>763</v>
      </c>
      <c r="D40" s="355">
        <v>0.50953689946227132</v>
      </c>
      <c r="E40" s="355">
        <v>0.50977024368450796</v>
      </c>
      <c r="F40" s="355">
        <v>0.49860005976993305</v>
      </c>
      <c r="G40" s="355">
        <v>0.49857916253299783</v>
      </c>
      <c r="H40" s="355">
        <v>0.50644268041895635</v>
      </c>
      <c r="I40" s="355">
        <v>0.51286749781876773</v>
      </c>
      <c r="J40" s="355">
        <v>0.5140783995481738</v>
      </c>
      <c r="K40" s="355">
        <v>0.50311726695659453</v>
      </c>
      <c r="L40" s="378">
        <v>0.50662402627402525</v>
      </c>
      <c r="O40" s="340" t="s">
        <v>3777</v>
      </c>
      <c r="P40" s="336" t="s">
        <v>763</v>
      </c>
      <c r="Q40" s="355">
        <v>0.4703292858789781</v>
      </c>
      <c r="R40" s="355">
        <v>0.4800283322043411</v>
      </c>
      <c r="S40" s="355">
        <v>0.48341558542061536</v>
      </c>
      <c r="T40" s="355">
        <v>0.46488200298517468</v>
      </c>
      <c r="U40" s="355">
        <v>0.45313429317883258</v>
      </c>
      <c r="V40" s="355">
        <v>0.46730852135877377</v>
      </c>
      <c r="W40" s="355">
        <v>0.48490221136797979</v>
      </c>
      <c r="X40" s="355">
        <v>0.49688273304340547</v>
      </c>
      <c r="Y40" s="378">
        <v>0.47511037067976264</v>
      </c>
      <c r="AB40" s="340" t="s">
        <v>3777</v>
      </c>
      <c r="AC40" s="336" t="s">
        <v>763</v>
      </c>
      <c r="AD40" s="355">
        <v>0</v>
      </c>
      <c r="AE40" s="355">
        <v>0</v>
      </c>
      <c r="AF40" s="355">
        <v>0</v>
      </c>
      <c r="AG40" s="355">
        <v>0</v>
      </c>
      <c r="AH40" s="355">
        <v>0</v>
      </c>
      <c r="AI40" s="355">
        <v>0</v>
      </c>
      <c r="AJ40" s="355">
        <v>0</v>
      </c>
      <c r="AK40" s="355">
        <v>0</v>
      </c>
      <c r="AL40" s="378">
        <v>0</v>
      </c>
      <c r="AO40" s="340" t="s">
        <v>3777</v>
      </c>
      <c r="AP40" s="336" t="s">
        <v>763</v>
      </c>
      <c r="AQ40" s="355">
        <v>2.0133814658750603E-2</v>
      </c>
      <c r="AR40" s="355">
        <v>1.0201424111150896E-2</v>
      </c>
      <c r="AS40" s="355">
        <v>1.7984354809451611E-2</v>
      </c>
      <c r="AT40" s="355">
        <v>3.6538834481827515E-2</v>
      </c>
      <c r="AU40" s="355">
        <v>4.0423026402211057E-2</v>
      </c>
      <c r="AV40" s="355">
        <v>1.9823980822458499E-2</v>
      </c>
      <c r="AW40" s="355">
        <v>1.0193890838464765E-3</v>
      </c>
      <c r="AX40" s="355">
        <v>0</v>
      </c>
      <c r="AY40" s="378">
        <v>1.8265603046212081E-2</v>
      </c>
      <c r="BB40" s="340" t="s">
        <v>3777</v>
      </c>
      <c r="BC40" s="336" t="s">
        <v>763</v>
      </c>
      <c r="BD40" s="355">
        <v>1</v>
      </c>
      <c r="BE40" s="355">
        <v>0.99999999999999989</v>
      </c>
      <c r="BF40" s="355">
        <v>1</v>
      </c>
      <c r="BG40" s="355">
        <v>1</v>
      </c>
      <c r="BH40" s="355">
        <v>1</v>
      </c>
      <c r="BI40" s="355">
        <v>1</v>
      </c>
      <c r="BJ40" s="355">
        <v>1.0000000000000002</v>
      </c>
      <c r="BK40" s="355">
        <v>1</v>
      </c>
      <c r="BL40" s="378">
        <v>1</v>
      </c>
    </row>
    <row r="41" spans="2:64">
      <c r="B41" s="340" t="s">
        <v>3778</v>
      </c>
      <c r="C41" s="336" t="s">
        <v>763</v>
      </c>
      <c r="D41" s="355">
        <v>0.50914445914350093</v>
      </c>
      <c r="E41" s="355">
        <v>0.51315075628208817</v>
      </c>
      <c r="F41" s="355">
        <v>0.49522794496457423</v>
      </c>
      <c r="G41" s="355">
        <v>0.48884981781572401</v>
      </c>
      <c r="H41" s="355">
        <v>0.49072402544658267</v>
      </c>
      <c r="I41" s="355">
        <v>0.51685278835837112</v>
      </c>
      <c r="J41" s="355">
        <v>0.52264486598563809</v>
      </c>
      <c r="K41" s="355">
        <v>0.51638594422454798</v>
      </c>
      <c r="L41" s="378">
        <v>0.50662257527762833</v>
      </c>
      <c r="O41" s="340" t="s">
        <v>3778</v>
      </c>
      <c r="P41" s="336" t="s">
        <v>763</v>
      </c>
      <c r="Q41" s="355">
        <v>0.48313990503848436</v>
      </c>
      <c r="R41" s="355">
        <v>0.47162426389742301</v>
      </c>
      <c r="S41" s="355">
        <v>0.46146338145930516</v>
      </c>
      <c r="T41" s="355">
        <v>0.46418226079775293</v>
      </c>
      <c r="U41" s="355">
        <v>0.47637626313373282</v>
      </c>
      <c r="V41" s="355">
        <v>0.4269132572644328</v>
      </c>
      <c r="W41" s="355">
        <v>0.44712974118492455</v>
      </c>
      <c r="X41" s="355">
        <v>0.45509153504749461</v>
      </c>
      <c r="Y41" s="378">
        <v>0.46074007597794375</v>
      </c>
      <c r="AB41" s="340" t="s">
        <v>3778</v>
      </c>
      <c r="AC41" s="336" t="s">
        <v>763</v>
      </c>
      <c r="AD41" s="355">
        <v>0</v>
      </c>
      <c r="AE41" s="355">
        <v>0</v>
      </c>
      <c r="AF41" s="355">
        <v>0</v>
      </c>
      <c r="AG41" s="355">
        <v>0</v>
      </c>
      <c r="AH41" s="355">
        <v>0</v>
      </c>
      <c r="AI41" s="355">
        <v>0</v>
      </c>
      <c r="AJ41" s="355">
        <v>0</v>
      </c>
      <c r="AK41" s="355">
        <v>0</v>
      </c>
      <c r="AL41" s="378">
        <v>0</v>
      </c>
      <c r="AO41" s="340" t="s">
        <v>3778</v>
      </c>
      <c r="AP41" s="336" t="s">
        <v>763</v>
      </c>
      <c r="AQ41" s="355">
        <v>7.7156358180146623E-3</v>
      </c>
      <c r="AR41" s="355">
        <v>1.5224979820488874E-2</v>
      </c>
      <c r="AS41" s="355">
        <v>4.3308673576120622E-2</v>
      </c>
      <c r="AT41" s="355">
        <v>4.696792138652308E-2</v>
      </c>
      <c r="AU41" s="355">
        <v>3.2899711419684514E-2</v>
      </c>
      <c r="AV41" s="355">
        <v>5.6233954377196124E-2</v>
      </c>
      <c r="AW41" s="355">
        <v>3.0225392829437366E-2</v>
      </c>
      <c r="AX41" s="355">
        <v>2.8522520727957336E-2</v>
      </c>
      <c r="AY41" s="378">
        <v>3.2637348744427822E-2</v>
      </c>
      <c r="BB41" s="340" t="s">
        <v>3778</v>
      </c>
      <c r="BC41" s="336" t="s">
        <v>763</v>
      </c>
      <c r="BD41" s="355">
        <v>1</v>
      </c>
      <c r="BE41" s="355">
        <v>1</v>
      </c>
      <c r="BF41" s="355">
        <v>1</v>
      </c>
      <c r="BG41" s="355">
        <v>1</v>
      </c>
      <c r="BH41" s="355">
        <v>1</v>
      </c>
      <c r="BI41" s="355">
        <v>1</v>
      </c>
      <c r="BJ41" s="355">
        <v>1</v>
      </c>
      <c r="BK41" s="355">
        <v>1</v>
      </c>
      <c r="BL41" s="378">
        <v>1</v>
      </c>
    </row>
    <row r="42" spans="2:64">
      <c r="B42" s="340" t="s">
        <v>3779</v>
      </c>
      <c r="C42" s="336" t="s">
        <v>763</v>
      </c>
      <c r="D42" s="355">
        <v>0.51170935499344328</v>
      </c>
      <c r="E42" s="355">
        <v>0.51040193818518553</v>
      </c>
      <c r="F42" s="355">
        <v>0.50424988664627612</v>
      </c>
      <c r="G42" s="355">
        <v>0.4997974124282657</v>
      </c>
      <c r="H42" s="355">
        <v>0.49663123039737134</v>
      </c>
      <c r="I42" s="355">
        <v>0.50825937302394497</v>
      </c>
      <c r="J42" s="355">
        <v>0.51170128951133609</v>
      </c>
      <c r="K42" s="355">
        <v>0.52900202064633195</v>
      </c>
      <c r="L42" s="378">
        <v>0.50896906322901936</v>
      </c>
      <c r="O42" s="340" t="s">
        <v>3779</v>
      </c>
      <c r="P42" s="336" t="s">
        <v>763</v>
      </c>
      <c r="Q42" s="355">
        <v>0.46205373515059095</v>
      </c>
      <c r="R42" s="355">
        <v>0.46880932881272674</v>
      </c>
      <c r="S42" s="355">
        <v>0.47382254965941467</v>
      </c>
      <c r="T42" s="355">
        <v>0.47860990825843525</v>
      </c>
      <c r="U42" s="355">
        <v>0.45735582899578109</v>
      </c>
      <c r="V42" s="355">
        <v>0.44228466243607556</v>
      </c>
      <c r="W42" s="355">
        <v>0.45925907861945253</v>
      </c>
      <c r="X42" s="355">
        <v>0.47099797935366811</v>
      </c>
      <c r="Y42" s="378">
        <v>0.46414913391076812</v>
      </c>
      <c r="AB42" s="340" t="s">
        <v>3779</v>
      </c>
      <c r="AC42" s="336" t="s">
        <v>763</v>
      </c>
      <c r="AD42" s="355">
        <v>0</v>
      </c>
      <c r="AE42" s="355">
        <v>0</v>
      </c>
      <c r="AF42" s="355">
        <v>0</v>
      </c>
      <c r="AG42" s="355">
        <v>0</v>
      </c>
      <c r="AH42" s="355">
        <v>0</v>
      </c>
      <c r="AI42" s="355">
        <v>0</v>
      </c>
      <c r="AJ42" s="355">
        <v>0</v>
      </c>
      <c r="AK42" s="355">
        <v>0</v>
      </c>
      <c r="AL42" s="378">
        <v>0</v>
      </c>
      <c r="AO42" s="340" t="s">
        <v>3779</v>
      </c>
      <c r="AP42" s="336" t="s">
        <v>763</v>
      </c>
      <c r="AQ42" s="355">
        <v>2.6236909855965836E-2</v>
      </c>
      <c r="AR42" s="355">
        <v>2.0788733002087709E-2</v>
      </c>
      <c r="AS42" s="355">
        <v>2.192756369430925E-2</v>
      </c>
      <c r="AT42" s="355">
        <v>2.1592679313299085E-2</v>
      </c>
      <c r="AU42" s="355">
        <v>4.6012940606847567E-2</v>
      </c>
      <c r="AV42" s="355">
        <v>4.9455964539979497E-2</v>
      </c>
      <c r="AW42" s="355">
        <v>2.9039631869211338E-2</v>
      </c>
      <c r="AX42" s="355">
        <v>0</v>
      </c>
      <c r="AY42" s="378">
        <v>2.6881802860212536E-2</v>
      </c>
      <c r="BB42" s="340" t="s">
        <v>3779</v>
      </c>
      <c r="BC42" s="336" t="s">
        <v>763</v>
      </c>
      <c r="BD42" s="355">
        <v>1</v>
      </c>
      <c r="BE42" s="355">
        <v>1</v>
      </c>
      <c r="BF42" s="355">
        <v>1</v>
      </c>
      <c r="BG42" s="355">
        <v>1</v>
      </c>
      <c r="BH42" s="355">
        <v>1</v>
      </c>
      <c r="BI42" s="355">
        <v>1</v>
      </c>
      <c r="BJ42" s="355">
        <v>0.99999999999999989</v>
      </c>
      <c r="BK42" s="355">
        <v>1</v>
      </c>
      <c r="BL42" s="378">
        <v>1</v>
      </c>
    </row>
    <row r="43" spans="2:64">
      <c r="B43" s="340" t="s">
        <v>3780</v>
      </c>
      <c r="C43" s="336" t="s">
        <v>763</v>
      </c>
      <c r="D43" s="355">
        <v>0.6043173617129256</v>
      </c>
      <c r="E43" s="355">
        <v>0.61868956523515339</v>
      </c>
      <c r="F43" s="355">
        <v>0.60534385825082748</v>
      </c>
      <c r="G43" s="355">
        <v>0.60194700578710458</v>
      </c>
      <c r="H43" s="355">
        <v>0.62299253013845768</v>
      </c>
      <c r="I43" s="355">
        <v>0.61891971099009258</v>
      </c>
      <c r="J43" s="355">
        <v>0.6247186602956436</v>
      </c>
      <c r="K43" s="355">
        <v>0.64149685841225468</v>
      </c>
      <c r="L43" s="378">
        <v>0.61730319385280752</v>
      </c>
      <c r="O43" s="340" t="s">
        <v>3780</v>
      </c>
      <c r="P43" s="336" t="s">
        <v>763</v>
      </c>
      <c r="Q43" s="355">
        <v>0.33420219288894976</v>
      </c>
      <c r="R43" s="355">
        <v>0.36003621625306487</v>
      </c>
      <c r="S43" s="355">
        <v>0.39465614174917246</v>
      </c>
      <c r="T43" s="355">
        <v>0.39805299421289542</v>
      </c>
      <c r="U43" s="355">
        <v>0.32281523895575309</v>
      </c>
      <c r="V43" s="355">
        <v>0.32508938129112336</v>
      </c>
      <c r="W43" s="355">
        <v>0.33544355622605004</v>
      </c>
      <c r="X43" s="355">
        <v>0.34859632534984425</v>
      </c>
      <c r="Y43" s="378">
        <v>0.35236150586585663</v>
      </c>
      <c r="AB43" s="340" t="s">
        <v>3780</v>
      </c>
      <c r="AC43" s="336" t="s">
        <v>763</v>
      </c>
      <c r="AD43" s="355">
        <v>0</v>
      </c>
      <c r="AE43" s="355">
        <v>0</v>
      </c>
      <c r="AF43" s="355">
        <v>0</v>
      </c>
      <c r="AG43" s="355">
        <v>0</v>
      </c>
      <c r="AH43" s="355">
        <v>0</v>
      </c>
      <c r="AI43" s="355">
        <v>0</v>
      </c>
      <c r="AJ43" s="355">
        <v>0</v>
      </c>
      <c r="AK43" s="355">
        <v>0</v>
      </c>
      <c r="AL43" s="378">
        <v>0</v>
      </c>
      <c r="AO43" s="340" t="s">
        <v>3780</v>
      </c>
      <c r="AP43" s="336" t="s">
        <v>763</v>
      </c>
      <c r="AQ43" s="355">
        <v>6.1480445398124618E-2</v>
      </c>
      <c r="AR43" s="355">
        <v>2.1274218511781726E-2</v>
      </c>
      <c r="AS43" s="355">
        <v>0</v>
      </c>
      <c r="AT43" s="355">
        <v>0</v>
      </c>
      <c r="AU43" s="355">
        <v>5.4192230905789181E-2</v>
      </c>
      <c r="AV43" s="355">
        <v>5.5990907718784004E-2</v>
      </c>
      <c r="AW43" s="355">
        <v>3.9837783478306375E-2</v>
      </c>
      <c r="AX43" s="355">
        <v>9.9068162379011178E-3</v>
      </c>
      <c r="AY43" s="378">
        <v>3.0335300281335881E-2</v>
      </c>
      <c r="BB43" s="340" t="s">
        <v>3780</v>
      </c>
      <c r="BC43" s="336" t="s">
        <v>763</v>
      </c>
      <c r="BD43" s="355">
        <v>1</v>
      </c>
      <c r="BE43" s="355">
        <v>0.99999999999999989</v>
      </c>
      <c r="BF43" s="355">
        <v>1</v>
      </c>
      <c r="BG43" s="355">
        <v>1</v>
      </c>
      <c r="BH43" s="355">
        <v>1</v>
      </c>
      <c r="BI43" s="355">
        <v>0.99999999999999989</v>
      </c>
      <c r="BJ43" s="355">
        <v>1</v>
      </c>
      <c r="BK43" s="355">
        <v>1</v>
      </c>
      <c r="BL43" s="378">
        <v>1</v>
      </c>
    </row>
    <row r="44" spans="2:64">
      <c r="B44" s="340" t="s">
        <v>3781</v>
      </c>
      <c r="C44" s="336" t="s">
        <v>763</v>
      </c>
      <c r="D44" s="355">
        <v>0.58572879476430562</v>
      </c>
      <c r="E44" s="355">
        <v>0.52133802461238021</v>
      </c>
      <c r="F44" s="355">
        <v>0.50499882429194565</v>
      </c>
      <c r="G44" s="355">
        <v>0.5126818721393368</v>
      </c>
      <c r="H44" s="355">
        <v>0.50499258742478415</v>
      </c>
      <c r="I44" s="355">
        <v>0.50475145268448685</v>
      </c>
      <c r="J44" s="355">
        <v>0.51879865283387416</v>
      </c>
      <c r="K44" s="355">
        <v>0.51908866655092389</v>
      </c>
      <c r="L44" s="378">
        <v>0.52154735941275465</v>
      </c>
      <c r="O44" s="340" t="s">
        <v>3781</v>
      </c>
      <c r="P44" s="336" t="s">
        <v>763</v>
      </c>
      <c r="Q44" s="355">
        <v>0.36613069544985827</v>
      </c>
      <c r="R44" s="355">
        <v>0.42443458375578558</v>
      </c>
      <c r="S44" s="355">
        <v>0.43039395306088846</v>
      </c>
      <c r="T44" s="355">
        <v>0.44305827504770368</v>
      </c>
      <c r="U44" s="355">
        <v>0.44840228022747197</v>
      </c>
      <c r="V44" s="355">
        <v>0.45215166234313203</v>
      </c>
      <c r="W44" s="355">
        <v>0.47676162833611807</v>
      </c>
      <c r="X44" s="355">
        <v>0.44878902561944378</v>
      </c>
      <c r="Y44" s="378">
        <v>0.43626526298005019</v>
      </c>
      <c r="AB44" s="340" t="s">
        <v>3781</v>
      </c>
      <c r="AC44" s="336" t="s">
        <v>763</v>
      </c>
      <c r="AD44" s="355">
        <v>0</v>
      </c>
      <c r="AE44" s="355">
        <v>0</v>
      </c>
      <c r="AF44" s="355">
        <v>0</v>
      </c>
      <c r="AG44" s="355">
        <v>0</v>
      </c>
      <c r="AH44" s="355">
        <v>0</v>
      </c>
      <c r="AI44" s="355">
        <v>0</v>
      </c>
      <c r="AJ44" s="355">
        <v>0</v>
      </c>
      <c r="AK44" s="355">
        <v>0</v>
      </c>
      <c r="AL44" s="378">
        <v>0</v>
      </c>
      <c r="AO44" s="340" t="s">
        <v>3781</v>
      </c>
      <c r="AP44" s="336" t="s">
        <v>763</v>
      </c>
      <c r="AQ44" s="355">
        <v>4.8140509785836061E-2</v>
      </c>
      <c r="AR44" s="355">
        <v>5.4227391631834154E-2</v>
      </c>
      <c r="AS44" s="355">
        <v>6.4607222647165882E-2</v>
      </c>
      <c r="AT44" s="355">
        <v>4.4259852812959535E-2</v>
      </c>
      <c r="AU44" s="355">
        <v>4.6605132347743869E-2</v>
      </c>
      <c r="AV44" s="355">
        <v>4.309688497238106E-2</v>
      </c>
      <c r="AW44" s="355">
        <v>4.4397188300078147E-3</v>
      </c>
      <c r="AX44" s="355">
        <v>3.2122307829632324E-2</v>
      </c>
      <c r="AY44" s="378">
        <v>4.2187377607195091E-2</v>
      </c>
      <c r="BB44" s="340" t="s">
        <v>3781</v>
      </c>
      <c r="BC44" s="336" t="s">
        <v>763</v>
      </c>
      <c r="BD44" s="355">
        <v>1</v>
      </c>
      <c r="BE44" s="355">
        <v>1</v>
      </c>
      <c r="BF44" s="355">
        <v>1</v>
      </c>
      <c r="BG44" s="355">
        <v>1</v>
      </c>
      <c r="BH44" s="355">
        <v>1</v>
      </c>
      <c r="BI44" s="355">
        <v>0.99999999999999989</v>
      </c>
      <c r="BJ44" s="355">
        <v>1</v>
      </c>
      <c r="BK44" s="355">
        <v>1</v>
      </c>
      <c r="BL44" s="378">
        <v>1</v>
      </c>
    </row>
    <row r="45" spans="2:64">
      <c r="B45" s="340" t="s">
        <v>3782</v>
      </c>
      <c r="C45" s="336" t="s">
        <v>763</v>
      </c>
      <c r="D45" s="355">
        <v>0.48687127702107275</v>
      </c>
      <c r="E45" s="355">
        <v>0.48397179461135381</v>
      </c>
      <c r="F45" s="355">
        <v>0.49644846686915761</v>
      </c>
      <c r="G45" s="355">
        <v>0.4927885906910216</v>
      </c>
      <c r="H45" s="355">
        <v>0.50669727350997362</v>
      </c>
      <c r="I45" s="355">
        <v>0.50813842850236834</v>
      </c>
      <c r="J45" s="355">
        <v>0.51037747068078942</v>
      </c>
      <c r="K45" s="355">
        <v>0.49290461813526204</v>
      </c>
      <c r="L45" s="378">
        <v>0.49727474000262489</v>
      </c>
      <c r="O45" s="340" t="s">
        <v>3782</v>
      </c>
      <c r="P45" s="336" t="s">
        <v>763</v>
      </c>
      <c r="Q45" s="355">
        <v>0.4730079354483358</v>
      </c>
      <c r="R45" s="355">
        <v>0.4841465371899466</v>
      </c>
      <c r="S45" s="355">
        <v>0.50355153313084244</v>
      </c>
      <c r="T45" s="355">
        <v>0.50721140930897834</v>
      </c>
      <c r="U45" s="355">
        <v>0.48158261452695111</v>
      </c>
      <c r="V45" s="355">
        <v>0.4918615714976316</v>
      </c>
      <c r="W45" s="355">
        <v>0.48962252931921052</v>
      </c>
      <c r="X45" s="355">
        <v>0.50709538186473802</v>
      </c>
      <c r="Y45" s="378">
        <v>0.49225993903582932</v>
      </c>
      <c r="AB45" s="340" t="s">
        <v>3782</v>
      </c>
      <c r="AC45" s="336" t="s">
        <v>763</v>
      </c>
      <c r="AD45" s="355">
        <v>0</v>
      </c>
      <c r="AE45" s="355">
        <v>0</v>
      </c>
      <c r="AF45" s="355">
        <v>0</v>
      </c>
      <c r="AG45" s="355">
        <v>0</v>
      </c>
      <c r="AH45" s="355">
        <v>0</v>
      </c>
      <c r="AI45" s="355">
        <v>0</v>
      </c>
      <c r="AJ45" s="355">
        <v>0</v>
      </c>
      <c r="AK45" s="355">
        <v>0</v>
      </c>
      <c r="AL45" s="378">
        <v>0</v>
      </c>
      <c r="AO45" s="340" t="s">
        <v>3782</v>
      </c>
      <c r="AP45" s="336" t="s">
        <v>763</v>
      </c>
      <c r="AQ45" s="355">
        <v>4.0120787530591465E-2</v>
      </c>
      <c r="AR45" s="355">
        <v>3.1881668198699559E-2</v>
      </c>
      <c r="AS45" s="355">
        <v>0</v>
      </c>
      <c r="AT45" s="355">
        <v>0</v>
      </c>
      <c r="AU45" s="355">
        <v>1.1720111963075276E-2</v>
      </c>
      <c r="AV45" s="355">
        <v>0</v>
      </c>
      <c r="AW45" s="355">
        <v>0</v>
      </c>
      <c r="AX45" s="355">
        <v>0</v>
      </c>
      <c r="AY45" s="378">
        <v>1.0465320961545788E-2</v>
      </c>
      <c r="BB45" s="340" t="s">
        <v>3782</v>
      </c>
      <c r="BC45" s="336" t="s">
        <v>763</v>
      </c>
      <c r="BD45" s="355">
        <v>1</v>
      </c>
      <c r="BE45" s="355">
        <v>1</v>
      </c>
      <c r="BF45" s="355">
        <v>1</v>
      </c>
      <c r="BG45" s="355">
        <v>1</v>
      </c>
      <c r="BH45" s="355">
        <v>1</v>
      </c>
      <c r="BI45" s="355">
        <v>1</v>
      </c>
      <c r="BJ45" s="355">
        <v>1</v>
      </c>
      <c r="BK45" s="355">
        <v>1</v>
      </c>
      <c r="BL45" s="378">
        <v>1</v>
      </c>
    </row>
    <row r="46" spans="2:64">
      <c r="B46" s="340" t="s">
        <v>3783</v>
      </c>
      <c r="C46" s="336" t="s">
        <v>1115</v>
      </c>
      <c r="D46" s="355">
        <v>0.55453688179040128</v>
      </c>
      <c r="E46" s="355">
        <v>0.52849079412414601</v>
      </c>
      <c r="F46" s="355">
        <v>0.51632303559512838</v>
      </c>
      <c r="G46" s="355">
        <v>0.5104795742726892</v>
      </c>
      <c r="H46" s="355">
        <v>0.47165392542491508</v>
      </c>
      <c r="I46" s="355">
        <v>0.47037973640665903</v>
      </c>
      <c r="J46" s="355">
        <v>0.48155997800531336</v>
      </c>
      <c r="K46" s="355">
        <v>0.40842499958687223</v>
      </c>
      <c r="L46" s="378">
        <v>0.49273111565076561</v>
      </c>
      <c r="O46" s="340" t="s">
        <v>3783</v>
      </c>
      <c r="P46" s="336" t="s">
        <v>1115</v>
      </c>
      <c r="Q46" s="355">
        <v>0.44546311820959872</v>
      </c>
      <c r="R46" s="355">
        <v>0.47150920587585393</v>
      </c>
      <c r="S46" s="355">
        <v>0.48367696440487162</v>
      </c>
      <c r="T46" s="355">
        <v>0.48952042572731075</v>
      </c>
      <c r="U46" s="355">
        <v>0.52834607457508498</v>
      </c>
      <c r="V46" s="355">
        <v>0.52962026359334091</v>
      </c>
      <c r="W46" s="355">
        <v>0.51844002199468664</v>
      </c>
      <c r="X46" s="355">
        <v>0.59157500041312783</v>
      </c>
      <c r="Y46" s="378">
        <v>0.50726888434923434</v>
      </c>
      <c r="AB46" s="340" t="s">
        <v>3783</v>
      </c>
      <c r="AC46" s="336" t="s">
        <v>1115</v>
      </c>
      <c r="AD46" s="355">
        <v>0</v>
      </c>
      <c r="AE46" s="355">
        <v>0</v>
      </c>
      <c r="AF46" s="355">
        <v>0</v>
      </c>
      <c r="AG46" s="355">
        <v>0</v>
      </c>
      <c r="AH46" s="355">
        <v>0</v>
      </c>
      <c r="AI46" s="355">
        <v>0</v>
      </c>
      <c r="AJ46" s="355">
        <v>0</v>
      </c>
      <c r="AK46" s="355">
        <v>0</v>
      </c>
      <c r="AL46" s="378">
        <v>0</v>
      </c>
      <c r="AO46" s="340" t="s">
        <v>3783</v>
      </c>
      <c r="AP46" s="336" t="s">
        <v>1115</v>
      </c>
      <c r="AQ46" s="355">
        <v>0</v>
      </c>
      <c r="AR46" s="355">
        <v>0</v>
      </c>
      <c r="AS46" s="355">
        <v>0</v>
      </c>
      <c r="AT46" s="355">
        <v>0</v>
      </c>
      <c r="AU46" s="355">
        <v>0</v>
      </c>
      <c r="AV46" s="355">
        <v>0</v>
      </c>
      <c r="AW46" s="355">
        <v>0</v>
      </c>
      <c r="AX46" s="355">
        <v>0</v>
      </c>
      <c r="AY46" s="378">
        <v>0</v>
      </c>
      <c r="BB46" s="340" t="s">
        <v>3783</v>
      </c>
      <c r="BC46" s="336" t="s">
        <v>1115</v>
      </c>
      <c r="BD46" s="355">
        <v>1</v>
      </c>
      <c r="BE46" s="355">
        <v>1</v>
      </c>
      <c r="BF46" s="355">
        <v>1</v>
      </c>
      <c r="BG46" s="355">
        <v>1</v>
      </c>
      <c r="BH46" s="355">
        <v>1</v>
      </c>
      <c r="BI46" s="355">
        <v>1</v>
      </c>
      <c r="BJ46" s="355">
        <v>1</v>
      </c>
      <c r="BK46" s="355">
        <v>1</v>
      </c>
      <c r="BL46" s="378">
        <v>1</v>
      </c>
    </row>
    <row r="47" spans="2:64">
      <c r="B47" s="340" t="s">
        <v>3784</v>
      </c>
      <c r="C47" s="336" t="s">
        <v>1115</v>
      </c>
      <c r="D47" s="355">
        <v>0.50417098825575424</v>
      </c>
      <c r="E47" s="355">
        <v>0.49078728179043846</v>
      </c>
      <c r="F47" s="355">
        <v>0.50821979539869067</v>
      </c>
      <c r="G47" s="355">
        <v>0.50015133964962677</v>
      </c>
      <c r="H47" s="355">
        <v>0.49628170837317553</v>
      </c>
      <c r="I47" s="355">
        <v>0.50264208795925258</v>
      </c>
      <c r="J47" s="355">
        <v>0.52365175699545707</v>
      </c>
      <c r="K47" s="355">
        <v>0.51412570283268444</v>
      </c>
      <c r="L47" s="378">
        <v>0.50500383265688498</v>
      </c>
      <c r="O47" s="340" t="s">
        <v>3784</v>
      </c>
      <c r="P47" s="336" t="s">
        <v>1115</v>
      </c>
      <c r="Q47" s="355">
        <v>0.48948577018574974</v>
      </c>
      <c r="R47" s="355">
        <v>0.5026983099355401</v>
      </c>
      <c r="S47" s="355">
        <v>0.48467013112259894</v>
      </c>
      <c r="T47" s="355">
        <v>0.49262202889869305</v>
      </c>
      <c r="U47" s="355">
        <v>0.49643581497585415</v>
      </c>
      <c r="V47" s="355">
        <v>0.4901674840868871</v>
      </c>
      <c r="W47" s="355">
        <v>0.46851763947012176</v>
      </c>
      <c r="X47" s="355">
        <v>0.47788726933721271</v>
      </c>
      <c r="Y47" s="378">
        <v>0.48781055600158219</v>
      </c>
      <c r="AB47" s="340" t="s">
        <v>3784</v>
      </c>
      <c r="AC47" s="336" t="s">
        <v>1115</v>
      </c>
      <c r="AD47" s="355">
        <v>6.3432415584959824E-3</v>
      </c>
      <c r="AE47" s="355">
        <v>6.5144082740213969E-3</v>
      </c>
      <c r="AF47" s="355">
        <v>7.1100734787103298E-3</v>
      </c>
      <c r="AG47" s="355">
        <v>7.2266314516801315E-3</v>
      </c>
      <c r="AH47" s="355">
        <v>7.2824766509703457E-3</v>
      </c>
      <c r="AI47" s="355">
        <v>7.1904279538602765E-3</v>
      </c>
      <c r="AJ47" s="355">
        <v>7.8306035344212106E-3</v>
      </c>
      <c r="AK47" s="355">
        <v>7.9870278301028292E-3</v>
      </c>
      <c r="AL47" s="378">
        <v>7.1856113415328122E-3</v>
      </c>
      <c r="AO47" s="340" t="s">
        <v>3784</v>
      </c>
      <c r="AP47" s="336" t="s">
        <v>1115</v>
      </c>
      <c r="AQ47" s="355">
        <v>0</v>
      </c>
      <c r="AR47" s="355">
        <v>0</v>
      </c>
      <c r="AS47" s="355">
        <v>0</v>
      </c>
      <c r="AT47" s="355">
        <v>0</v>
      </c>
      <c r="AU47" s="355">
        <v>0</v>
      </c>
      <c r="AV47" s="355">
        <v>0</v>
      </c>
      <c r="AW47" s="355">
        <v>0</v>
      </c>
      <c r="AX47" s="355">
        <v>0</v>
      </c>
      <c r="AY47" s="378">
        <v>0</v>
      </c>
      <c r="BB47" s="340" t="s">
        <v>3784</v>
      </c>
      <c r="BC47" s="336" t="s">
        <v>1115</v>
      </c>
      <c r="BD47" s="355">
        <v>0.99999999999999989</v>
      </c>
      <c r="BE47" s="355">
        <v>1</v>
      </c>
      <c r="BF47" s="355">
        <v>0.99999999999999989</v>
      </c>
      <c r="BG47" s="355">
        <v>0.99999999999999989</v>
      </c>
      <c r="BH47" s="355">
        <v>1</v>
      </c>
      <c r="BI47" s="355">
        <v>0.99999999999999989</v>
      </c>
      <c r="BJ47" s="355">
        <v>1</v>
      </c>
      <c r="BK47" s="355">
        <v>1</v>
      </c>
      <c r="BL47" s="378">
        <v>1</v>
      </c>
    </row>
    <row r="48" spans="2:64">
      <c r="B48" s="340" t="s">
        <v>3785</v>
      </c>
      <c r="C48" s="336" t="s">
        <v>1115</v>
      </c>
      <c r="D48" s="355">
        <v>0.45080098521882056</v>
      </c>
      <c r="E48" s="355">
        <v>0.45759829113760231</v>
      </c>
      <c r="F48" s="355">
        <v>0.46718082551443008</v>
      </c>
      <c r="G48" s="355">
        <v>0.45353157862678872</v>
      </c>
      <c r="H48" s="355">
        <v>0.47952435308374342</v>
      </c>
      <c r="I48" s="355">
        <v>0.47848806615960371</v>
      </c>
      <c r="J48" s="355">
        <v>0.47173561776664691</v>
      </c>
      <c r="K48" s="355">
        <v>0.46982162507904057</v>
      </c>
      <c r="L48" s="378">
        <v>0.46608516782333448</v>
      </c>
      <c r="O48" s="340" t="s">
        <v>3785</v>
      </c>
      <c r="P48" s="336" t="s">
        <v>1115</v>
      </c>
      <c r="Q48" s="355">
        <v>0.5491990147811795</v>
      </c>
      <c r="R48" s="355">
        <v>0.54240170886239769</v>
      </c>
      <c r="S48" s="355">
        <v>0.53281917448556992</v>
      </c>
      <c r="T48" s="355">
        <v>0.54646842137321128</v>
      </c>
      <c r="U48" s="355">
        <v>0.52047564691625658</v>
      </c>
      <c r="V48" s="355">
        <v>0.52151193384039629</v>
      </c>
      <c r="W48" s="355">
        <v>0.52826438223335315</v>
      </c>
      <c r="X48" s="355">
        <v>0.53017837492095943</v>
      </c>
      <c r="Y48" s="378">
        <v>0.53391483217666558</v>
      </c>
      <c r="AB48" s="340" t="s">
        <v>3785</v>
      </c>
      <c r="AC48" s="336" t="s">
        <v>1115</v>
      </c>
      <c r="AD48" s="355">
        <v>0</v>
      </c>
      <c r="AE48" s="355">
        <v>0</v>
      </c>
      <c r="AF48" s="355">
        <v>0</v>
      </c>
      <c r="AG48" s="355">
        <v>0</v>
      </c>
      <c r="AH48" s="355">
        <v>0</v>
      </c>
      <c r="AI48" s="355">
        <v>0</v>
      </c>
      <c r="AJ48" s="355">
        <v>0</v>
      </c>
      <c r="AK48" s="355">
        <v>0</v>
      </c>
      <c r="AL48" s="378">
        <v>0</v>
      </c>
      <c r="AO48" s="340" t="s">
        <v>3785</v>
      </c>
      <c r="AP48" s="336" t="s">
        <v>1115</v>
      </c>
      <c r="AQ48" s="355">
        <v>0</v>
      </c>
      <c r="AR48" s="355">
        <v>0</v>
      </c>
      <c r="AS48" s="355">
        <v>0</v>
      </c>
      <c r="AT48" s="355">
        <v>0</v>
      </c>
      <c r="AU48" s="355">
        <v>0</v>
      </c>
      <c r="AV48" s="355">
        <v>0</v>
      </c>
      <c r="AW48" s="355">
        <v>0</v>
      </c>
      <c r="AX48" s="355">
        <v>0</v>
      </c>
      <c r="AY48" s="378">
        <v>0</v>
      </c>
      <c r="BB48" s="340" t="s">
        <v>3785</v>
      </c>
      <c r="BC48" s="336" t="s">
        <v>1115</v>
      </c>
      <c r="BD48" s="355">
        <v>1</v>
      </c>
      <c r="BE48" s="355">
        <v>1</v>
      </c>
      <c r="BF48" s="355">
        <v>1</v>
      </c>
      <c r="BG48" s="355">
        <v>1</v>
      </c>
      <c r="BH48" s="355">
        <v>1</v>
      </c>
      <c r="BI48" s="355">
        <v>1</v>
      </c>
      <c r="BJ48" s="355">
        <v>1</v>
      </c>
      <c r="BK48" s="355">
        <v>1</v>
      </c>
      <c r="BL48" s="378">
        <v>1</v>
      </c>
    </row>
    <row r="49" spans="2:64">
      <c r="B49" s="340" t="s">
        <v>3786</v>
      </c>
      <c r="C49" s="336" t="s">
        <v>1115</v>
      </c>
      <c r="D49" s="355">
        <v>0.49322756298100717</v>
      </c>
      <c r="E49" s="355">
        <v>0.47970772519297544</v>
      </c>
      <c r="F49" s="355">
        <v>0.46975225358845091</v>
      </c>
      <c r="G49" s="355">
        <v>0.45520665455911546</v>
      </c>
      <c r="H49" s="355">
        <v>0.46425818755124842</v>
      </c>
      <c r="I49" s="355">
        <v>0.44969037988360672</v>
      </c>
      <c r="J49" s="355">
        <v>0.4391320606008734</v>
      </c>
      <c r="K49" s="355">
        <v>0.45935431285134681</v>
      </c>
      <c r="L49" s="378">
        <v>0.46379114215107803</v>
      </c>
      <c r="O49" s="340" t="s">
        <v>3786</v>
      </c>
      <c r="P49" s="336" t="s">
        <v>1115</v>
      </c>
      <c r="Q49" s="355">
        <v>0.50677243701899277</v>
      </c>
      <c r="R49" s="355">
        <v>0.52029227480702456</v>
      </c>
      <c r="S49" s="355">
        <v>0.53024774641154915</v>
      </c>
      <c r="T49" s="355">
        <v>0.54479334544088454</v>
      </c>
      <c r="U49" s="355">
        <v>0.53574181244875163</v>
      </c>
      <c r="V49" s="355">
        <v>0.55030962011639328</v>
      </c>
      <c r="W49" s="355">
        <v>0.5608679393991266</v>
      </c>
      <c r="X49" s="355">
        <v>0.54064568714865313</v>
      </c>
      <c r="Y49" s="378">
        <v>0.53620885784892192</v>
      </c>
      <c r="AB49" s="340" t="s">
        <v>3786</v>
      </c>
      <c r="AC49" s="336" t="s">
        <v>1115</v>
      </c>
      <c r="AD49" s="355">
        <v>0</v>
      </c>
      <c r="AE49" s="355">
        <v>0</v>
      </c>
      <c r="AF49" s="355">
        <v>0</v>
      </c>
      <c r="AG49" s="355">
        <v>0</v>
      </c>
      <c r="AH49" s="355">
        <v>0</v>
      </c>
      <c r="AI49" s="355">
        <v>0</v>
      </c>
      <c r="AJ49" s="355">
        <v>0</v>
      </c>
      <c r="AK49" s="355">
        <v>0</v>
      </c>
      <c r="AL49" s="378">
        <v>0</v>
      </c>
      <c r="AO49" s="340" t="s">
        <v>3786</v>
      </c>
      <c r="AP49" s="336" t="s">
        <v>1115</v>
      </c>
      <c r="AQ49" s="355">
        <v>0</v>
      </c>
      <c r="AR49" s="355">
        <v>0</v>
      </c>
      <c r="AS49" s="355">
        <v>0</v>
      </c>
      <c r="AT49" s="355">
        <v>0</v>
      </c>
      <c r="AU49" s="355">
        <v>0</v>
      </c>
      <c r="AV49" s="355">
        <v>0</v>
      </c>
      <c r="AW49" s="355">
        <v>0</v>
      </c>
      <c r="AX49" s="355">
        <v>0</v>
      </c>
      <c r="AY49" s="378">
        <v>0</v>
      </c>
      <c r="BB49" s="340" t="s">
        <v>3786</v>
      </c>
      <c r="BC49" s="336" t="s">
        <v>1115</v>
      </c>
      <c r="BD49" s="355">
        <v>1</v>
      </c>
      <c r="BE49" s="355">
        <v>1</v>
      </c>
      <c r="BF49" s="355">
        <v>1</v>
      </c>
      <c r="BG49" s="355">
        <v>1</v>
      </c>
      <c r="BH49" s="355">
        <v>1</v>
      </c>
      <c r="BI49" s="355">
        <v>1</v>
      </c>
      <c r="BJ49" s="355">
        <v>1</v>
      </c>
      <c r="BK49" s="355">
        <v>1</v>
      </c>
      <c r="BL49" s="378">
        <v>1</v>
      </c>
    </row>
    <row r="50" spans="2:64">
      <c r="B50" s="340" t="s">
        <v>3787</v>
      </c>
      <c r="C50" s="336" t="s">
        <v>1115</v>
      </c>
      <c r="D50" s="355">
        <v>0.54325661449947582</v>
      </c>
      <c r="E50" s="355">
        <v>0.53130291148974618</v>
      </c>
      <c r="F50" s="355">
        <v>0.48248473181093998</v>
      </c>
      <c r="G50" s="355">
        <v>0.4825320550782215</v>
      </c>
      <c r="H50" s="355">
        <v>0.47895814663500036</v>
      </c>
      <c r="I50" s="355">
        <v>0.47763386737053176</v>
      </c>
      <c r="J50" s="355">
        <v>0.46786801892907987</v>
      </c>
      <c r="K50" s="355">
        <v>0.46054449033008782</v>
      </c>
      <c r="L50" s="378">
        <v>0.49057260451788537</v>
      </c>
      <c r="O50" s="340" t="s">
        <v>3787</v>
      </c>
      <c r="P50" s="336" t="s">
        <v>1115</v>
      </c>
      <c r="Q50" s="355">
        <v>0.45588481872120012</v>
      </c>
      <c r="R50" s="355">
        <v>0.4677963646896951</v>
      </c>
      <c r="S50" s="355">
        <v>0.51664830058417421</v>
      </c>
      <c r="T50" s="355">
        <v>0.51658404031038185</v>
      </c>
      <c r="U50" s="355">
        <v>0.52015183472640103</v>
      </c>
      <c r="V50" s="355">
        <v>0.52146174779530619</v>
      </c>
      <c r="W50" s="355">
        <v>0.53121067876912342</v>
      </c>
      <c r="X50" s="355">
        <v>0.53852151808147142</v>
      </c>
      <c r="Y50" s="378">
        <v>0.50853241295971918</v>
      </c>
      <c r="AB50" s="340" t="s">
        <v>3787</v>
      </c>
      <c r="AC50" s="336" t="s">
        <v>1115</v>
      </c>
      <c r="AD50" s="355">
        <v>0</v>
      </c>
      <c r="AE50" s="355">
        <v>0</v>
      </c>
      <c r="AF50" s="355">
        <v>0</v>
      </c>
      <c r="AG50" s="355">
        <v>0</v>
      </c>
      <c r="AH50" s="355">
        <v>0</v>
      </c>
      <c r="AI50" s="355">
        <v>0</v>
      </c>
      <c r="AJ50" s="355">
        <v>0</v>
      </c>
      <c r="AK50" s="355">
        <v>0</v>
      </c>
      <c r="AL50" s="378">
        <v>0</v>
      </c>
      <c r="AO50" s="340" t="s">
        <v>3787</v>
      </c>
      <c r="AP50" s="336" t="s">
        <v>1115</v>
      </c>
      <c r="AQ50" s="355">
        <v>8.5856677932409588E-4</v>
      </c>
      <c r="AR50" s="355">
        <v>9.007238205587108E-4</v>
      </c>
      <c r="AS50" s="355">
        <v>8.6696760488582053E-4</v>
      </c>
      <c r="AT50" s="355">
        <v>8.8390461139668439E-4</v>
      </c>
      <c r="AU50" s="355">
        <v>8.9001863859859546E-4</v>
      </c>
      <c r="AV50" s="355">
        <v>9.0438483416201176E-4</v>
      </c>
      <c r="AW50" s="355">
        <v>9.213023017966784E-4</v>
      </c>
      <c r="AX50" s="355">
        <v>9.3399158844076227E-4</v>
      </c>
      <c r="AY50" s="378">
        <v>8.9498252239541989E-4</v>
      </c>
      <c r="BB50" s="340" t="s">
        <v>3787</v>
      </c>
      <c r="BC50" s="336" t="s">
        <v>1115</v>
      </c>
      <c r="BD50" s="355">
        <v>1</v>
      </c>
      <c r="BE50" s="355">
        <v>1</v>
      </c>
      <c r="BF50" s="355">
        <v>1</v>
      </c>
      <c r="BG50" s="355">
        <v>1</v>
      </c>
      <c r="BH50" s="355">
        <v>1</v>
      </c>
      <c r="BI50" s="355">
        <v>0.99999999999999989</v>
      </c>
      <c r="BJ50" s="355">
        <v>1</v>
      </c>
      <c r="BK50" s="355">
        <v>1</v>
      </c>
      <c r="BL50" s="378">
        <v>1</v>
      </c>
    </row>
    <row r="51" spans="2:64">
      <c r="B51" s="340" t="s">
        <v>3788</v>
      </c>
      <c r="C51" s="336" t="s">
        <v>2527</v>
      </c>
      <c r="D51" s="355">
        <v>0.84340649970278836</v>
      </c>
      <c r="E51" s="355">
        <v>0.85147955542545106</v>
      </c>
      <c r="F51" s="355">
        <v>0.83709295153995611</v>
      </c>
      <c r="G51" s="355">
        <v>0.83794511651564285</v>
      </c>
      <c r="H51" s="355">
        <v>0.83498862515957706</v>
      </c>
      <c r="I51" s="355">
        <v>0.83728808051727854</v>
      </c>
      <c r="J51" s="355">
        <v>0.8231862313159134</v>
      </c>
      <c r="K51" s="355">
        <v>0.83217816222619245</v>
      </c>
      <c r="L51" s="378">
        <v>0.83719565280035002</v>
      </c>
      <c r="O51" s="340" t="s">
        <v>3788</v>
      </c>
      <c r="P51" s="336" t="s">
        <v>2527</v>
      </c>
      <c r="Q51" s="355">
        <v>0.14607877014823417</v>
      </c>
      <c r="R51" s="355">
        <v>0.14852044457454888</v>
      </c>
      <c r="S51" s="355">
        <v>0.14833611932683263</v>
      </c>
      <c r="T51" s="355">
        <v>0.16205488348435715</v>
      </c>
      <c r="U51" s="355">
        <v>0.16306716538879451</v>
      </c>
      <c r="V51" s="355">
        <v>0.16271191948272148</v>
      </c>
      <c r="W51" s="355">
        <v>0.16455165672168512</v>
      </c>
      <c r="X51" s="355">
        <v>0.16782183777380758</v>
      </c>
      <c r="Y51" s="378">
        <v>0.1578928496126227</v>
      </c>
      <c r="AB51" s="340" t="s">
        <v>3788</v>
      </c>
      <c r="AC51" s="336" t="s">
        <v>2527</v>
      </c>
      <c r="AD51" s="355">
        <v>0</v>
      </c>
      <c r="AE51" s="355">
        <v>0</v>
      </c>
      <c r="AF51" s="355">
        <v>0</v>
      </c>
      <c r="AG51" s="355">
        <v>0</v>
      </c>
      <c r="AH51" s="355">
        <v>0</v>
      </c>
      <c r="AI51" s="355">
        <v>0</v>
      </c>
      <c r="AJ51" s="355">
        <v>0</v>
      </c>
      <c r="AK51" s="355">
        <v>0</v>
      </c>
      <c r="AL51" s="378">
        <v>0</v>
      </c>
      <c r="AO51" s="340" t="s">
        <v>3788</v>
      </c>
      <c r="AP51" s="336" t="s">
        <v>2527</v>
      </c>
      <c r="AQ51" s="355">
        <v>1.0514730148977495E-2</v>
      </c>
      <c r="AR51" s="355">
        <v>0</v>
      </c>
      <c r="AS51" s="355">
        <v>1.4570929133211256E-2</v>
      </c>
      <c r="AT51" s="355">
        <v>0</v>
      </c>
      <c r="AU51" s="355">
        <v>1.9442094516284333E-3</v>
      </c>
      <c r="AV51" s="355">
        <v>0</v>
      </c>
      <c r="AW51" s="355">
        <v>1.2262111962401422E-2</v>
      </c>
      <c r="AX51" s="355">
        <v>0</v>
      </c>
      <c r="AY51" s="378">
        <v>4.911497587027326E-3</v>
      </c>
      <c r="BB51" s="340" t="s">
        <v>3788</v>
      </c>
      <c r="BC51" s="336" t="s">
        <v>2527</v>
      </c>
      <c r="BD51" s="355">
        <v>1</v>
      </c>
      <c r="BE51" s="355">
        <v>1</v>
      </c>
      <c r="BF51" s="355">
        <v>1</v>
      </c>
      <c r="BG51" s="355">
        <v>1</v>
      </c>
      <c r="BH51" s="355">
        <v>1</v>
      </c>
      <c r="BI51" s="355">
        <v>1</v>
      </c>
      <c r="BJ51" s="355">
        <v>1</v>
      </c>
      <c r="BK51" s="355">
        <v>1</v>
      </c>
      <c r="BL51" s="378">
        <v>1</v>
      </c>
    </row>
    <row r="52" spans="2:64">
      <c r="B52" s="340" t="s">
        <v>3789</v>
      </c>
      <c r="C52" s="336" t="s">
        <v>2527</v>
      </c>
      <c r="D52" s="355">
        <v>0.48644488429233101</v>
      </c>
      <c r="E52" s="355">
        <v>0.49096613508976361</v>
      </c>
      <c r="F52" s="355">
        <v>0.49369159758004733</v>
      </c>
      <c r="G52" s="355">
        <v>0.50979538288710102</v>
      </c>
      <c r="H52" s="355">
        <v>0.51104467185962088</v>
      </c>
      <c r="I52" s="355">
        <v>0.5320647109338561</v>
      </c>
      <c r="J52" s="355">
        <v>0.52615501761966321</v>
      </c>
      <c r="K52" s="355">
        <v>0.5184837392042948</v>
      </c>
      <c r="L52" s="378">
        <v>0.5085807674333348</v>
      </c>
      <c r="O52" s="340" t="s">
        <v>3789</v>
      </c>
      <c r="P52" s="336" t="s">
        <v>2527</v>
      </c>
      <c r="Q52" s="355">
        <v>0.44899133002771224</v>
      </c>
      <c r="R52" s="355">
        <v>0.45746861559893859</v>
      </c>
      <c r="S52" s="355">
        <v>0.45785521784022926</v>
      </c>
      <c r="T52" s="355">
        <v>0.41607824597175896</v>
      </c>
      <c r="U52" s="355">
        <v>0.47118768378907339</v>
      </c>
      <c r="V52" s="355">
        <v>0.4679352890661439</v>
      </c>
      <c r="W52" s="355">
        <v>0.47384498238033679</v>
      </c>
      <c r="X52" s="355">
        <v>0.48151626079570514</v>
      </c>
      <c r="Y52" s="378">
        <v>0.45935970318373731</v>
      </c>
      <c r="AB52" s="340" t="s">
        <v>3789</v>
      </c>
      <c r="AC52" s="336" t="s">
        <v>2527</v>
      </c>
      <c r="AD52" s="355">
        <v>0</v>
      </c>
      <c r="AE52" s="355">
        <v>0</v>
      </c>
      <c r="AF52" s="355">
        <v>0</v>
      </c>
      <c r="AG52" s="355">
        <v>0</v>
      </c>
      <c r="AH52" s="355">
        <v>0</v>
      </c>
      <c r="AI52" s="355">
        <v>0</v>
      </c>
      <c r="AJ52" s="355">
        <v>0</v>
      </c>
      <c r="AK52" s="355">
        <v>0</v>
      </c>
      <c r="AL52" s="378">
        <v>0</v>
      </c>
      <c r="AO52" s="340" t="s">
        <v>3789</v>
      </c>
      <c r="AP52" s="336" t="s">
        <v>2527</v>
      </c>
      <c r="AQ52" s="355">
        <v>6.4563785679956714E-2</v>
      </c>
      <c r="AR52" s="355">
        <v>5.1565249311297766E-2</v>
      </c>
      <c r="AS52" s="355">
        <v>4.8453184579723453E-2</v>
      </c>
      <c r="AT52" s="355">
        <v>7.4126371141140068E-2</v>
      </c>
      <c r="AU52" s="355">
        <v>1.7767644351305706E-2</v>
      </c>
      <c r="AV52" s="355">
        <v>0</v>
      </c>
      <c r="AW52" s="355">
        <v>0</v>
      </c>
      <c r="AX52" s="355">
        <v>0</v>
      </c>
      <c r="AY52" s="378">
        <v>3.2059529382927963E-2</v>
      </c>
      <c r="BB52" s="340" t="s">
        <v>3789</v>
      </c>
      <c r="BC52" s="336" t="s">
        <v>2527</v>
      </c>
      <c r="BD52" s="355">
        <v>0.99999999999999989</v>
      </c>
      <c r="BE52" s="355">
        <v>1</v>
      </c>
      <c r="BF52" s="355">
        <v>1</v>
      </c>
      <c r="BG52" s="355">
        <v>1</v>
      </c>
      <c r="BH52" s="355">
        <v>1</v>
      </c>
      <c r="BI52" s="355">
        <v>1</v>
      </c>
      <c r="BJ52" s="355">
        <v>1</v>
      </c>
      <c r="BK52" s="355">
        <v>1</v>
      </c>
      <c r="BL52" s="378">
        <v>1</v>
      </c>
    </row>
    <row r="53" spans="2:64">
      <c r="B53" s="340" t="s">
        <v>3790</v>
      </c>
      <c r="C53" s="336" t="s">
        <v>2527</v>
      </c>
      <c r="D53" s="355">
        <v>0.45264604504910183</v>
      </c>
      <c r="E53" s="355">
        <v>0.45993361650404085</v>
      </c>
      <c r="F53" s="355">
        <v>0.44686152557554776</v>
      </c>
      <c r="G53" s="355">
        <v>0.44313028123319398</v>
      </c>
      <c r="H53" s="355">
        <v>0.45387992774735764</v>
      </c>
      <c r="I53" s="355">
        <v>0.46648930461379506</v>
      </c>
      <c r="J53" s="355">
        <v>0.45659517615141137</v>
      </c>
      <c r="K53" s="355">
        <v>0.46229132954592417</v>
      </c>
      <c r="L53" s="378">
        <v>0.45522840080254662</v>
      </c>
      <c r="O53" s="340" t="s">
        <v>3790</v>
      </c>
      <c r="P53" s="336" t="s">
        <v>2527</v>
      </c>
      <c r="Q53" s="355">
        <v>0.35535479727794206</v>
      </c>
      <c r="R53" s="355">
        <v>0.36377222931017916</v>
      </c>
      <c r="S53" s="355">
        <v>0.36578893926971306</v>
      </c>
      <c r="T53" s="355">
        <v>0.36895259661989743</v>
      </c>
      <c r="U53" s="355">
        <v>0.38035705051929763</v>
      </c>
      <c r="V53" s="355">
        <v>0.30023046702982142</v>
      </c>
      <c r="W53" s="355">
        <v>0.30892645481306608</v>
      </c>
      <c r="X53" s="355">
        <v>0.41063706680315754</v>
      </c>
      <c r="Y53" s="378">
        <v>0.35675245020538426</v>
      </c>
      <c r="AB53" s="340" t="s">
        <v>3790</v>
      </c>
      <c r="AC53" s="336" t="s">
        <v>2527</v>
      </c>
      <c r="AD53" s="355">
        <v>0</v>
      </c>
      <c r="AE53" s="355">
        <v>0</v>
      </c>
      <c r="AF53" s="355">
        <v>0</v>
      </c>
      <c r="AG53" s="355">
        <v>0</v>
      </c>
      <c r="AH53" s="355">
        <v>0</v>
      </c>
      <c r="AI53" s="355">
        <v>0</v>
      </c>
      <c r="AJ53" s="355">
        <v>0</v>
      </c>
      <c r="AK53" s="355">
        <v>0</v>
      </c>
      <c r="AL53" s="378">
        <v>0</v>
      </c>
      <c r="AO53" s="340" t="s">
        <v>3790</v>
      </c>
      <c r="AP53" s="336" t="s">
        <v>2527</v>
      </c>
      <c r="AQ53" s="355">
        <v>0.19199915767295608</v>
      </c>
      <c r="AR53" s="355">
        <v>0.17629415418577996</v>
      </c>
      <c r="AS53" s="355">
        <v>0.18734953515473915</v>
      </c>
      <c r="AT53" s="355">
        <v>0.18791712214690859</v>
      </c>
      <c r="AU53" s="355">
        <v>0.16576302173334476</v>
      </c>
      <c r="AV53" s="355">
        <v>0.23328022835638351</v>
      </c>
      <c r="AW53" s="355">
        <v>0.23447836903552252</v>
      </c>
      <c r="AX53" s="355">
        <v>0.1270716036509183</v>
      </c>
      <c r="AY53" s="378">
        <v>0.18801914899206912</v>
      </c>
      <c r="BB53" s="340" t="s">
        <v>3790</v>
      </c>
      <c r="BC53" s="336" t="s">
        <v>2527</v>
      </c>
      <c r="BD53" s="355">
        <v>1</v>
      </c>
      <c r="BE53" s="355">
        <v>1</v>
      </c>
      <c r="BF53" s="355">
        <v>1</v>
      </c>
      <c r="BG53" s="355">
        <v>1</v>
      </c>
      <c r="BH53" s="355">
        <v>1</v>
      </c>
      <c r="BI53" s="355">
        <v>1</v>
      </c>
      <c r="BJ53" s="355">
        <v>1</v>
      </c>
      <c r="BK53" s="355">
        <v>1</v>
      </c>
      <c r="BL53" s="378">
        <v>1</v>
      </c>
    </row>
    <row r="54" spans="2:64">
      <c r="B54" s="340" t="s">
        <v>3791</v>
      </c>
      <c r="C54" s="336" t="s">
        <v>2527</v>
      </c>
      <c r="D54" s="355">
        <v>0.52292473602484968</v>
      </c>
      <c r="E54" s="355">
        <v>0.52592039713247984</v>
      </c>
      <c r="F54" s="355">
        <v>0.51289172696478791</v>
      </c>
      <c r="G54" s="355">
        <v>0.53452739332664356</v>
      </c>
      <c r="H54" s="355">
        <v>0.52833829598880466</v>
      </c>
      <c r="I54" s="355">
        <v>0.53889091553840418</v>
      </c>
      <c r="J54" s="355">
        <v>0.53299673339677966</v>
      </c>
      <c r="K54" s="355">
        <v>0.55562884763734266</v>
      </c>
      <c r="L54" s="378">
        <v>0.53151488075126152</v>
      </c>
      <c r="O54" s="340" t="s">
        <v>3791</v>
      </c>
      <c r="P54" s="336" t="s">
        <v>2527</v>
      </c>
      <c r="Q54" s="355">
        <v>0.42474469695462275</v>
      </c>
      <c r="R54" s="355">
        <v>0.39947335236775566</v>
      </c>
      <c r="S54" s="355">
        <v>0.39912474880963306</v>
      </c>
      <c r="T54" s="355">
        <v>0.42358985657166165</v>
      </c>
      <c r="U54" s="355">
        <v>0.38209365167181764</v>
      </c>
      <c r="V54" s="355">
        <v>0.38117342389679026</v>
      </c>
      <c r="W54" s="355">
        <v>0.3824120378950126</v>
      </c>
      <c r="X54" s="355">
        <v>0.38915590210551793</v>
      </c>
      <c r="Y54" s="378">
        <v>0.39772095878410141</v>
      </c>
      <c r="AB54" s="340" t="s">
        <v>3791</v>
      </c>
      <c r="AC54" s="336" t="s">
        <v>2527</v>
      </c>
      <c r="AD54" s="355">
        <v>0</v>
      </c>
      <c r="AE54" s="355">
        <v>0</v>
      </c>
      <c r="AF54" s="355">
        <v>0</v>
      </c>
      <c r="AG54" s="355">
        <v>0</v>
      </c>
      <c r="AH54" s="355">
        <v>0</v>
      </c>
      <c r="AI54" s="355">
        <v>0</v>
      </c>
      <c r="AJ54" s="355">
        <v>0</v>
      </c>
      <c r="AK54" s="355">
        <v>0</v>
      </c>
      <c r="AL54" s="378">
        <v>0</v>
      </c>
      <c r="AO54" s="340" t="s">
        <v>3791</v>
      </c>
      <c r="AP54" s="336" t="s">
        <v>2527</v>
      </c>
      <c r="AQ54" s="355">
        <v>5.2330567020527567E-2</v>
      </c>
      <c r="AR54" s="355">
        <v>7.4606250499764493E-2</v>
      </c>
      <c r="AS54" s="355">
        <v>8.7983524225579035E-2</v>
      </c>
      <c r="AT54" s="355">
        <v>4.188275010169476E-2</v>
      </c>
      <c r="AU54" s="355">
        <v>8.956805233937766E-2</v>
      </c>
      <c r="AV54" s="355">
        <v>7.9935660564805611E-2</v>
      </c>
      <c r="AW54" s="355">
        <v>8.4591228708207747E-2</v>
      </c>
      <c r="AX54" s="355">
        <v>5.52152502571394E-2</v>
      </c>
      <c r="AY54" s="378">
        <v>7.076416046463703E-2</v>
      </c>
      <c r="BB54" s="340" t="s">
        <v>3791</v>
      </c>
      <c r="BC54" s="336" t="s">
        <v>2527</v>
      </c>
      <c r="BD54" s="355">
        <v>0.99999999999999989</v>
      </c>
      <c r="BE54" s="355">
        <v>1</v>
      </c>
      <c r="BF54" s="355">
        <v>1</v>
      </c>
      <c r="BG54" s="355">
        <v>1</v>
      </c>
      <c r="BH54" s="355">
        <v>1</v>
      </c>
      <c r="BI54" s="355">
        <v>1</v>
      </c>
      <c r="BJ54" s="355">
        <v>1</v>
      </c>
      <c r="BK54" s="355">
        <v>0.99999999999999989</v>
      </c>
      <c r="BL54" s="378">
        <v>1</v>
      </c>
    </row>
    <row r="55" spans="2:64">
      <c r="B55" s="340" t="s">
        <v>3792</v>
      </c>
      <c r="C55" s="336" t="s">
        <v>764</v>
      </c>
      <c r="D55" s="355">
        <v>0.53891512480750725</v>
      </c>
      <c r="E55" s="355">
        <v>0.54939415980336215</v>
      </c>
      <c r="F55" s="355">
        <v>0.54598915194917408</v>
      </c>
      <c r="G55" s="355">
        <v>0.55059138633035476</v>
      </c>
      <c r="H55" s="355">
        <v>0.5703464942855706</v>
      </c>
      <c r="I55" s="355">
        <v>0.56517341254030351</v>
      </c>
      <c r="J55" s="355">
        <v>0.55984417826611022</v>
      </c>
      <c r="K55" s="355">
        <v>0.55689156685297647</v>
      </c>
      <c r="L55" s="378">
        <v>0.55464318435441984</v>
      </c>
      <c r="O55" s="340" t="s">
        <v>3792</v>
      </c>
      <c r="P55" s="336" t="s">
        <v>764</v>
      </c>
      <c r="Q55" s="355">
        <v>0.4103669493256073</v>
      </c>
      <c r="R55" s="355">
        <v>0.42070997775316088</v>
      </c>
      <c r="S55" s="355">
        <v>0.40169048822893733</v>
      </c>
      <c r="T55" s="355">
        <v>0.40853440644287459</v>
      </c>
      <c r="U55" s="355">
        <v>0.41819605260173914</v>
      </c>
      <c r="V55" s="355">
        <v>0.42072216054428407</v>
      </c>
      <c r="W55" s="355">
        <v>0.42188644943650372</v>
      </c>
      <c r="X55" s="355">
        <v>0.43129548037646925</v>
      </c>
      <c r="Y55" s="378">
        <v>0.41667524558869706</v>
      </c>
      <c r="AB55" s="340" t="s">
        <v>3792</v>
      </c>
      <c r="AC55" s="336" t="s">
        <v>764</v>
      </c>
      <c r="AD55" s="355">
        <v>1.0281617211674962E-2</v>
      </c>
      <c r="AE55" s="355">
        <v>1.0539742766784065E-2</v>
      </c>
      <c r="AF55" s="355">
        <v>1.0756592022829895E-2</v>
      </c>
      <c r="AG55" s="355">
        <v>1.0938698479389121E-2</v>
      </c>
      <c r="AH55" s="355">
        <v>1.1457453112690263E-2</v>
      </c>
      <c r="AI55" s="355">
        <v>1.152555842173645E-2</v>
      </c>
      <c r="AJ55" s="355">
        <v>1.1556347637214224E-2</v>
      </c>
      <c r="AK55" s="355">
        <v>1.1812952770554233E-2</v>
      </c>
      <c r="AL55" s="378">
        <v>1.1108620302859152E-2</v>
      </c>
      <c r="AO55" s="340" t="s">
        <v>3792</v>
      </c>
      <c r="AP55" s="336" t="s">
        <v>764</v>
      </c>
      <c r="AQ55" s="355">
        <v>4.043630865521048E-2</v>
      </c>
      <c r="AR55" s="355">
        <v>1.9356119676692936E-2</v>
      </c>
      <c r="AS55" s="355">
        <v>4.1563767799058716E-2</v>
      </c>
      <c r="AT55" s="355">
        <v>2.9935508747381583E-2</v>
      </c>
      <c r="AU55" s="355">
        <v>0</v>
      </c>
      <c r="AV55" s="355">
        <v>2.5788684936759697E-3</v>
      </c>
      <c r="AW55" s="355">
        <v>6.7130246601717737E-3</v>
      </c>
      <c r="AX55" s="355">
        <v>0</v>
      </c>
      <c r="AY55" s="378">
        <v>1.7572949754023931E-2</v>
      </c>
      <c r="BB55" s="340" t="s">
        <v>3792</v>
      </c>
      <c r="BC55" s="336" t="s">
        <v>764</v>
      </c>
      <c r="BD55" s="355">
        <v>1</v>
      </c>
      <c r="BE55" s="355">
        <v>1</v>
      </c>
      <c r="BF55" s="355">
        <v>0.99999999999999989</v>
      </c>
      <c r="BG55" s="355">
        <v>1</v>
      </c>
      <c r="BH55" s="355">
        <v>1</v>
      </c>
      <c r="BI55" s="355">
        <v>0.99999999999999989</v>
      </c>
      <c r="BJ55" s="355">
        <v>0.99999999999999989</v>
      </c>
      <c r="BK55" s="355">
        <v>1</v>
      </c>
      <c r="BL55" s="378">
        <v>1</v>
      </c>
    </row>
    <row r="56" spans="2:64">
      <c r="B56" s="340" t="s">
        <v>3793</v>
      </c>
      <c r="C56" s="336" t="s">
        <v>764</v>
      </c>
      <c r="D56" s="355">
        <v>0.55483094587408344</v>
      </c>
      <c r="E56" s="355">
        <v>0.5496109027872994</v>
      </c>
      <c r="F56" s="355">
        <v>0.54399017450113218</v>
      </c>
      <c r="G56" s="355">
        <v>0.54379204097796763</v>
      </c>
      <c r="H56" s="355">
        <v>0.55894960416311645</v>
      </c>
      <c r="I56" s="355">
        <v>0.51523942823368352</v>
      </c>
      <c r="J56" s="355">
        <v>0.5273499116618573</v>
      </c>
      <c r="K56" s="355">
        <v>0.53574635087166644</v>
      </c>
      <c r="L56" s="378">
        <v>0.54118866988385084</v>
      </c>
      <c r="O56" s="340" t="s">
        <v>3793</v>
      </c>
      <c r="P56" s="336" t="s">
        <v>764</v>
      </c>
      <c r="Q56" s="355">
        <v>0.40828733044634113</v>
      </c>
      <c r="R56" s="355">
        <v>0.42698105932820507</v>
      </c>
      <c r="S56" s="355">
        <v>0.42130778834745308</v>
      </c>
      <c r="T56" s="355">
        <v>0.43750180433381836</v>
      </c>
      <c r="U56" s="355">
        <v>0.43683425405372228</v>
      </c>
      <c r="V56" s="355">
        <v>0.48050482641111608</v>
      </c>
      <c r="W56" s="355">
        <v>0.46166868441330605</v>
      </c>
      <c r="X56" s="355">
        <v>0.43013460499374057</v>
      </c>
      <c r="Y56" s="378">
        <v>0.43790254404096285</v>
      </c>
      <c r="AB56" s="340" t="s">
        <v>3793</v>
      </c>
      <c r="AC56" s="336" t="s">
        <v>764</v>
      </c>
      <c r="AD56" s="355">
        <v>3.8789916967025412E-3</v>
      </c>
      <c r="AE56" s="355">
        <v>3.986319322904195E-3</v>
      </c>
      <c r="AF56" s="355">
        <v>4.0659062602475017E-3</v>
      </c>
      <c r="AG56" s="355">
        <v>4.2223866225365074E-3</v>
      </c>
      <c r="AH56" s="355">
        <v>4.2161417831612785E-3</v>
      </c>
      <c r="AI56" s="355">
        <v>4.2557453552003422E-3</v>
      </c>
      <c r="AJ56" s="355">
        <v>4.4547204600752415E-3</v>
      </c>
      <c r="AK56" s="355">
        <v>4.6135814395833275E-3</v>
      </c>
      <c r="AL56" s="378">
        <v>4.2117241175513671E-3</v>
      </c>
      <c r="AO56" s="340" t="s">
        <v>3793</v>
      </c>
      <c r="AP56" s="336" t="s">
        <v>764</v>
      </c>
      <c r="AQ56" s="355">
        <v>3.3002731982872902E-2</v>
      </c>
      <c r="AR56" s="355">
        <v>1.9421718561591368E-2</v>
      </c>
      <c r="AS56" s="355">
        <v>3.0636130891167224E-2</v>
      </c>
      <c r="AT56" s="355">
        <v>1.4483768065677555E-2</v>
      </c>
      <c r="AU56" s="355">
        <v>0</v>
      </c>
      <c r="AV56" s="355">
        <v>0</v>
      </c>
      <c r="AW56" s="355">
        <v>6.5266834647613996E-3</v>
      </c>
      <c r="AX56" s="355">
        <v>2.950546269500965E-2</v>
      </c>
      <c r="AY56" s="378">
        <v>1.6697061957635012E-2</v>
      </c>
      <c r="BB56" s="340" t="s">
        <v>3793</v>
      </c>
      <c r="BC56" s="336" t="s">
        <v>764</v>
      </c>
      <c r="BD56" s="355">
        <v>1</v>
      </c>
      <c r="BE56" s="355">
        <v>1</v>
      </c>
      <c r="BF56" s="355">
        <v>1</v>
      </c>
      <c r="BG56" s="355">
        <v>1</v>
      </c>
      <c r="BH56" s="355">
        <v>1</v>
      </c>
      <c r="BI56" s="355">
        <v>1</v>
      </c>
      <c r="BJ56" s="355">
        <v>1</v>
      </c>
      <c r="BK56" s="355">
        <v>1</v>
      </c>
      <c r="BL56" s="378">
        <v>1</v>
      </c>
    </row>
    <row r="57" spans="2:64">
      <c r="B57" s="340" t="s">
        <v>3794</v>
      </c>
      <c r="C57" s="336" t="s">
        <v>764</v>
      </c>
      <c r="D57" s="355">
        <v>0.53203640664620866</v>
      </c>
      <c r="E57" s="355">
        <v>0.49264288587409344</v>
      </c>
      <c r="F57" s="355">
        <v>0.48838990564844093</v>
      </c>
      <c r="G57" s="355">
        <v>0.48284755910827315</v>
      </c>
      <c r="H57" s="355">
        <v>0.51216587256944079</v>
      </c>
      <c r="I57" s="355">
        <v>0.50977374357195959</v>
      </c>
      <c r="J57" s="355">
        <v>0.51196776343956585</v>
      </c>
      <c r="K57" s="355">
        <v>0.46743958080792414</v>
      </c>
      <c r="L57" s="378">
        <v>0.49965796470823831</v>
      </c>
      <c r="O57" s="340" t="s">
        <v>3794</v>
      </c>
      <c r="P57" s="336" t="s">
        <v>764</v>
      </c>
      <c r="Q57" s="355">
        <v>0.41532317577446848</v>
      </c>
      <c r="R57" s="355">
        <v>0.50735711412590656</v>
      </c>
      <c r="S57" s="355">
        <v>0.4567821576029284</v>
      </c>
      <c r="T57" s="355">
        <v>0.48611774410071451</v>
      </c>
      <c r="U57" s="355">
        <v>0.44040190320430417</v>
      </c>
      <c r="V57" s="355">
        <v>0.45131025116155632</v>
      </c>
      <c r="W57" s="355">
        <v>0.46270724192638035</v>
      </c>
      <c r="X57" s="355">
        <v>0.47564720300390451</v>
      </c>
      <c r="Y57" s="378">
        <v>0.46195584886252039</v>
      </c>
      <c r="AB57" s="340" t="s">
        <v>3794</v>
      </c>
      <c r="AC57" s="336" t="s">
        <v>764</v>
      </c>
      <c r="AD57" s="355">
        <v>0</v>
      </c>
      <c r="AE57" s="355">
        <v>0</v>
      </c>
      <c r="AF57" s="355">
        <v>0</v>
      </c>
      <c r="AG57" s="355">
        <v>0</v>
      </c>
      <c r="AH57" s="355">
        <v>0</v>
      </c>
      <c r="AI57" s="355">
        <v>0</v>
      </c>
      <c r="AJ57" s="355">
        <v>0</v>
      </c>
      <c r="AK57" s="355">
        <v>0</v>
      </c>
      <c r="AL57" s="378">
        <v>0</v>
      </c>
      <c r="AO57" s="340" t="s">
        <v>3794</v>
      </c>
      <c r="AP57" s="336" t="s">
        <v>764</v>
      </c>
      <c r="AQ57" s="355">
        <v>5.2640417579322828E-2</v>
      </c>
      <c r="AR57" s="355">
        <v>0</v>
      </c>
      <c r="AS57" s="355">
        <v>5.4827936748630637E-2</v>
      </c>
      <c r="AT57" s="355">
        <v>3.1034696791012353E-2</v>
      </c>
      <c r="AU57" s="355">
        <v>4.7432224226254996E-2</v>
      </c>
      <c r="AV57" s="355">
        <v>3.891600526648404E-2</v>
      </c>
      <c r="AW57" s="355">
        <v>2.5324994634053827E-2</v>
      </c>
      <c r="AX57" s="355">
        <v>5.6913216188171384E-2</v>
      </c>
      <c r="AY57" s="378">
        <v>3.8386186429241256E-2</v>
      </c>
      <c r="BB57" s="340" t="s">
        <v>3794</v>
      </c>
      <c r="BC57" s="336" t="s">
        <v>764</v>
      </c>
      <c r="BD57" s="355">
        <v>0.99999999999999989</v>
      </c>
      <c r="BE57" s="355">
        <v>1</v>
      </c>
      <c r="BF57" s="355">
        <v>1</v>
      </c>
      <c r="BG57" s="355">
        <v>1</v>
      </c>
      <c r="BH57" s="355">
        <v>1</v>
      </c>
      <c r="BI57" s="355">
        <v>1</v>
      </c>
      <c r="BJ57" s="355">
        <v>1</v>
      </c>
      <c r="BK57" s="355">
        <v>1</v>
      </c>
      <c r="BL57" s="378">
        <v>1</v>
      </c>
    </row>
    <row r="58" spans="2:64">
      <c r="B58" s="373" t="s">
        <v>3795</v>
      </c>
      <c r="C58" s="336" t="s">
        <v>1366</v>
      </c>
      <c r="D58" s="355">
        <v>0.47262134250841903</v>
      </c>
      <c r="E58" s="355">
        <v>0.47611466709008704</v>
      </c>
      <c r="F58" s="355">
        <v>0.48949138332731379</v>
      </c>
      <c r="G58" s="355">
        <v>0.50077925478591168</v>
      </c>
      <c r="H58" s="355">
        <v>0.50080138573604804</v>
      </c>
      <c r="I58" s="355">
        <v>0.50063763391669525</v>
      </c>
      <c r="J58" s="355">
        <v>0.49985590435827071</v>
      </c>
      <c r="K58" s="355">
        <v>0.50100564727193198</v>
      </c>
      <c r="L58" s="378">
        <v>0.4926634023743347</v>
      </c>
      <c r="O58" s="373" t="s">
        <v>3795</v>
      </c>
      <c r="P58" s="336" t="s">
        <v>1366</v>
      </c>
      <c r="Q58" s="355">
        <v>0.47544951572555083</v>
      </c>
      <c r="R58" s="355">
        <v>0.47443521538473554</v>
      </c>
      <c r="S58" s="355">
        <v>0.48725751531105865</v>
      </c>
      <c r="T58" s="355">
        <v>0.49922074521408827</v>
      </c>
      <c r="U58" s="355">
        <v>0.49919861426395196</v>
      </c>
      <c r="V58" s="355">
        <v>0.49936236608330475</v>
      </c>
      <c r="W58" s="355">
        <v>0.50014409564172935</v>
      </c>
      <c r="X58" s="355">
        <v>0.49899435272806808</v>
      </c>
      <c r="Y58" s="378">
        <v>0.49175780254406093</v>
      </c>
      <c r="AB58" s="373" t="s">
        <v>3795</v>
      </c>
      <c r="AC58" s="336" t="s">
        <v>1366</v>
      </c>
      <c r="AD58" s="355">
        <v>0</v>
      </c>
      <c r="AE58" s="355">
        <v>0</v>
      </c>
      <c r="AF58" s="355">
        <v>0</v>
      </c>
      <c r="AG58" s="355">
        <v>0</v>
      </c>
      <c r="AH58" s="355">
        <v>0</v>
      </c>
      <c r="AI58" s="355">
        <v>0</v>
      </c>
      <c r="AJ58" s="355">
        <v>0</v>
      </c>
      <c r="AK58" s="355">
        <v>0</v>
      </c>
      <c r="AL58" s="378">
        <v>0</v>
      </c>
      <c r="AO58" s="373" t="s">
        <v>3795</v>
      </c>
      <c r="AP58" s="336" t="s">
        <v>1366</v>
      </c>
      <c r="AQ58" s="355">
        <v>5.1929141766030099E-2</v>
      </c>
      <c r="AR58" s="355">
        <v>4.9450117525177459E-2</v>
      </c>
      <c r="AS58" s="355">
        <v>2.3251101361627568E-2</v>
      </c>
      <c r="AT58" s="355">
        <v>0</v>
      </c>
      <c r="AU58" s="355">
        <v>0</v>
      </c>
      <c r="AV58" s="355">
        <v>0</v>
      </c>
      <c r="AW58" s="355">
        <v>0</v>
      </c>
      <c r="AX58" s="355">
        <v>0</v>
      </c>
      <c r="AY58" s="378">
        <v>1.5578795081604391E-2</v>
      </c>
      <c r="BB58" s="373" t="s">
        <v>3795</v>
      </c>
      <c r="BC58" s="336" t="s">
        <v>1366</v>
      </c>
      <c r="BD58" s="355">
        <v>1</v>
      </c>
      <c r="BE58" s="355">
        <v>1</v>
      </c>
      <c r="BF58" s="355">
        <v>1</v>
      </c>
      <c r="BG58" s="355">
        <v>1</v>
      </c>
      <c r="BH58" s="355">
        <v>1</v>
      </c>
      <c r="BI58" s="355">
        <v>1</v>
      </c>
      <c r="BJ58" s="355">
        <v>1</v>
      </c>
      <c r="BK58" s="355">
        <v>1</v>
      </c>
      <c r="BL58" s="378">
        <v>1</v>
      </c>
    </row>
    <row r="59" spans="2:64">
      <c r="B59" s="373" t="s">
        <v>3796</v>
      </c>
      <c r="C59" s="336" t="s">
        <v>1366</v>
      </c>
      <c r="D59" s="355">
        <v>0.5246883150048437</v>
      </c>
      <c r="E59" s="355">
        <v>0.5265150556606818</v>
      </c>
      <c r="F59" s="355">
        <v>0.53128623560481214</v>
      </c>
      <c r="G59" s="355">
        <v>0.54160903663459026</v>
      </c>
      <c r="H59" s="355">
        <v>0.51513789289515322</v>
      </c>
      <c r="I59" s="355">
        <v>0.52198773527082931</v>
      </c>
      <c r="J59" s="355">
        <v>0.51888832192477397</v>
      </c>
      <c r="K59" s="355">
        <v>0.5254053638772298</v>
      </c>
      <c r="L59" s="378">
        <v>0.52568974460911422</v>
      </c>
      <c r="O59" s="373" t="s">
        <v>3796</v>
      </c>
      <c r="P59" s="336" t="s">
        <v>1366</v>
      </c>
      <c r="Q59" s="355">
        <v>0.44322567782789241</v>
      </c>
      <c r="R59" s="355">
        <v>0.46753752812473254</v>
      </c>
      <c r="S59" s="355">
        <v>0.4687137643951878</v>
      </c>
      <c r="T59" s="355">
        <v>0.43356477431434842</v>
      </c>
      <c r="U59" s="355">
        <v>0.4422632113501867</v>
      </c>
      <c r="V59" s="355">
        <v>0.46104557365665266</v>
      </c>
      <c r="W59" s="355">
        <v>0.48111167807522603</v>
      </c>
      <c r="X59" s="355">
        <v>0.44660548420239443</v>
      </c>
      <c r="Y59" s="378">
        <v>0.45550846149332763</v>
      </c>
      <c r="AB59" s="373" t="s">
        <v>3796</v>
      </c>
      <c r="AC59" s="336" t="s">
        <v>1366</v>
      </c>
      <c r="AD59" s="355">
        <v>0</v>
      </c>
      <c r="AE59" s="355">
        <v>0</v>
      </c>
      <c r="AF59" s="355">
        <v>0</v>
      </c>
      <c r="AG59" s="355">
        <v>0</v>
      </c>
      <c r="AH59" s="355">
        <v>0</v>
      </c>
      <c r="AI59" s="355">
        <v>0</v>
      </c>
      <c r="AJ59" s="355">
        <v>0</v>
      </c>
      <c r="AK59" s="355">
        <v>0</v>
      </c>
      <c r="AL59" s="378">
        <v>0</v>
      </c>
      <c r="AO59" s="373" t="s">
        <v>3796</v>
      </c>
      <c r="AP59" s="336" t="s">
        <v>1366</v>
      </c>
      <c r="AQ59" s="355">
        <v>3.2086007167263939E-2</v>
      </c>
      <c r="AR59" s="355">
        <v>5.9474162145856727E-3</v>
      </c>
      <c r="AS59" s="355">
        <v>0</v>
      </c>
      <c r="AT59" s="355">
        <v>2.4826189051061282E-2</v>
      </c>
      <c r="AU59" s="355">
        <v>4.259889575466002E-2</v>
      </c>
      <c r="AV59" s="355">
        <v>1.6966691072518022E-2</v>
      </c>
      <c r="AW59" s="355">
        <v>0</v>
      </c>
      <c r="AX59" s="355">
        <v>2.7989151920375741E-2</v>
      </c>
      <c r="AY59" s="378">
        <v>1.8801793897558084E-2</v>
      </c>
      <c r="BB59" s="373" t="s">
        <v>3796</v>
      </c>
      <c r="BC59" s="336" t="s">
        <v>1366</v>
      </c>
      <c r="BD59" s="355">
        <v>1</v>
      </c>
      <c r="BE59" s="355">
        <v>1</v>
      </c>
      <c r="BF59" s="355">
        <v>1</v>
      </c>
      <c r="BG59" s="355">
        <v>1</v>
      </c>
      <c r="BH59" s="355">
        <v>0.99999999999999989</v>
      </c>
      <c r="BI59" s="355">
        <v>1</v>
      </c>
      <c r="BJ59" s="355">
        <v>1</v>
      </c>
      <c r="BK59" s="355">
        <v>1</v>
      </c>
      <c r="BL59" s="378">
        <v>1</v>
      </c>
    </row>
    <row r="60" spans="2:64">
      <c r="B60" s="373" t="s">
        <v>3797</v>
      </c>
      <c r="C60" s="336" t="s">
        <v>1366</v>
      </c>
      <c r="D60" s="355">
        <v>0.53709864082895975</v>
      </c>
      <c r="E60" s="355">
        <v>0.53263137265067972</v>
      </c>
      <c r="F60" s="355">
        <v>0.52611125809161874</v>
      </c>
      <c r="G60" s="355">
        <v>0.52743397423021288</v>
      </c>
      <c r="H60" s="355">
        <v>0.53999398264081577</v>
      </c>
      <c r="I60" s="355">
        <v>0.54324034761805906</v>
      </c>
      <c r="J60" s="355">
        <v>0.54251902692801157</v>
      </c>
      <c r="K60" s="355">
        <v>0.53763682803434754</v>
      </c>
      <c r="L60" s="378">
        <v>0.53583317887783821</v>
      </c>
      <c r="O60" s="373" t="s">
        <v>3797</v>
      </c>
      <c r="P60" s="336" t="s">
        <v>1366</v>
      </c>
      <c r="Q60" s="355">
        <v>0.44040034988561433</v>
      </c>
      <c r="R60" s="355">
        <v>0.44197265790523232</v>
      </c>
      <c r="S60" s="355">
        <v>0.44742142638543941</v>
      </c>
      <c r="T60" s="355">
        <v>0.45672002711735821</v>
      </c>
      <c r="U60" s="355">
        <v>0.436697276324714</v>
      </c>
      <c r="V60" s="355">
        <v>0.4471205303155486</v>
      </c>
      <c r="W60" s="355">
        <v>0.45748097307198848</v>
      </c>
      <c r="X60" s="355">
        <v>0.46236317196565241</v>
      </c>
      <c r="Y60" s="378">
        <v>0.44877205162144351</v>
      </c>
      <c r="AB60" s="373" t="s">
        <v>3797</v>
      </c>
      <c r="AC60" s="336" t="s">
        <v>1366</v>
      </c>
      <c r="AD60" s="355">
        <v>0</v>
      </c>
      <c r="AE60" s="355">
        <v>0</v>
      </c>
      <c r="AF60" s="355">
        <v>0</v>
      </c>
      <c r="AG60" s="355">
        <v>0</v>
      </c>
      <c r="AH60" s="355">
        <v>0</v>
      </c>
      <c r="AI60" s="355">
        <v>0</v>
      </c>
      <c r="AJ60" s="355">
        <v>0</v>
      </c>
      <c r="AK60" s="355">
        <v>0</v>
      </c>
      <c r="AL60" s="378">
        <v>0</v>
      </c>
      <c r="AO60" s="373" t="s">
        <v>3797</v>
      </c>
      <c r="AP60" s="336" t="s">
        <v>1366</v>
      </c>
      <c r="AQ60" s="355">
        <v>2.2501009285425918E-2</v>
      </c>
      <c r="AR60" s="355">
        <v>2.5395969444087941E-2</v>
      </c>
      <c r="AS60" s="355">
        <v>2.6467315522941834E-2</v>
      </c>
      <c r="AT60" s="355">
        <v>1.5845998652428892E-2</v>
      </c>
      <c r="AU60" s="355">
        <v>2.3308741034470191E-2</v>
      </c>
      <c r="AV60" s="355">
        <v>9.6391220663923777E-3</v>
      </c>
      <c r="AW60" s="355">
        <v>0</v>
      </c>
      <c r="AX60" s="355">
        <v>0</v>
      </c>
      <c r="AY60" s="378">
        <v>1.5394769500718395E-2</v>
      </c>
      <c r="BB60" s="373" t="s">
        <v>3797</v>
      </c>
      <c r="BC60" s="336" t="s">
        <v>1366</v>
      </c>
      <c r="BD60" s="355">
        <v>1</v>
      </c>
      <c r="BE60" s="355">
        <v>1</v>
      </c>
      <c r="BF60" s="355">
        <v>1</v>
      </c>
      <c r="BG60" s="355">
        <v>1</v>
      </c>
      <c r="BH60" s="355">
        <v>1</v>
      </c>
      <c r="BI60" s="355">
        <v>1</v>
      </c>
      <c r="BJ60" s="355">
        <v>1</v>
      </c>
      <c r="BK60" s="355">
        <v>1</v>
      </c>
      <c r="BL60" s="378">
        <v>1</v>
      </c>
    </row>
    <row r="61" spans="2:64">
      <c r="B61" s="340" t="s">
        <v>3798</v>
      </c>
      <c r="C61" s="336" t="s">
        <v>1366</v>
      </c>
      <c r="D61" s="355">
        <v>0.49465475581157237</v>
      </c>
      <c r="E61" s="355">
        <v>0.50371333636357007</v>
      </c>
      <c r="F61" s="355">
        <v>0.50297271238676</v>
      </c>
      <c r="G61" s="355">
        <v>0.50209268988615718</v>
      </c>
      <c r="H61" s="355">
        <v>0.48879635501978491</v>
      </c>
      <c r="I61" s="355">
        <v>0.50433490407627057</v>
      </c>
      <c r="J61" s="355">
        <v>0.50222553719885799</v>
      </c>
      <c r="K61" s="355">
        <v>0.50144705138741952</v>
      </c>
      <c r="L61" s="378">
        <v>0.50002966776629909</v>
      </c>
      <c r="O61" s="340" t="s">
        <v>3798</v>
      </c>
      <c r="P61" s="336" t="s">
        <v>1366</v>
      </c>
      <c r="Q61" s="355">
        <v>0.49040376033354949</v>
      </c>
      <c r="R61" s="355">
        <v>0.49628666363642993</v>
      </c>
      <c r="S61" s="355">
        <v>0.49702728761323994</v>
      </c>
      <c r="T61" s="355">
        <v>0.49790731011384282</v>
      </c>
      <c r="U61" s="355">
        <v>0.4822957277243452</v>
      </c>
      <c r="V61" s="355">
        <v>0.49566509592372948</v>
      </c>
      <c r="W61" s="355">
        <v>0.49777446280114201</v>
      </c>
      <c r="X61" s="355">
        <v>0.49855294861258048</v>
      </c>
      <c r="Y61" s="378">
        <v>0.49448915709485747</v>
      </c>
      <c r="AB61" s="340" t="s">
        <v>3798</v>
      </c>
      <c r="AC61" s="336" t="s">
        <v>1366</v>
      </c>
      <c r="AD61" s="355">
        <v>0</v>
      </c>
      <c r="AE61" s="355">
        <v>0</v>
      </c>
      <c r="AF61" s="355">
        <v>0</v>
      </c>
      <c r="AG61" s="355">
        <v>0</v>
      </c>
      <c r="AH61" s="355">
        <v>0</v>
      </c>
      <c r="AI61" s="355">
        <v>0</v>
      </c>
      <c r="AJ61" s="355">
        <v>0</v>
      </c>
      <c r="AK61" s="355">
        <v>0</v>
      </c>
      <c r="AL61" s="378">
        <v>0</v>
      </c>
      <c r="AO61" s="340" t="s">
        <v>3798</v>
      </c>
      <c r="AP61" s="336" t="s">
        <v>1366</v>
      </c>
      <c r="AQ61" s="355">
        <v>1.4941483854878156E-2</v>
      </c>
      <c r="AR61" s="355">
        <v>0</v>
      </c>
      <c r="AS61" s="355">
        <v>0</v>
      </c>
      <c r="AT61" s="355">
        <v>0</v>
      </c>
      <c r="AU61" s="355">
        <v>2.8907917255869872E-2</v>
      </c>
      <c r="AV61" s="355">
        <v>0</v>
      </c>
      <c r="AW61" s="355">
        <v>0</v>
      </c>
      <c r="AX61" s="355">
        <v>0</v>
      </c>
      <c r="AY61" s="378">
        <v>5.481175138843504E-3</v>
      </c>
      <c r="BB61" s="340" t="s">
        <v>3798</v>
      </c>
      <c r="BC61" s="336" t="s">
        <v>1366</v>
      </c>
      <c r="BD61" s="355">
        <v>1</v>
      </c>
      <c r="BE61" s="355">
        <v>1</v>
      </c>
      <c r="BF61" s="355">
        <v>1</v>
      </c>
      <c r="BG61" s="355">
        <v>1</v>
      </c>
      <c r="BH61" s="355">
        <v>0.99999999999999989</v>
      </c>
      <c r="BI61" s="355">
        <v>1</v>
      </c>
      <c r="BJ61" s="355">
        <v>1</v>
      </c>
      <c r="BK61" s="355">
        <v>1</v>
      </c>
      <c r="BL61" s="378">
        <v>1</v>
      </c>
    </row>
    <row r="62" spans="2:64">
      <c r="B62" s="340" t="s">
        <v>3799</v>
      </c>
      <c r="C62" s="336" t="s">
        <v>1366</v>
      </c>
      <c r="D62" s="355">
        <v>0.52348864146995477</v>
      </c>
      <c r="E62" s="355">
        <v>0.52890476007155918</v>
      </c>
      <c r="F62" s="355">
        <v>0.52625980125816385</v>
      </c>
      <c r="G62" s="355">
        <v>0.54466663430315088</v>
      </c>
      <c r="H62" s="355">
        <v>0.52298312286861881</v>
      </c>
      <c r="I62" s="355">
        <v>0.53487290021567668</v>
      </c>
      <c r="J62" s="355">
        <v>0.54240020958274737</v>
      </c>
      <c r="K62" s="355">
        <v>0.54866004312690186</v>
      </c>
      <c r="L62" s="378">
        <v>0.53402951411209665</v>
      </c>
      <c r="O62" s="340" t="s">
        <v>3799</v>
      </c>
      <c r="P62" s="336" t="s">
        <v>1366</v>
      </c>
      <c r="Q62" s="355">
        <v>0.46229902961523567</v>
      </c>
      <c r="R62" s="355">
        <v>0.47109523992844082</v>
      </c>
      <c r="S62" s="355">
        <v>0.47374019874183615</v>
      </c>
      <c r="T62" s="355">
        <v>0.44208352292045439</v>
      </c>
      <c r="U62" s="355">
        <v>0.45457877678989017</v>
      </c>
      <c r="V62" s="355">
        <v>0.46512238627479896</v>
      </c>
      <c r="W62" s="355">
        <v>0.43681369273949444</v>
      </c>
      <c r="X62" s="355">
        <v>0.44479031055399931</v>
      </c>
      <c r="Y62" s="378">
        <v>0.45631539469551874</v>
      </c>
      <c r="AB62" s="340" t="s">
        <v>3799</v>
      </c>
      <c r="AC62" s="336" t="s">
        <v>1366</v>
      </c>
      <c r="AD62" s="355">
        <v>0</v>
      </c>
      <c r="AE62" s="355">
        <v>0</v>
      </c>
      <c r="AF62" s="355">
        <v>0</v>
      </c>
      <c r="AG62" s="355">
        <v>0</v>
      </c>
      <c r="AH62" s="355">
        <v>0</v>
      </c>
      <c r="AI62" s="355">
        <v>0</v>
      </c>
      <c r="AJ62" s="355">
        <v>0</v>
      </c>
      <c r="AK62" s="355">
        <v>0</v>
      </c>
      <c r="AL62" s="378">
        <v>0</v>
      </c>
      <c r="AO62" s="340" t="s">
        <v>3799</v>
      </c>
      <c r="AP62" s="336" t="s">
        <v>1366</v>
      </c>
      <c r="AQ62" s="355">
        <v>1.4212328914809516E-2</v>
      </c>
      <c r="AR62" s="355">
        <v>0</v>
      </c>
      <c r="AS62" s="355">
        <v>0</v>
      </c>
      <c r="AT62" s="355">
        <v>1.324984277639471E-2</v>
      </c>
      <c r="AU62" s="355">
        <v>2.2438100341491043E-2</v>
      </c>
      <c r="AV62" s="355">
        <v>4.7135095243193527E-6</v>
      </c>
      <c r="AW62" s="355">
        <v>2.0786097677758211E-2</v>
      </c>
      <c r="AX62" s="355">
        <v>6.5496463190987684E-3</v>
      </c>
      <c r="AY62" s="378">
        <v>9.6550911923845711E-3</v>
      </c>
      <c r="BB62" s="340" t="s">
        <v>3799</v>
      </c>
      <c r="BC62" s="336" t="s">
        <v>1366</v>
      </c>
      <c r="BD62" s="355">
        <v>1</v>
      </c>
      <c r="BE62" s="355">
        <v>1</v>
      </c>
      <c r="BF62" s="355">
        <v>1</v>
      </c>
      <c r="BG62" s="355">
        <v>1</v>
      </c>
      <c r="BH62" s="355">
        <v>1</v>
      </c>
      <c r="BI62" s="355">
        <v>1</v>
      </c>
      <c r="BJ62" s="355">
        <v>1</v>
      </c>
      <c r="BK62" s="355">
        <v>1</v>
      </c>
      <c r="BL62" s="378">
        <v>1</v>
      </c>
    </row>
    <row r="63" spans="2:64">
      <c r="B63" s="373" t="s">
        <v>3800</v>
      </c>
      <c r="C63" s="336" t="s">
        <v>1366</v>
      </c>
      <c r="D63" s="355">
        <v>0.49311046053916435</v>
      </c>
      <c r="E63" s="355">
        <v>0.50068377491175164</v>
      </c>
      <c r="F63" s="355">
        <v>0.49752549092934573</v>
      </c>
      <c r="G63" s="355">
        <v>0.50088890844274025</v>
      </c>
      <c r="H63" s="355">
        <v>0.4812758090921308</v>
      </c>
      <c r="I63" s="355">
        <v>0.49988083983453308</v>
      </c>
      <c r="J63" s="355">
        <v>0.49331263612218595</v>
      </c>
      <c r="K63" s="355">
        <v>0.50024250586983254</v>
      </c>
      <c r="L63" s="378">
        <v>0.49586505321771057</v>
      </c>
      <c r="O63" s="373" t="s">
        <v>3800</v>
      </c>
      <c r="P63" s="336" t="s">
        <v>1366</v>
      </c>
      <c r="Q63" s="355">
        <v>0.49119734422561989</v>
      </c>
      <c r="R63" s="355">
        <v>0.49931622508824836</v>
      </c>
      <c r="S63" s="355">
        <v>0.49606928871752459</v>
      </c>
      <c r="T63" s="355">
        <v>0.49911109155725975</v>
      </c>
      <c r="U63" s="355">
        <v>0.48070846721481719</v>
      </c>
      <c r="V63" s="355">
        <v>0.49682910327898261</v>
      </c>
      <c r="W63" s="355">
        <v>0.49112958463277673</v>
      </c>
      <c r="X63" s="355">
        <v>0.4997574941301674</v>
      </c>
      <c r="Y63" s="378">
        <v>0.49426482485567452</v>
      </c>
      <c r="AB63" s="373" t="s">
        <v>3800</v>
      </c>
      <c r="AC63" s="336" t="s">
        <v>1366</v>
      </c>
      <c r="AD63" s="355">
        <v>0</v>
      </c>
      <c r="AE63" s="355">
        <v>0</v>
      </c>
      <c r="AF63" s="355">
        <v>0</v>
      </c>
      <c r="AG63" s="355">
        <v>0</v>
      </c>
      <c r="AH63" s="355">
        <v>0</v>
      </c>
      <c r="AI63" s="355">
        <v>0</v>
      </c>
      <c r="AJ63" s="355">
        <v>0</v>
      </c>
      <c r="AK63" s="355">
        <v>0</v>
      </c>
      <c r="AL63" s="378">
        <v>0</v>
      </c>
      <c r="AO63" s="373" t="s">
        <v>3800</v>
      </c>
      <c r="AP63" s="336" t="s">
        <v>1366</v>
      </c>
      <c r="AQ63" s="355">
        <v>1.5692195235215717E-2</v>
      </c>
      <c r="AR63" s="355">
        <v>0</v>
      </c>
      <c r="AS63" s="355">
        <v>6.4052203531296519E-3</v>
      </c>
      <c r="AT63" s="355">
        <v>0</v>
      </c>
      <c r="AU63" s="355">
        <v>3.8015723693052006E-2</v>
      </c>
      <c r="AV63" s="355">
        <v>3.2900568864842913E-3</v>
      </c>
      <c r="AW63" s="355">
        <v>1.5557779245037304E-2</v>
      </c>
      <c r="AX63" s="355">
        <v>0</v>
      </c>
      <c r="AY63" s="378">
        <v>9.8701219266148707E-3</v>
      </c>
      <c r="BB63" s="373" t="s">
        <v>3800</v>
      </c>
      <c r="BC63" s="336" t="s">
        <v>1366</v>
      </c>
      <c r="BD63" s="355">
        <v>0.99999999999999989</v>
      </c>
      <c r="BE63" s="355">
        <v>1</v>
      </c>
      <c r="BF63" s="355">
        <v>0.99999999999999989</v>
      </c>
      <c r="BG63" s="355">
        <v>1</v>
      </c>
      <c r="BH63" s="355">
        <v>1</v>
      </c>
      <c r="BI63" s="355">
        <v>1</v>
      </c>
      <c r="BJ63" s="355">
        <v>1</v>
      </c>
      <c r="BK63" s="355">
        <v>1</v>
      </c>
      <c r="BL63" s="378">
        <v>1</v>
      </c>
    </row>
    <row r="64" spans="2:64">
      <c r="B64" s="340" t="s">
        <v>3801</v>
      </c>
      <c r="C64" s="336" t="s">
        <v>1138</v>
      </c>
      <c r="D64" s="355">
        <v>0.56270771737509395</v>
      </c>
      <c r="E64" s="355">
        <v>0.5672564191612578</v>
      </c>
      <c r="F64" s="355">
        <v>0.58524039628125279</v>
      </c>
      <c r="G64" s="355">
        <v>0.60963300535016629</v>
      </c>
      <c r="H64" s="355">
        <v>0.61110696650892371</v>
      </c>
      <c r="I64" s="355">
        <v>0.62476295619920685</v>
      </c>
      <c r="J64" s="355">
        <v>0.59805831830388689</v>
      </c>
      <c r="K64" s="355">
        <v>0.56507063399049062</v>
      </c>
      <c r="L64" s="378">
        <v>0.59047955164628485</v>
      </c>
      <c r="O64" s="340" t="s">
        <v>3801</v>
      </c>
      <c r="P64" s="336" t="s">
        <v>1138</v>
      </c>
      <c r="Q64" s="355">
        <v>0.3963717632338421</v>
      </c>
      <c r="R64" s="355">
        <v>0.3954060276851778</v>
      </c>
      <c r="S64" s="355">
        <v>0.40436238800606855</v>
      </c>
      <c r="T64" s="355">
        <v>0.38709104498027952</v>
      </c>
      <c r="U64" s="355">
        <v>0.35670597233502771</v>
      </c>
      <c r="V64" s="355">
        <v>0.37172232231075081</v>
      </c>
      <c r="W64" s="355">
        <v>0.39823589231924755</v>
      </c>
      <c r="X64" s="355">
        <v>0.40116816505885766</v>
      </c>
      <c r="Y64" s="378">
        <v>0.38888294699115644</v>
      </c>
      <c r="AB64" s="340" t="s">
        <v>3801</v>
      </c>
      <c r="AC64" s="336" t="s">
        <v>1138</v>
      </c>
      <c r="AD64" s="355">
        <v>0</v>
      </c>
      <c r="AE64" s="355">
        <v>0</v>
      </c>
      <c r="AF64" s="355">
        <v>0</v>
      </c>
      <c r="AG64" s="355">
        <v>0</v>
      </c>
      <c r="AH64" s="355">
        <v>0</v>
      </c>
      <c r="AI64" s="355">
        <v>0</v>
      </c>
      <c r="AJ64" s="355">
        <v>0</v>
      </c>
      <c r="AK64" s="355">
        <v>0</v>
      </c>
      <c r="AL64" s="378">
        <v>0</v>
      </c>
      <c r="AO64" s="340" t="s">
        <v>3801</v>
      </c>
      <c r="AP64" s="336" t="s">
        <v>1138</v>
      </c>
      <c r="AQ64" s="355">
        <v>4.0920519391063948E-2</v>
      </c>
      <c r="AR64" s="355">
        <v>3.7337553153564448E-2</v>
      </c>
      <c r="AS64" s="355">
        <v>1.0397215712678601E-2</v>
      </c>
      <c r="AT64" s="355">
        <v>3.275949669554138E-3</v>
      </c>
      <c r="AU64" s="355">
        <v>3.2187061156048566E-2</v>
      </c>
      <c r="AV64" s="355">
        <v>3.5147214900422756E-3</v>
      </c>
      <c r="AW64" s="355">
        <v>3.705789376865587E-3</v>
      </c>
      <c r="AX64" s="355">
        <v>3.3761200950651681E-2</v>
      </c>
      <c r="AY64" s="378">
        <v>2.0637501362558656E-2</v>
      </c>
      <c r="BB64" s="340" t="s">
        <v>3801</v>
      </c>
      <c r="BC64" s="336" t="s">
        <v>1138</v>
      </c>
      <c r="BD64" s="355">
        <v>1</v>
      </c>
      <c r="BE64" s="355">
        <v>1</v>
      </c>
      <c r="BF64" s="355">
        <v>1</v>
      </c>
      <c r="BG64" s="355">
        <v>0.99999999999999989</v>
      </c>
      <c r="BH64" s="355">
        <v>0.99999999999999989</v>
      </c>
      <c r="BI64" s="355">
        <v>0.99999999999999989</v>
      </c>
      <c r="BJ64" s="355">
        <v>1</v>
      </c>
      <c r="BK64" s="355">
        <v>1</v>
      </c>
      <c r="BL64" s="378">
        <v>1</v>
      </c>
    </row>
    <row r="65" spans="2:64">
      <c r="B65" s="340" t="s">
        <v>3802</v>
      </c>
      <c r="C65" s="336" t="s">
        <v>766</v>
      </c>
      <c r="D65" s="355">
        <v>0.53072056229266296</v>
      </c>
      <c r="E65" s="355">
        <v>0.52904439827419414</v>
      </c>
      <c r="F65" s="355">
        <v>0.53300664586566593</v>
      </c>
      <c r="G65" s="355">
        <v>0.5322380954972431</v>
      </c>
      <c r="H65" s="355">
        <v>0.55650194804636133</v>
      </c>
      <c r="I65" s="355">
        <v>0.55418141037525381</v>
      </c>
      <c r="J65" s="355">
        <v>0.51206594895695634</v>
      </c>
      <c r="K65" s="355">
        <v>0.52198208440782212</v>
      </c>
      <c r="L65" s="378">
        <v>0.53371763671451999</v>
      </c>
      <c r="O65" s="340" t="s">
        <v>3802</v>
      </c>
      <c r="P65" s="336" t="s">
        <v>766</v>
      </c>
      <c r="Q65" s="355">
        <v>0.46068948359780593</v>
      </c>
      <c r="R65" s="355">
        <v>0.46384383876008028</v>
      </c>
      <c r="S65" s="355">
        <v>0.46699335413433407</v>
      </c>
      <c r="T65" s="355">
        <v>0.46776190450275684</v>
      </c>
      <c r="U65" s="355">
        <v>0.44349805195363867</v>
      </c>
      <c r="V65" s="355">
        <v>0.44581858962474619</v>
      </c>
      <c r="W65" s="355">
        <v>0.43397489113407195</v>
      </c>
      <c r="X65" s="355">
        <v>0.45202533080163237</v>
      </c>
      <c r="Y65" s="378">
        <v>0.45432568056363326</v>
      </c>
      <c r="AB65" s="340" t="s">
        <v>3802</v>
      </c>
      <c r="AC65" s="336" t="s">
        <v>766</v>
      </c>
      <c r="AD65" s="355">
        <v>0</v>
      </c>
      <c r="AE65" s="355">
        <v>0</v>
      </c>
      <c r="AF65" s="355">
        <v>0</v>
      </c>
      <c r="AG65" s="355">
        <v>0</v>
      </c>
      <c r="AH65" s="355">
        <v>0</v>
      </c>
      <c r="AI65" s="355">
        <v>0</v>
      </c>
      <c r="AJ65" s="355">
        <v>0</v>
      </c>
      <c r="AK65" s="355">
        <v>0</v>
      </c>
      <c r="AL65" s="378">
        <v>0</v>
      </c>
      <c r="AO65" s="340" t="s">
        <v>3802</v>
      </c>
      <c r="AP65" s="336" t="s">
        <v>766</v>
      </c>
      <c r="AQ65" s="355">
        <v>8.5899541095311692E-3</v>
      </c>
      <c r="AR65" s="355">
        <v>7.1117629657255713E-3</v>
      </c>
      <c r="AS65" s="355">
        <v>0</v>
      </c>
      <c r="AT65" s="355">
        <v>0</v>
      </c>
      <c r="AU65" s="355">
        <v>0</v>
      </c>
      <c r="AV65" s="355">
        <v>0</v>
      </c>
      <c r="AW65" s="355">
        <v>5.3959159908971752E-2</v>
      </c>
      <c r="AX65" s="355">
        <v>2.5992584790545517E-2</v>
      </c>
      <c r="AY65" s="378">
        <v>1.1956682721846751E-2</v>
      </c>
      <c r="BB65" s="340" t="s">
        <v>3802</v>
      </c>
      <c r="BC65" s="336" t="s">
        <v>766</v>
      </c>
      <c r="BD65" s="355">
        <v>1</v>
      </c>
      <c r="BE65" s="355">
        <v>1</v>
      </c>
      <c r="BF65" s="355">
        <v>1</v>
      </c>
      <c r="BG65" s="355">
        <v>1</v>
      </c>
      <c r="BH65" s="355">
        <v>1</v>
      </c>
      <c r="BI65" s="355">
        <v>1</v>
      </c>
      <c r="BJ65" s="355">
        <v>1</v>
      </c>
      <c r="BK65" s="355">
        <v>1</v>
      </c>
      <c r="BL65" s="378">
        <v>1</v>
      </c>
    </row>
    <row r="66" spans="2:64">
      <c r="B66" s="340" t="s">
        <v>2445</v>
      </c>
      <c r="C66" s="336" t="s">
        <v>2446</v>
      </c>
      <c r="D66" s="355">
        <v>0.44485822492860644</v>
      </c>
      <c r="E66" s="355">
        <v>0.46467853693088534</v>
      </c>
      <c r="F66" s="355">
        <v>0.46813956197900458</v>
      </c>
      <c r="G66" s="355">
        <v>0.46621231873103869</v>
      </c>
      <c r="H66" s="355">
        <v>0.43237653952738153</v>
      </c>
      <c r="I66" s="355">
        <v>0.45315266484222549</v>
      </c>
      <c r="J66" s="355">
        <v>0.45404962625467976</v>
      </c>
      <c r="K66" s="355">
        <v>0.45141295858452674</v>
      </c>
      <c r="L66" s="378">
        <v>0.45436005397229356</v>
      </c>
      <c r="O66" s="340" t="s">
        <v>2445</v>
      </c>
      <c r="P66" s="336" t="s">
        <v>2446</v>
      </c>
      <c r="Q66" s="355">
        <v>0.53560996989944554</v>
      </c>
      <c r="R66" s="355">
        <v>0.53532146306911466</v>
      </c>
      <c r="S66" s="355">
        <v>0.51142679673848801</v>
      </c>
      <c r="T66" s="355">
        <v>0.52361656366882836</v>
      </c>
      <c r="U66" s="355">
        <v>0.56762346047261847</v>
      </c>
      <c r="V66" s="355">
        <v>0.54029929811922683</v>
      </c>
      <c r="W66" s="355">
        <v>0.54595037374532018</v>
      </c>
      <c r="X66" s="355">
        <v>0.54858704141547332</v>
      </c>
      <c r="Y66" s="378">
        <v>0.53855437089106439</v>
      </c>
      <c r="AB66" s="340" t="s">
        <v>2445</v>
      </c>
      <c r="AC66" s="336" t="s">
        <v>2446</v>
      </c>
      <c r="AD66" s="355">
        <v>0</v>
      </c>
      <c r="AE66" s="355">
        <v>0</v>
      </c>
      <c r="AF66" s="355">
        <v>0</v>
      </c>
      <c r="AG66" s="355">
        <v>0</v>
      </c>
      <c r="AH66" s="355">
        <v>0</v>
      </c>
      <c r="AI66" s="355">
        <v>0</v>
      </c>
      <c r="AJ66" s="355">
        <v>0</v>
      </c>
      <c r="AK66" s="355">
        <v>0</v>
      </c>
      <c r="AL66" s="378">
        <v>0</v>
      </c>
      <c r="AO66" s="340" t="s">
        <v>2445</v>
      </c>
      <c r="AP66" s="336" t="s">
        <v>2446</v>
      </c>
      <c r="AQ66" s="355">
        <v>1.9531805171947959E-2</v>
      </c>
      <c r="AR66" s="355">
        <v>0</v>
      </c>
      <c r="AS66" s="355">
        <v>2.0433641282507419E-2</v>
      </c>
      <c r="AT66" s="355">
        <v>1.0171117600132907E-2</v>
      </c>
      <c r="AU66" s="355">
        <v>0</v>
      </c>
      <c r="AV66" s="355">
        <v>6.5480370385476673E-3</v>
      </c>
      <c r="AW66" s="355">
        <v>0</v>
      </c>
      <c r="AX66" s="355">
        <v>0</v>
      </c>
      <c r="AY66" s="378">
        <v>7.0855751366419939E-3</v>
      </c>
      <c r="BB66" s="340" t="s">
        <v>2445</v>
      </c>
      <c r="BC66" s="336" t="s">
        <v>2446</v>
      </c>
      <c r="BD66" s="355">
        <v>1</v>
      </c>
      <c r="BE66" s="355">
        <v>1</v>
      </c>
      <c r="BF66" s="355">
        <v>1</v>
      </c>
      <c r="BG66" s="355">
        <v>1</v>
      </c>
      <c r="BH66" s="355">
        <v>1</v>
      </c>
      <c r="BI66" s="355">
        <v>1</v>
      </c>
      <c r="BJ66" s="355">
        <v>1</v>
      </c>
      <c r="BK66" s="355">
        <v>1</v>
      </c>
      <c r="BL66" s="378">
        <v>1</v>
      </c>
    </row>
    <row r="67" spans="2:64">
      <c r="B67" s="373" t="s">
        <v>3803</v>
      </c>
      <c r="C67" s="336" t="s">
        <v>31</v>
      </c>
      <c r="D67" s="355">
        <v>0.52728096639432442</v>
      </c>
      <c r="E67" s="355">
        <v>0.53374816097952738</v>
      </c>
      <c r="F67" s="355">
        <v>0.52674073905765983</v>
      </c>
      <c r="G67" s="355">
        <v>0.5296205237180398</v>
      </c>
      <c r="H67" s="355">
        <v>0.53024709965141714</v>
      </c>
      <c r="I67" s="355">
        <v>0.53562238101871551</v>
      </c>
      <c r="J67" s="355">
        <v>0.53286978409000296</v>
      </c>
      <c r="K67" s="355">
        <v>0.5327743240551075</v>
      </c>
      <c r="L67" s="378">
        <v>0.53111299737059925</v>
      </c>
      <c r="O67" s="373" t="s">
        <v>3803</v>
      </c>
      <c r="P67" s="336" t="s">
        <v>31</v>
      </c>
      <c r="Q67" s="355">
        <v>0.4588879395746176</v>
      </c>
      <c r="R67" s="355">
        <v>0.4592490980846855</v>
      </c>
      <c r="S67" s="355">
        <v>0.45812819522392129</v>
      </c>
      <c r="T67" s="355">
        <v>0.4690518034852762</v>
      </c>
      <c r="U67" s="355">
        <v>0.45417441509958956</v>
      </c>
      <c r="V67" s="355">
        <v>0.46089380128936391</v>
      </c>
      <c r="W67" s="355">
        <v>0.41405916947261556</v>
      </c>
      <c r="X67" s="355">
        <v>0.42109432068368385</v>
      </c>
      <c r="Y67" s="378">
        <v>0.44944234286421914</v>
      </c>
      <c r="AB67" s="373" t="s">
        <v>3803</v>
      </c>
      <c r="AC67" s="336" t="s">
        <v>31</v>
      </c>
      <c r="AD67" s="355">
        <v>0</v>
      </c>
      <c r="AE67" s="355">
        <v>0</v>
      </c>
      <c r="AF67" s="355">
        <v>0</v>
      </c>
      <c r="AG67" s="355">
        <v>0</v>
      </c>
      <c r="AH67" s="355">
        <v>0</v>
      </c>
      <c r="AI67" s="355">
        <v>0</v>
      </c>
      <c r="AJ67" s="355">
        <v>0</v>
      </c>
      <c r="AK67" s="355">
        <v>0</v>
      </c>
      <c r="AL67" s="378">
        <v>0</v>
      </c>
      <c r="AO67" s="373" t="s">
        <v>3803</v>
      </c>
      <c r="AP67" s="336" t="s">
        <v>31</v>
      </c>
      <c r="AQ67" s="355">
        <v>1.3831094031057999E-2</v>
      </c>
      <c r="AR67" s="355">
        <v>7.0027409357871521E-3</v>
      </c>
      <c r="AS67" s="355">
        <v>1.5131065718418881E-2</v>
      </c>
      <c r="AT67" s="355">
        <v>1.327672796683984E-3</v>
      </c>
      <c r="AU67" s="355">
        <v>1.5578485248993284E-2</v>
      </c>
      <c r="AV67" s="355">
        <v>3.48381769192058E-3</v>
      </c>
      <c r="AW67" s="355">
        <v>5.3071046437381454E-2</v>
      </c>
      <c r="AX67" s="355">
        <v>4.6131355261208706E-2</v>
      </c>
      <c r="AY67" s="378">
        <v>1.9444659765181505E-2</v>
      </c>
      <c r="BB67" s="373" t="s">
        <v>3803</v>
      </c>
      <c r="BC67" s="336" t="s">
        <v>31</v>
      </c>
      <c r="BD67" s="355">
        <v>1</v>
      </c>
      <c r="BE67" s="355">
        <v>1</v>
      </c>
      <c r="BF67" s="355">
        <v>1</v>
      </c>
      <c r="BG67" s="355">
        <v>1</v>
      </c>
      <c r="BH67" s="355">
        <v>1</v>
      </c>
      <c r="BI67" s="355">
        <v>1</v>
      </c>
      <c r="BJ67" s="355">
        <v>1</v>
      </c>
      <c r="BK67" s="355">
        <v>1</v>
      </c>
      <c r="BL67" s="378">
        <v>1</v>
      </c>
    </row>
    <row r="68" spans="2:64">
      <c r="B68" s="340" t="s">
        <v>3804</v>
      </c>
      <c r="C68" s="336" t="s">
        <v>31</v>
      </c>
      <c r="D68" s="355">
        <v>0.53667652531232402</v>
      </c>
      <c r="E68" s="355">
        <v>0.55309574688788132</v>
      </c>
      <c r="F68" s="355">
        <v>0.55526479794414285</v>
      </c>
      <c r="G68" s="355">
        <v>0.56199114572101638</v>
      </c>
      <c r="H68" s="355">
        <v>0.55261437049181528</v>
      </c>
      <c r="I68" s="355">
        <v>0.56112057752360267</v>
      </c>
      <c r="J68" s="355">
        <v>0.56126792658681202</v>
      </c>
      <c r="K68" s="355">
        <v>0.56094008062611123</v>
      </c>
      <c r="L68" s="378">
        <v>0.55537139638671329</v>
      </c>
      <c r="O68" s="340" t="s">
        <v>3804</v>
      </c>
      <c r="P68" s="336" t="s">
        <v>31</v>
      </c>
      <c r="Q68" s="355">
        <v>0.41718642565823233</v>
      </c>
      <c r="R68" s="355">
        <v>0.42980973543205253</v>
      </c>
      <c r="S68" s="355">
        <v>0.43277148420707601</v>
      </c>
      <c r="T68" s="355">
        <v>0.43800885427898367</v>
      </c>
      <c r="U68" s="355">
        <v>0.43349052140387906</v>
      </c>
      <c r="V68" s="355">
        <v>0.43887942247639733</v>
      </c>
      <c r="W68" s="355">
        <v>0.43873207341318793</v>
      </c>
      <c r="X68" s="355">
        <v>0.43905991937388877</v>
      </c>
      <c r="Y68" s="378">
        <v>0.43349230453046222</v>
      </c>
      <c r="AB68" s="340" t="s">
        <v>3804</v>
      </c>
      <c r="AC68" s="336" t="s">
        <v>31</v>
      </c>
      <c r="AD68" s="355">
        <v>0</v>
      </c>
      <c r="AE68" s="355">
        <v>0</v>
      </c>
      <c r="AF68" s="355">
        <v>0</v>
      </c>
      <c r="AG68" s="355">
        <v>0</v>
      </c>
      <c r="AH68" s="355">
        <v>0</v>
      </c>
      <c r="AI68" s="355">
        <v>0</v>
      </c>
      <c r="AJ68" s="355">
        <v>0</v>
      </c>
      <c r="AK68" s="355">
        <v>0</v>
      </c>
      <c r="AL68" s="378">
        <v>0</v>
      </c>
      <c r="AO68" s="340" t="s">
        <v>3804</v>
      </c>
      <c r="AP68" s="336" t="s">
        <v>31</v>
      </c>
      <c r="AQ68" s="355">
        <v>4.6137049029443634E-2</v>
      </c>
      <c r="AR68" s="355">
        <v>1.7094517680066087E-2</v>
      </c>
      <c r="AS68" s="355">
        <v>1.196371784878112E-2</v>
      </c>
      <c r="AT68" s="355">
        <v>0</v>
      </c>
      <c r="AU68" s="355">
        <v>1.3895108104305727E-2</v>
      </c>
      <c r="AV68" s="355">
        <v>0</v>
      </c>
      <c r="AW68" s="355">
        <v>0</v>
      </c>
      <c r="AX68" s="355">
        <v>0</v>
      </c>
      <c r="AY68" s="378">
        <v>1.1136299082824569E-2</v>
      </c>
      <c r="BB68" s="340" t="s">
        <v>3804</v>
      </c>
      <c r="BC68" s="336" t="s">
        <v>31</v>
      </c>
      <c r="BD68" s="355">
        <v>0.99999999999999989</v>
      </c>
      <c r="BE68" s="355">
        <v>1</v>
      </c>
      <c r="BF68" s="355">
        <v>1</v>
      </c>
      <c r="BG68" s="355">
        <v>1</v>
      </c>
      <c r="BH68" s="355">
        <v>1</v>
      </c>
      <c r="BI68" s="355">
        <v>1</v>
      </c>
      <c r="BJ68" s="355">
        <v>1</v>
      </c>
      <c r="BK68" s="355">
        <v>1</v>
      </c>
      <c r="BL68" s="378">
        <v>1</v>
      </c>
    </row>
    <row r="69" spans="2:64">
      <c r="B69" s="340" t="s">
        <v>3805</v>
      </c>
      <c r="C69" s="336" t="s">
        <v>31</v>
      </c>
      <c r="D69" s="355">
        <v>0.60027995466378081</v>
      </c>
      <c r="E69" s="355">
        <v>0.60956970962459367</v>
      </c>
      <c r="F69" s="355">
        <v>0.62448376940707828</v>
      </c>
      <c r="G69" s="355">
        <v>0.62399113554315577</v>
      </c>
      <c r="H69" s="355">
        <v>0.63312470810533772</v>
      </c>
      <c r="I69" s="355">
        <v>0.65998773783934583</v>
      </c>
      <c r="J69" s="355">
        <v>0.65977053304499522</v>
      </c>
      <c r="K69" s="355">
        <v>0.6246522370021067</v>
      </c>
      <c r="L69" s="378">
        <v>0.62948247315379924</v>
      </c>
      <c r="O69" s="340" t="s">
        <v>3805</v>
      </c>
      <c r="P69" s="336" t="s">
        <v>31</v>
      </c>
      <c r="Q69" s="355">
        <v>0.31003977553244144</v>
      </c>
      <c r="R69" s="355">
        <v>0.31920067773172356</v>
      </c>
      <c r="S69" s="355">
        <v>0.32290945015006772</v>
      </c>
      <c r="T69" s="355">
        <v>0.32517655533856676</v>
      </c>
      <c r="U69" s="355">
        <v>0.33472952098273767</v>
      </c>
      <c r="V69" s="355">
        <v>0.33945748077707372</v>
      </c>
      <c r="W69" s="355">
        <v>0.33967913378366166</v>
      </c>
      <c r="X69" s="355">
        <v>0.37474062354261173</v>
      </c>
      <c r="Y69" s="378">
        <v>0.33324165222986057</v>
      </c>
      <c r="AB69" s="340" t="s">
        <v>3805</v>
      </c>
      <c r="AC69" s="336" t="s">
        <v>31</v>
      </c>
      <c r="AD69" s="355">
        <v>0</v>
      </c>
      <c r="AE69" s="355">
        <v>0</v>
      </c>
      <c r="AF69" s="355">
        <v>0</v>
      </c>
      <c r="AG69" s="355">
        <v>5.3119205644922137E-4</v>
      </c>
      <c r="AH69" s="355">
        <v>5.4732340122016989E-4</v>
      </c>
      <c r="AI69" s="355">
        <v>5.5478138358046043E-4</v>
      </c>
      <c r="AJ69" s="355">
        <v>5.5033317134311566E-4</v>
      </c>
      <c r="AK69" s="355">
        <v>6.0713945528160606E-4</v>
      </c>
      <c r="AL69" s="378">
        <v>3.4884618348432169E-4</v>
      </c>
      <c r="AO69" s="340" t="s">
        <v>3805</v>
      </c>
      <c r="AP69" s="336" t="s">
        <v>31</v>
      </c>
      <c r="AQ69" s="355">
        <v>8.968026980377776E-2</v>
      </c>
      <c r="AR69" s="355">
        <v>7.1229612643682799E-2</v>
      </c>
      <c r="AS69" s="355">
        <v>5.2606780442854002E-2</v>
      </c>
      <c r="AT69" s="355">
        <v>5.0301117061828243E-2</v>
      </c>
      <c r="AU69" s="355">
        <v>3.159844751070448E-2</v>
      </c>
      <c r="AV69" s="355">
        <v>0</v>
      </c>
      <c r="AW69" s="355">
        <v>0</v>
      </c>
      <c r="AX69" s="355">
        <v>0</v>
      </c>
      <c r="AY69" s="378">
        <v>3.6927028432855918E-2</v>
      </c>
      <c r="BB69" s="340" t="s">
        <v>3805</v>
      </c>
      <c r="BC69" s="336" t="s">
        <v>31</v>
      </c>
      <c r="BD69" s="355">
        <v>1</v>
      </c>
      <c r="BE69" s="355">
        <v>1</v>
      </c>
      <c r="BF69" s="355">
        <v>1</v>
      </c>
      <c r="BG69" s="355">
        <v>1</v>
      </c>
      <c r="BH69" s="355">
        <v>1</v>
      </c>
      <c r="BI69" s="355">
        <v>1</v>
      </c>
      <c r="BJ69" s="355">
        <v>1</v>
      </c>
      <c r="BK69" s="355">
        <v>1</v>
      </c>
      <c r="BL69" s="378">
        <v>1</v>
      </c>
    </row>
    <row r="70" spans="2:64">
      <c r="B70" s="340" t="s">
        <v>3806</v>
      </c>
      <c r="C70" s="336" t="s">
        <v>31</v>
      </c>
      <c r="D70" s="355">
        <v>0.52829743471951052</v>
      </c>
      <c r="E70" s="355">
        <v>0.52951448884979324</v>
      </c>
      <c r="F70" s="355">
        <v>0.52720360767327934</v>
      </c>
      <c r="G70" s="355">
        <v>0.52852009603118266</v>
      </c>
      <c r="H70" s="355">
        <v>0.52631436331309389</v>
      </c>
      <c r="I70" s="355">
        <v>0.52477321351578632</v>
      </c>
      <c r="J70" s="355">
        <v>0.52892013908060931</v>
      </c>
      <c r="K70" s="355">
        <v>0.53295831150056683</v>
      </c>
      <c r="L70" s="378">
        <v>0.52831270683547782</v>
      </c>
      <c r="O70" s="340" t="s">
        <v>3806</v>
      </c>
      <c r="P70" s="336" t="s">
        <v>31</v>
      </c>
      <c r="Q70" s="355">
        <v>0.47170180595670524</v>
      </c>
      <c r="R70" s="355">
        <v>0.469260087972934</v>
      </c>
      <c r="S70" s="355">
        <v>0.46872381269697982</v>
      </c>
      <c r="T70" s="355">
        <v>0.47147230471525892</v>
      </c>
      <c r="U70" s="355">
        <v>0.43971029272963374</v>
      </c>
      <c r="V70" s="355">
        <v>0.45107406965347435</v>
      </c>
      <c r="W70" s="355">
        <v>0.39419472494977437</v>
      </c>
      <c r="X70" s="355">
        <v>0.39753409600934086</v>
      </c>
      <c r="Y70" s="378">
        <v>0.44545889933551269</v>
      </c>
      <c r="AB70" s="340" t="s">
        <v>3806</v>
      </c>
      <c r="AC70" s="336" t="s">
        <v>31</v>
      </c>
      <c r="AD70" s="355">
        <v>0</v>
      </c>
      <c r="AE70" s="355">
        <v>0</v>
      </c>
      <c r="AF70" s="355">
        <v>0</v>
      </c>
      <c r="AG70" s="355">
        <v>0</v>
      </c>
      <c r="AH70" s="355">
        <v>0</v>
      </c>
      <c r="AI70" s="355">
        <v>0</v>
      </c>
      <c r="AJ70" s="355">
        <v>0</v>
      </c>
      <c r="AK70" s="355">
        <v>0</v>
      </c>
      <c r="AL70" s="378">
        <v>0</v>
      </c>
      <c r="AO70" s="340" t="s">
        <v>3806</v>
      </c>
      <c r="AP70" s="336" t="s">
        <v>31</v>
      </c>
      <c r="AQ70" s="355">
        <v>7.5932378420397714E-7</v>
      </c>
      <c r="AR70" s="355">
        <v>1.225423177272715E-3</v>
      </c>
      <c r="AS70" s="355">
        <v>4.0725796297408339E-3</v>
      </c>
      <c r="AT70" s="355">
        <v>7.5992535584479048E-6</v>
      </c>
      <c r="AU70" s="355">
        <v>3.3975343957272308E-2</v>
      </c>
      <c r="AV70" s="355">
        <v>2.4152716830739312E-2</v>
      </c>
      <c r="AW70" s="355">
        <v>7.6885135969616256E-2</v>
      </c>
      <c r="AX70" s="355">
        <v>6.9507592490092363E-2</v>
      </c>
      <c r="AY70" s="378">
        <v>2.6228393829009555E-2</v>
      </c>
      <c r="BB70" s="340" t="s">
        <v>3806</v>
      </c>
      <c r="BC70" s="336" t="s">
        <v>31</v>
      </c>
      <c r="BD70" s="355">
        <v>0.99999999999999989</v>
      </c>
      <c r="BE70" s="355">
        <v>0.99999999999999989</v>
      </c>
      <c r="BF70" s="355">
        <v>1</v>
      </c>
      <c r="BG70" s="355">
        <v>1</v>
      </c>
      <c r="BH70" s="355">
        <v>1</v>
      </c>
      <c r="BI70" s="355">
        <v>0.99999999999999989</v>
      </c>
      <c r="BJ70" s="355">
        <v>0.99999999999999989</v>
      </c>
      <c r="BK70" s="355">
        <v>1</v>
      </c>
      <c r="BL70" s="378">
        <v>1</v>
      </c>
    </row>
    <row r="71" spans="2:64">
      <c r="B71" s="340" t="s">
        <v>3807</v>
      </c>
      <c r="C71" s="336" t="s">
        <v>767</v>
      </c>
      <c r="D71" s="355">
        <v>0.47812471569425796</v>
      </c>
      <c r="E71" s="355">
        <v>0.4914961962100266</v>
      </c>
      <c r="F71" s="355">
        <v>0.47850066240718175</v>
      </c>
      <c r="G71" s="355">
        <v>0.49194482395219269</v>
      </c>
      <c r="H71" s="355">
        <v>0.49096787152570998</v>
      </c>
      <c r="I71" s="355">
        <v>0.50723235834977876</v>
      </c>
      <c r="J71" s="355">
        <v>0.49730106206054958</v>
      </c>
      <c r="K71" s="355">
        <v>0.50798395392048123</v>
      </c>
      <c r="L71" s="378">
        <v>0.49294395551502229</v>
      </c>
      <c r="O71" s="340" t="s">
        <v>3807</v>
      </c>
      <c r="P71" s="336" t="s">
        <v>767</v>
      </c>
      <c r="Q71" s="355">
        <v>0.48669564665105824</v>
      </c>
      <c r="R71" s="355">
        <v>0.48779219252984457</v>
      </c>
      <c r="S71" s="355">
        <v>0.50208788863849252</v>
      </c>
      <c r="T71" s="355">
        <v>0.47598767555225013</v>
      </c>
      <c r="U71" s="355">
        <v>0.48604583396398293</v>
      </c>
      <c r="V71" s="355">
        <v>0.46120209304526172</v>
      </c>
      <c r="W71" s="355">
        <v>0.46495821625770622</v>
      </c>
      <c r="X71" s="355">
        <v>0.47336822216868224</v>
      </c>
      <c r="Y71" s="378">
        <v>0.47976722110090986</v>
      </c>
      <c r="AB71" s="340" t="s">
        <v>3807</v>
      </c>
      <c r="AC71" s="336" t="s">
        <v>767</v>
      </c>
      <c r="AD71" s="355">
        <v>0</v>
      </c>
      <c r="AE71" s="355">
        <v>0</v>
      </c>
      <c r="AF71" s="355">
        <v>0</v>
      </c>
      <c r="AG71" s="355">
        <v>0</v>
      </c>
      <c r="AH71" s="355">
        <v>0</v>
      </c>
      <c r="AI71" s="355">
        <v>0</v>
      </c>
      <c r="AJ71" s="355">
        <v>0</v>
      </c>
      <c r="AK71" s="355">
        <v>0</v>
      </c>
      <c r="AL71" s="378">
        <v>0</v>
      </c>
      <c r="AO71" s="340" t="s">
        <v>3807</v>
      </c>
      <c r="AP71" s="336" t="s">
        <v>767</v>
      </c>
      <c r="AQ71" s="355">
        <v>3.5179637654683779E-2</v>
      </c>
      <c r="AR71" s="355">
        <v>2.0711611260128836E-2</v>
      </c>
      <c r="AS71" s="355">
        <v>1.9411448954325679E-2</v>
      </c>
      <c r="AT71" s="355">
        <v>3.2067500495557164E-2</v>
      </c>
      <c r="AU71" s="355">
        <v>2.2986294510307054E-2</v>
      </c>
      <c r="AV71" s="355">
        <v>3.1565548604959512E-2</v>
      </c>
      <c r="AW71" s="355">
        <v>3.7740721681744145E-2</v>
      </c>
      <c r="AX71" s="355">
        <v>1.8647823910836549E-2</v>
      </c>
      <c r="AY71" s="378">
        <v>2.728882338406784E-2</v>
      </c>
      <c r="BB71" s="340" t="s">
        <v>3807</v>
      </c>
      <c r="BC71" s="336" t="s">
        <v>767</v>
      </c>
      <c r="BD71" s="355">
        <v>1</v>
      </c>
      <c r="BE71" s="355">
        <v>1</v>
      </c>
      <c r="BF71" s="355">
        <v>0.99999999999999989</v>
      </c>
      <c r="BG71" s="355">
        <v>1</v>
      </c>
      <c r="BH71" s="355">
        <v>1</v>
      </c>
      <c r="BI71" s="355">
        <v>1</v>
      </c>
      <c r="BJ71" s="355">
        <v>0.99999999999999989</v>
      </c>
      <c r="BK71" s="355">
        <v>1</v>
      </c>
      <c r="BL71" s="378">
        <v>1</v>
      </c>
    </row>
    <row r="72" spans="2:64">
      <c r="B72" s="340" t="s">
        <v>3808</v>
      </c>
      <c r="C72" s="336" t="s">
        <v>768</v>
      </c>
      <c r="D72" s="355">
        <v>0.52269262110511228</v>
      </c>
      <c r="E72" s="355">
        <v>0.52395178434985368</v>
      </c>
      <c r="F72" s="355">
        <v>0.52500317951292352</v>
      </c>
      <c r="G72" s="355">
        <v>0.52454090065498626</v>
      </c>
      <c r="H72" s="355">
        <v>0.52218702330664668</v>
      </c>
      <c r="I72" s="355">
        <v>0.51557951556508785</v>
      </c>
      <c r="J72" s="355">
        <v>0.53309848993353437</v>
      </c>
      <c r="K72" s="355">
        <v>0.52856460968539032</v>
      </c>
      <c r="L72" s="378">
        <v>0.52445226551419188</v>
      </c>
      <c r="O72" s="340" t="s">
        <v>3808</v>
      </c>
      <c r="P72" s="336" t="s">
        <v>768</v>
      </c>
      <c r="Q72" s="355">
        <v>0.47561193381406264</v>
      </c>
      <c r="R72" s="355">
        <v>0.47604821565014632</v>
      </c>
      <c r="S72" s="355">
        <v>0.47499682048707653</v>
      </c>
      <c r="T72" s="355">
        <v>0.46801920700113125</v>
      </c>
      <c r="U72" s="355">
        <v>0.47781297669335332</v>
      </c>
      <c r="V72" s="355">
        <v>0.47355625969251808</v>
      </c>
      <c r="W72" s="355">
        <v>0.45539845034460408</v>
      </c>
      <c r="X72" s="355">
        <v>0.45767215813672135</v>
      </c>
      <c r="Y72" s="378">
        <v>0.46988950272745167</v>
      </c>
      <c r="AB72" s="340" t="s">
        <v>3808</v>
      </c>
      <c r="AC72" s="336" t="s">
        <v>768</v>
      </c>
      <c r="AD72" s="355">
        <v>0</v>
      </c>
      <c r="AE72" s="355">
        <v>0</v>
      </c>
      <c r="AF72" s="355">
        <v>0</v>
      </c>
      <c r="AG72" s="355">
        <v>0</v>
      </c>
      <c r="AH72" s="355">
        <v>0</v>
      </c>
      <c r="AI72" s="355">
        <v>1.0864224742394022E-2</v>
      </c>
      <c r="AJ72" s="355">
        <v>1.1503059721861537E-2</v>
      </c>
      <c r="AK72" s="355">
        <v>1.3763232177888361E-2</v>
      </c>
      <c r="AL72" s="378">
        <v>4.5163145802679903E-3</v>
      </c>
      <c r="AO72" s="340" t="s">
        <v>3808</v>
      </c>
      <c r="AP72" s="336" t="s">
        <v>768</v>
      </c>
      <c r="AQ72" s="355">
        <v>1.6954450808250459E-3</v>
      </c>
      <c r="AR72" s="355">
        <v>0</v>
      </c>
      <c r="AS72" s="355">
        <v>0</v>
      </c>
      <c r="AT72" s="355">
        <v>7.4398923438825024E-3</v>
      </c>
      <c r="AU72" s="355">
        <v>0</v>
      </c>
      <c r="AV72" s="355">
        <v>0</v>
      </c>
      <c r="AW72" s="355">
        <v>0</v>
      </c>
      <c r="AX72" s="355">
        <v>0</v>
      </c>
      <c r="AY72" s="378">
        <v>1.1419171780884436E-3</v>
      </c>
      <c r="BB72" s="340" t="s">
        <v>3808</v>
      </c>
      <c r="BC72" s="336" t="s">
        <v>768</v>
      </c>
      <c r="BD72" s="355">
        <v>1</v>
      </c>
      <c r="BE72" s="355">
        <v>1</v>
      </c>
      <c r="BF72" s="355">
        <v>1</v>
      </c>
      <c r="BG72" s="355">
        <v>1</v>
      </c>
      <c r="BH72" s="355">
        <v>1</v>
      </c>
      <c r="BI72" s="355">
        <v>1</v>
      </c>
      <c r="BJ72" s="355">
        <v>1</v>
      </c>
      <c r="BK72" s="355">
        <v>1</v>
      </c>
      <c r="BL72" s="378">
        <v>1</v>
      </c>
    </row>
    <row r="73" spans="2:64">
      <c r="B73" s="340" t="s">
        <v>3809</v>
      </c>
      <c r="C73" s="336" t="s">
        <v>768</v>
      </c>
      <c r="D73" s="355">
        <v>0.54414965320936948</v>
      </c>
      <c r="E73" s="355">
        <v>0.54871720721566153</v>
      </c>
      <c r="F73" s="355">
        <v>0.52091442909753916</v>
      </c>
      <c r="G73" s="355">
        <v>0.53405316168994277</v>
      </c>
      <c r="H73" s="355">
        <v>0.53501137288150791</v>
      </c>
      <c r="I73" s="355">
        <v>0.54740620689580299</v>
      </c>
      <c r="J73" s="355">
        <v>0.542642045097944</v>
      </c>
      <c r="K73" s="355">
        <v>0.55417496507704866</v>
      </c>
      <c r="L73" s="378">
        <v>0.54088363014560215</v>
      </c>
      <c r="O73" s="340" t="s">
        <v>3809</v>
      </c>
      <c r="P73" s="336" t="s">
        <v>768</v>
      </c>
      <c r="Q73" s="355">
        <v>0.42198931100854759</v>
      </c>
      <c r="R73" s="355">
        <v>0.41839684254888426</v>
      </c>
      <c r="S73" s="355">
        <v>0.44446272875104609</v>
      </c>
      <c r="T73" s="355">
        <v>0.4119606729396128</v>
      </c>
      <c r="U73" s="355">
        <v>0.41959469803447691</v>
      </c>
      <c r="V73" s="355">
        <v>0.42868114591635215</v>
      </c>
      <c r="W73" s="355">
        <v>0.44523005920778036</v>
      </c>
      <c r="X73" s="355">
        <v>0.41882174143172152</v>
      </c>
      <c r="Y73" s="378">
        <v>0.42614214997980271</v>
      </c>
      <c r="AB73" s="340" t="s">
        <v>3809</v>
      </c>
      <c r="AC73" s="336" t="s">
        <v>768</v>
      </c>
      <c r="AD73" s="355">
        <v>0</v>
      </c>
      <c r="AE73" s="355">
        <v>0</v>
      </c>
      <c r="AF73" s="355">
        <v>0</v>
      </c>
      <c r="AG73" s="355">
        <v>0</v>
      </c>
      <c r="AH73" s="355">
        <v>0</v>
      </c>
      <c r="AI73" s="355">
        <v>0</v>
      </c>
      <c r="AJ73" s="355">
        <v>0</v>
      </c>
      <c r="AK73" s="355">
        <v>0</v>
      </c>
      <c r="AL73" s="378">
        <v>0</v>
      </c>
      <c r="AO73" s="340" t="s">
        <v>3809</v>
      </c>
      <c r="AP73" s="336" t="s">
        <v>768</v>
      </c>
      <c r="AQ73" s="355">
        <v>3.3861035782082931E-2</v>
      </c>
      <c r="AR73" s="355">
        <v>3.2885950235454195E-2</v>
      </c>
      <c r="AS73" s="355">
        <v>3.462284215141475E-2</v>
      </c>
      <c r="AT73" s="355">
        <v>5.3986165370444393E-2</v>
      </c>
      <c r="AU73" s="355">
        <v>4.5393929084015197E-2</v>
      </c>
      <c r="AV73" s="355">
        <v>2.3912647187844818E-2</v>
      </c>
      <c r="AW73" s="355">
        <v>1.212789569427564E-2</v>
      </c>
      <c r="AX73" s="355">
        <v>2.7003293491229752E-2</v>
      </c>
      <c r="AY73" s="378">
        <v>3.2974219874595208E-2</v>
      </c>
      <c r="BB73" s="340" t="s">
        <v>3809</v>
      </c>
      <c r="BC73" s="336" t="s">
        <v>768</v>
      </c>
      <c r="BD73" s="355">
        <v>0.99999999999999989</v>
      </c>
      <c r="BE73" s="355">
        <v>1</v>
      </c>
      <c r="BF73" s="355">
        <v>1</v>
      </c>
      <c r="BG73" s="355">
        <v>1</v>
      </c>
      <c r="BH73" s="355">
        <v>1</v>
      </c>
      <c r="BI73" s="355">
        <v>1</v>
      </c>
      <c r="BJ73" s="355">
        <v>1</v>
      </c>
      <c r="BK73" s="355">
        <v>0.99999999999999989</v>
      </c>
      <c r="BL73" s="378">
        <v>1</v>
      </c>
    </row>
    <row r="74" spans="2:64">
      <c r="B74" s="340" t="s">
        <v>3810</v>
      </c>
      <c r="C74" s="336" t="s">
        <v>768</v>
      </c>
      <c r="D74" s="355">
        <v>0.55012419585859973</v>
      </c>
      <c r="E74" s="355">
        <v>0.54357043555979956</v>
      </c>
      <c r="F74" s="355">
        <v>0.53539437554823233</v>
      </c>
      <c r="G74" s="355">
        <v>0.53878262682483846</v>
      </c>
      <c r="H74" s="355">
        <v>0.55667547036758458</v>
      </c>
      <c r="I74" s="355">
        <v>0.56426027418312374</v>
      </c>
      <c r="J74" s="355">
        <v>0.55852790895471283</v>
      </c>
      <c r="K74" s="355">
        <v>0.55651869752320404</v>
      </c>
      <c r="L74" s="378">
        <v>0.55048174810251194</v>
      </c>
      <c r="O74" s="340" t="s">
        <v>3810</v>
      </c>
      <c r="P74" s="336" t="s">
        <v>768</v>
      </c>
      <c r="Q74" s="355">
        <v>0.44987580414140033</v>
      </c>
      <c r="R74" s="355">
        <v>0.45092266691337568</v>
      </c>
      <c r="S74" s="355">
        <v>0.45004105559598218</v>
      </c>
      <c r="T74" s="355">
        <v>0.426315434896338</v>
      </c>
      <c r="U74" s="355">
        <v>0.44332452963241548</v>
      </c>
      <c r="V74" s="355">
        <v>0.43573972581687626</v>
      </c>
      <c r="W74" s="355">
        <v>0.43682122839746967</v>
      </c>
      <c r="X74" s="355">
        <v>0.43622435576455559</v>
      </c>
      <c r="Y74" s="378">
        <v>0.44115810014480167</v>
      </c>
      <c r="AB74" s="340" t="s">
        <v>3810</v>
      </c>
      <c r="AC74" s="336" t="s">
        <v>768</v>
      </c>
      <c r="AD74" s="355">
        <v>0</v>
      </c>
      <c r="AE74" s="355">
        <v>0</v>
      </c>
      <c r="AF74" s="355">
        <v>0</v>
      </c>
      <c r="AG74" s="355">
        <v>0</v>
      </c>
      <c r="AH74" s="355">
        <v>0</v>
      </c>
      <c r="AI74" s="355">
        <v>0</v>
      </c>
      <c r="AJ74" s="355">
        <v>0</v>
      </c>
      <c r="AK74" s="355">
        <v>0</v>
      </c>
      <c r="AL74" s="378">
        <v>0</v>
      </c>
      <c r="AO74" s="340" t="s">
        <v>3810</v>
      </c>
      <c r="AP74" s="336" t="s">
        <v>768</v>
      </c>
      <c r="AQ74" s="355">
        <v>0</v>
      </c>
      <c r="AR74" s="355">
        <v>5.5068975268247862E-3</v>
      </c>
      <c r="AS74" s="355">
        <v>1.4564568855785486E-2</v>
      </c>
      <c r="AT74" s="355">
        <v>3.4901938278823486E-2</v>
      </c>
      <c r="AU74" s="355">
        <v>0</v>
      </c>
      <c r="AV74" s="355">
        <v>0</v>
      </c>
      <c r="AW74" s="355">
        <v>4.6508626478174954E-3</v>
      </c>
      <c r="AX74" s="355">
        <v>7.2569467122402921E-3</v>
      </c>
      <c r="AY74" s="378">
        <v>8.3601517526864424E-3</v>
      </c>
      <c r="BB74" s="340" t="s">
        <v>3810</v>
      </c>
      <c r="BC74" s="336" t="s">
        <v>768</v>
      </c>
      <c r="BD74" s="355">
        <v>1</v>
      </c>
      <c r="BE74" s="355">
        <v>1</v>
      </c>
      <c r="BF74" s="355">
        <v>1</v>
      </c>
      <c r="BG74" s="355">
        <v>0.99999999999999989</v>
      </c>
      <c r="BH74" s="355">
        <v>1</v>
      </c>
      <c r="BI74" s="355">
        <v>1</v>
      </c>
      <c r="BJ74" s="355">
        <v>1</v>
      </c>
      <c r="BK74" s="355">
        <v>1</v>
      </c>
      <c r="BL74" s="378">
        <v>1</v>
      </c>
    </row>
    <row r="75" spans="2:64">
      <c r="B75" s="340" t="s">
        <v>3811</v>
      </c>
      <c r="C75" s="336" t="s">
        <v>2053</v>
      </c>
      <c r="D75" s="355">
        <v>0.52025420164538227</v>
      </c>
      <c r="E75" s="355">
        <v>0.52406939566834132</v>
      </c>
      <c r="F75" s="355">
        <v>0.52163394819287956</v>
      </c>
      <c r="G75" s="355">
        <v>0.52726282968687543</v>
      </c>
      <c r="H75" s="355">
        <v>0.52063098200138769</v>
      </c>
      <c r="I75" s="355">
        <v>0.52144869898501522</v>
      </c>
      <c r="J75" s="355">
        <v>0.51858688181799384</v>
      </c>
      <c r="K75" s="355">
        <v>0.52518712749421692</v>
      </c>
      <c r="L75" s="378">
        <v>0.52238425818651146</v>
      </c>
      <c r="O75" s="340" t="s">
        <v>3811</v>
      </c>
      <c r="P75" s="336" t="s">
        <v>2053</v>
      </c>
      <c r="Q75" s="355">
        <v>0.46928665130756769</v>
      </c>
      <c r="R75" s="355">
        <v>0.47593060433165868</v>
      </c>
      <c r="S75" s="355">
        <v>0.47836605180712044</v>
      </c>
      <c r="T75" s="355">
        <v>0.46477858519834486</v>
      </c>
      <c r="U75" s="355">
        <v>0.46561480851283243</v>
      </c>
      <c r="V75" s="355">
        <v>0.47855130101498478</v>
      </c>
      <c r="W75" s="355">
        <v>0.48141311818200616</v>
      </c>
      <c r="X75" s="355">
        <v>0.47481287250578308</v>
      </c>
      <c r="Y75" s="378">
        <v>0.47359424910753734</v>
      </c>
      <c r="AB75" s="340" t="s">
        <v>3811</v>
      </c>
      <c r="AC75" s="336" t="s">
        <v>2053</v>
      </c>
      <c r="AD75" s="355">
        <v>0</v>
      </c>
      <c r="AE75" s="355">
        <v>0</v>
      </c>
      <c r="AF75" s="355">
        <v>0</v>
      </c>
      <c r="AG75" s="355">
        <v>0</v>
      </c>
      <c r="AH75" s="355">
        <v>0</v>
      </c>
      <c r="AI75" s="355">
        <v>0</v>
      </c>
      <c r="AJ75" s="355">
        <v>0</v>
      </c>
      <c r="AK75" s="355">
        <v>0</v>
      </c>
      <c r="AL75" s="378">
        <v>0</v>
      </c>
      <c r="AO75" s="340" t="s">
        <v>3811</v>
      </c>
      <c r="AP75" s="336" t="s">
        <v>2053</v>
      </c>
      <c r="AQ75" s="355">
        <v>1.0459147047049998E-2</v>
      </c>
      <c r="AR75" s="355">
        <v>0</v>
      </c>
      <c r="AS75" s="355">
        <v>0</v>
      </c>
      <c r="AT75" s="355">
        <v>7.958585114779709E-3</v>
      </c>
      <c r="AU75" s="355">
        <v>1.3754209485779942E-2</v>
      </c>
      <c r="AV75" s="355">
        <v>0</v>
      </c>
      <c r="AW75" s="355">
        <v>0</v>
      </c>
      <c r="AX75" s="355">
        <v>0</v>
      </c>
      <c r="AY75" s="378">
        <v>4.0214927059512061E-3</v>
      </c>
      <c r="BB75" s="340" t="s">
        <v>3811</v>
      </c>
      <c r="BC75" s="336" t="s">
        <v>2053</v>
      </c>
      <c r="BD75" s="355">
        <v>0.99999999999999989</v>
      </c>
      <c r="BE75" s="355">
        <v>1</v>
      </c>
      <c r="BF75" s="355">
        <v>1</v>
      </c>
      <c r="BG75" s="355">
        <v>1</v>
      </c>
      <c r="BH75" s="355">
        <v>1</v>
      </c>
      <c r="BI75" s="355">
        <v>1</v>
      </c>
      <c r="BJ75" s="355">
        <v>1</v>
      </c>
      <c r="BK75" s="355">
        <v>1</v>
      </c>
      <c r="BL75" s="378">
        <v>1</v>
      </c>
    </row>
    <row r="76" spans="2:64">
      <c r="B76" s="340" t="s">
        <v>3812</v>
      </c>
      <c r="C76" s="336" t="s">
        <v>2053</v>
      </c>
      <c r="D76" s="355">
        <v>0.51577438562630895</v>
      </c>
      <c r="E76" s="355">
        <v>0.5244115020052813</v>
      </c>
      <c r="F76" s="355">
        <v>0.5205301588883583</v>
      </c>
      <c r="G76" s="355">
        <v>0.54148652001323194</v>
      </c>
      <c r="H76" s="355">
        <v>0.52401402906019612</v>
      </c>
      <c r="I76" s="355">
        <v>0.53291725490446595</v>
      </c>
      <c r="J76" s="355">
        <v>0.52685805941946984</v>
      </c>
      <c r="K76" s="355">
        <v>0.52584978249344572</v>
      </c>
      <c r="L76" s="378">
        <v>0.52648021155134483</v>
      </c>
      <c r="O76" s="340" t="s">
        <v>3812</v>
      </c>
      <c r="P76" s="336" t="s">
        <v>2053</v>
      </c>
      <c r="Q76" s="355">
        <v>0.46156370922509504</v>
      </c>
      <c r="R76" s="355">
        <v>0.47558849799471875</v>
      </c>
      <c r="S76" s="355">
        <v>0.4794698411116417</v>
      </c>
      <c r="T76" s="355">
        <v>0.45355152166721802</v>
      </c>
      <c r="U76" s="355">
        <v>0.45642718388422532</v>
      </c>
      <c r="V76" s="355">
        <v>0.4670827450955341</v>
      </c>
      <c r="W76" s="355">
        <v>0.44333968521701378</v>
      </c>
      <c r="X76" s="355">
        <v>0.45236325047023535</v>
      </c>
      <c r="Y76" s="378">
        <v>0.46117330433321024</v>
      </c>
      <c r="AB76" s="340" t="s">
        <v>3812</v>
      </c>
      <c r="AC76" s="336" t="s">
        <v>2053</v>
      </c>
      <c r="AD76" s="355">
        <v>0</v>
      </c>
      <c r="AE76" s="355">
        <v>0</v>
      </c>
      <c r="AF76" s="355">
        <v>0</v>
      </c>
      <c r="AG76" s="355">
        <v>0</v>
      </c>
      <c r="AH76" s="355">
        <v>0</v>
      </c>
      <c r="AI76" s="355">
        <v>0</v>
      </c>
      <c r="AJ76" s="355">
        <v>0</v>
      </c>
      <c r="AK76" s="355">
        <v>0</v>
      </c>
      <c r="AL76" s="378">
        <v>0</v>
      </c>
      <c r="AO76" s="340" t="s">
        <v>3812</v>
      </c>
      <c r="AP76" s="336" t="s">
        <v>2053</v>
      </c>
      <c r="AQ76" s="355">
        <v>2.2661905148596E-2</v>
      </c>
      <c r="AR76" s="355">
        <v>0</v>
      </c>
      <c r="AS76" s="355">
        <v>0</v>
      </c>
      <c r="AT76" s="355">
        <v>4.9619583195501154E-3</v>
      </c>
      <c r="AU76" s="355">
        <v>1.9558787055578581E-2</v>
      </c>
      <c r="AV76" s="355">
        <v>0</v>
      </c>
      <c r="AW76" s="355">
        <v>2.9802255363516345E-2</v>
      </c>
      <c r="AX76" s="355">
        <v>2.1786967036318872E-2</v>
      </c>
      <c r="AY76" s="378">
        <v>1.2346484115444988E-2</v>
      </c>
      <c r="BB76" s="340" t="s">
        <v>3812</v>
      </c>
      <c r="BC76" s="336" t="s">
        <v>2053</v>
      </c>
      <c r="BD76" s="355">
        <v>1</v>
      </c>
      <c r="BE76" s="355">
        <v>1</v>
      </c>
      <c r="BF76" s="355">
        <v>1</v>
      </c>
      <c r="BG76" s="355">
        <v>1</v>
      </c>
      <c r="BH76" s="355">
        <v>1</v>
      </c>
      <c r="BI76" s="355">
        <v>1</v>
      </c>
      <c r="BJ76" s="355">
        <v>0.99999999999999989</v>
      </c>
      <c r="BK76" s="355">
        <v>1</v>
      </c>
      <c r="BL76" s="378">
        <v>1</v>
      </c>
    </row>
    <row r="77" spans="2:64">
      <c r="B77" s="340" t="s">
        <v>3813</v>
      </c>
      <c r="C77" s="336" t="s">
        <v>2053</v>
      </c>
      <c r="D77" s="355">
        <v>0.55282956650045767</v>
      </c>
      <c r="E77" s="355">
        <v>0.54858135855753576</v>
      </c>
      <c r="F77" s="355">
        <v>0.55225378447567786</v>
      </c>
      <c r="G77" s="355">
        <v>0.57047592752279852</v>
      </c>
      <c r="H77" s="355">
        <v>0.56154655548515109</v>
      </c>
      <c r="I77" s="355">
        <v>0.5597612787255194</v>
      </c>
      <c r="J77" s="355">
        <v>0.55604972737242309</v>
      </c>
      <c r="K77" s="355">
        <v>0.56645475824471181</v>
      </c>
      <c r="L77" s="378">
        <v>0.55849411961053441</v>
      </c>
      <c r="O77" s="340" t="s">
        <v>3813</v>
      </c>
      <c r="P77" s="336" t="s">
        <v>2053</v>
      </c>
      <c r="Q77" s="355">
        <v>0.4261174279900673</v>
      </c>
      <c r="R77" s="355">
        <v>0.44039202665484706</v>
      </c>
      <c r="S77" s="355">
        <v>0.44774621552432214</v>
      </c>
      <c r="T77" s="355">
        <v>0.40756565841050685</v>
      </c>
      <c r="U77" s="355">
        <v>0.42056673491805119</v>
      </c>
      <c r="V77" s="355">
        <v>0.42997485851265183</v>
      </c>
      <c r="W77" s="355">
        <v>0.44235025163530145</v>
      </c>
      <c r="X77" s="355">
        <v>0.43070355371593338</v>
      </c>
      <c r="Y77" s="378">
        <v>0.43067709092021011</v>
      </c>
      <c r="AB77" s="340" t="s">
        <v>3813</v>
      </c>
      <c r="AC77" s="336" t="s">
        <v>2053</v>
      </c>
      <c r="AD77" s="355">
        <v>0</v>
      </c>
      <c r="AE77" s="355">
        <v>0</v>
      </c>
      <c r="AF77" s="355">
        <v>0</v>
      </c>
      <c r="AG77" s="355">
        <v>0</v>
      </c>
      <c r="AH77" s="355">
        <v>0</v>
      </c>
      <c r="AI77" s="355">
        <v>0</v>
      </c>
      <c r="AJ77" s="355">
        <v>0</v>
      </c>
      <c r="AK77" s="355">
        <v>0</v>
      </c>
      <c r="AL77" s="378">
        <v>0</v>
      </c>
      <c r="AO77" s="340" t="s">
        <v>3813</v>
      </c>
      <c r="AP77" s="336" t="s">
        <v>2053</v>
      </c>
      <c r="AQ77" s="355">
        <v>2.1053005509475073E-2</v>
      </c>
      <c r="AR77" s="355">
        <v>1.1026614787617135E-2</v>
      </c>
      <c r="AS77" s="355">
        <v>0</v>
      </c>
      <c r="AT77" s="355">
        <v>2.1958414066694614E-2</v>
      </c>
      <c r="AU77" s="355">
        <v>1.7886709596797671E-2</v>
      </c>
      <c r="AV77" s="355">
        <v>1.0263862761828807E-2</v>
      </c>
      <c r="AW77" s="355">
        <v>1.6000209922754187E-3</v>
      </c>
      <c r="AX77" s="355">
        <v>2.8416880393548681E-3</v>
      </c>
      <c r="AY77" s="378">
        <v>1.0828789469255447E-2</v>
      </c>
      <c r="BB77" s="340" t="s">
        <v>3813</v>
      </c>
      <c r="BC77" s="336" t="s">
        <v>2053</v>
      </c>
      <c r="BD77" s="355">
        <v>1</v>
      </c>
      <c r="BE77" s="355">
        <v>0.99999999999999989</v>
      </c>
      <c r="BF77" s="355">
        <v>1</v>
      </c>
      <c r="BG77" s="355">
        <v>1</v>
      </c>
      <c r="BH77" s="355">
        <v>1</v>
      </c>
      <c r="BI77" s="355">
        <v>1</v>
      </c>
      <c r="BJ77" s="355">
        <v>0.99999999999999989</v>
      </c>
      <c r="BK77" s="355">
        <v>1</v>
      </c>
      <c r="BL77" s="378">
        <v>1</v>
      </c>
    </row>
    <row r="78" spans="2:64">
      <c r="B78" s="340" t="s">
        <v>3814</v>
      </c>
      <c r="C78" s="336" t="s">
        <v>2053</v>
      </c>
      <c r="D78" s="355">
        <v>0.53663086131135718</v>
      </c>
      <c r="E78" s="355">
        <v>0.54254877104793042</v>
      </c>
      <c r="F78" s="355">
        <v>0.52882954363055779</v>
      </c>
      <c r="G78" s="355">
        <v>0.53593887406307972</v>
      </c>
      <c r="H78" s="355">
        <v>0.54040390427320484</v>
      </c>
      <c r="I78" s="355">
        <v>0.54209730123343469</v>
      </c>
      <c r="J78" s="355">
        <v>0.54283371729152485</v>
      </c>
      <c r="K78" s="355">
        <v>0.51848157444012366</v>
      </c>
      <c r="L78" s="378">
        <v>0.53597056841140167</v>
      </c>
      <c r="O78" s="340" t="s">
        <v>3814</v>
      </c>
      <c r="P78" s="336" t="s">
        <v>2053</v>
      </c>
      <c r="Q78" s="355">
        <v>0.44963874941999199</v>
      </c>
      <c r="R78" s="355">
        <v>0.45745122895206958</v>
      </c>
      <c r="S78" s="355">
        <v>0.44794407086370219</v>
      </c>
      <c r="T78" s="355">
        <v>0.45246985536468443</v>
      </c>
      <c r="U78" s="355">
        <v>0.45482300830292594</v>
      </c>
      <c r="V78" s="355">
        <v>0.45790269876656525</v>
      </c>
      <c r="W78" s="355">
        <v>0.4571662827084752</v>
      </c>
      <c r="X78" s="355">
        <v>0.43670677453060874</v>
      </c>
      <c r="Y78" s="378">
        <v>0.4517628336136279</v>
      </c>
      <c r="AB78" s="340" t="s">
        <v>3814</v>
      </c>
      <c r="AC78" s="336" t="s">
        <v>2053</v>
      </c>
      <c r="AD78" s="355">
        <v>0</v>
      </c>
      <c r="AE78" s="355">
        <v>0</v>
      </c>
      <c r="AF78" s="355">
        <v>0</v>
      </c>
      <c r="AG78" s="355">
        <v>0</v>
      </c>
      <c r="AH78" s="355">
        <v>0</v>
      </c>
      <c r="AI78" s="355">
        <v>0</v>
      </c>
      <c r="AJ78" s="355">
        <v>0</v>
      </c>
      <c r="AK78" s="355">
        <v>0</v>
      </c>
      <c r="AL78" s="378">
        <v>0</v>
      </c>
      <c r="AO78" s="340" t="s">
        <v>3814</v>
      </c>
      <c r="AP78" s="336" t="s">
        <v>2053</v>
      </c>
      <c r="AQ78" s="355">
        <v>1.3730389268650816E-2</v>
      </c>
      <c r="AR78" s="355">
        <v>0</v>
      </c>
      <c r="AS78" s="355">
        <v>2.3226385505740028E-2</v>
      </c>
      <c r="AT78" s="355">
        <v>1.159127057223589E-2</v>
      </c>
      <c r="AU78" s="355">
        <v>4.7730874238692553E-3</v>
      </c>
      <c r="AV78" s="355">
        <v>0</v>
      </c>
      <c r="AW78" s="355">
        <v>0</v>
      </c>
      <c r="AX78" s="355">
        <v>4.481165102926761E-2</v>
      </c>
      <c r="AY78" s="378">
        <v>1.2266597974970449E-2</v>
      </c>
      <c r="BB78" s="340" t="s">
        <v>3814</v>
      </c>
      <c r="BC78" s="336" t="s">
        <v>2053</v>
      </c>
      <c r="BD78" s="355">
        <v>0.99999999999999989</v>
      </c>
      <c r="BE78" s="355">
        <v>1</v>
      </c>
      <c r="BF78" s="355">
        <v>1</v>
      </c>
      <c r="BG78" s="355">
        <v>1</v>
      </c>
      <c r="BH78" s="355">
        <v>1</v>
      </c>
      <c r="BI78" s="355">
        <v>1</v>
      </c>
      <c r="BJ78" s="355">
        <v>1</v>
      </c>
      <c r="BK78" s="355">
        <v>1</v>
      </c>
      <c r="BL78" s="378">
        <v>1</v>
      </c>
    </row>
    <row r="82" spans="2:64">
      <c r="B82" s="342" t="s">
        <v>2505</v>
      </c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43"/>
      <c r="N82" s="343"/>
      <c r="O82" s="342" t="s">
        <v>2505</v>
      </c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43"/>
      <c r="AA82" s="343"/>
      <c r="AB82" s="342" t="s">
        <v>2505</v>
      </c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42" t="s">
        <v>2505</v>
      </c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2"/>
      <c r="BA82" s="343"/>
      <c r="BB82" s="342" t="s">
        <v>2505</v>
      </c>
      <c r="BC82" s="343"/>
      <c r="BD82" s="343"/>
      <c r="BE82" s="343"/>
      <c r="BF82" s="343"/>
      <c r="BG82" s="343"/>
      <c r="BH82" s="343"/>
      <c r="BI82" s="343"/>
      <c r="BJ82" s="343"/>
      <c r="BK82" s="343"/>
      <c r="BL82" s="343"/>
    </row>
    <row r="83" spans="2:64">
      <c r="B83" s="344" t="s">
        <v>3815</v>
      </c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43"/>
      <c r="N83" s="343"/>
      <c r="O83" s="344" t="s">
        <v>3815</v>
      </c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43"/>
      <c r="AA83" s="343"/>
      <c r="AB83" s="344" t="s">
        <v>3815</v>
      </c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4" t="s">
        <v>3815</v>
      </c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4"/>
      <c r="BA83" s="343"/>
      <c r="BB83" s="344" t="s">
        <v>3815</v>
      </c>
      <c r="BC83" s="343"/>
      <c r="BD83" s="343"/>
      <c r="BE83" s="343"/>
      <c r="BF83" s="343"/>
      <c r="BG83" s="343"/>
      <c r="BH83" s="343"/>
      <c r="BI83" s="343"/>
      <c r="BJ83" s="343"/>
      <c r="BK83" s="343"/>
      <c r="BL83" s="343"/>
    </row>
    <row r="84" spans="2:64">
      <c r="B84" s="344" t="s">
        <v>3816</v>
      </c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43"/>
      <c r="N84" s="343"/>
      <c r="O84" s="344" t="s">
        <v>3816</v>
      </c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43"/>
      <c r="AA84" s="343"/>
      <c r="AB84" s="344" t="s">
        <v>3816</v>
      </c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4" t="s">
        <v>3816</v>
      </c>
      <c r="AP84" s="343"/>
      <c r="AQ84" s="343"/>
      <c r="AR84" s="343"/>
      <c r="AS84" s="343"/>
      <c r="AT84" s="343"/>
      <c r="AU84" s="343"/>
      <c r="AV84" s="343"/>
      <c r="AW84" s="343"/>
      <c r="AX84" s="343"/>
      <c r="AY84" s="343"/>
      <c r="AZ84" s="344"/>
      <c r="BA84" s="343"/>
      <c r="BB84" s="344" t="s">
        <v>3816</v>
      </c>
      <c r="BC84" s="343"/>
      <c r="BD84" s="343"/>
      <c r="BE84" s="343"/>
      <c r="BF84" s="343"/>
      <c r="BG84" s="343"/>
      <c r="BH84" s="343"/>
      <c r="BI84" s="343"/>
      <c r="BJ84" s="343"/>
      <c r="BK84" s="343"/>
      <c r="BL84" s="343"/>
    </row>
  </sheetData>
  <mergeCells count="10">
    <mergeCell ref="B25:L25"/>
    <mergeCell ref="O25:Y25"/>
    <mergeCell ref="AB25:AL25"/>
    <mergeCell ref="AO25:AY25"/>
    <mergeCell ref="BB25:BL25"/>
    <mergeCell ref="B3:L3"/>
    <mergeCell ref="O3:Y3"/>
    <mergeCell ref="AB3:AL3"/>
    <mergeCell ref="AO3:AY3"/>
    <mergeCell ref="BB3:BL3"/>
  </mergeCells>
  <conditionalFormatting sqref="B5:B19 O5:O19 AB5:AB19 AO5:AO19 BB5:BB19">
    <cfRule type="expression" dxfId="21" priority="1">
      <formula>"(blank)"</formula>
    </cfRule>
    <cfRule type="expression" dxfId="2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CEA-10.1
Page &amp;P of 4</oddHeader>
  </headerFooter>
  <colBreaks count="3" manualBreakCount="3">
    <brk id="14" max="84" man="1"/>
    <brk id="27" max="84" man="1"/>
    <brk id="40" max="8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7178-75F9-4955-AB8D-E2C1F8AC6A6C}">
  <sheetPr>
    <tabColor rgb="FFFF0000"/>
  </sheetPr>
  <dimension ref="A3:BN77"/>
  <sheetViews>
    <sheetView showGridLines="0" zoomScale="70" zoomScaleNormal="70" workbookViewId="0">
      <selection sqref="A1:N1"/>
    </sheetView>
  </sheetViews>
  <sheetFormatPr defaultColWidth="9" defaultRowHeight="14.4"/>
  <cols>
    <col min="1" max="1" width="3.34765625" style="351" customWidth="1"/>
    <col min="2" max="2" width="38.09765625" style="351" customWidth="1"/>
    <col min="3" max="3" width="8.09765625" style="351" customWidth="1"/>
    <col min="4" max="9" width="9" style="351"/>
    <col min="10" max="11" width="3.34765625" style="351" customWidth="1"/>
    <col min="12" max="12" width="38.09765625" style="351" customWidth="1"/>
    <col min="13" max="13" width="8.09765625" style="351" customWidth="1"/>
    <col min="14" max="19" width="9" style="351"/>
    <col min="20" max="21" width="3.34765625" style="351" customWidth="1"/>
    <col min="22" max="22" width="38.09765625" style="351" customWidth="1"/>
    <col min="23" max="23" width="8.09765625" style="351" customWidth="1"/>
    <col min="24" max="29" width="9" style="351"/>
    <col min="30" max="31" width="3.34765625" style="351" customWidth="1"/>
    <col min="32" max="32" width="38.09765625" style="351" customWidth="1"/>
    <col min="33" max="33" width="8.09765625" style="351" customWidth="1"/>
    <col min="34" max="39" width="9" style="351"/>
    <col min="40" max="41" width="3.34765625" style="351" customWidth="1"/>
    <col min="42" max="42" width="38.09765625" style="351" customWidth="1"/>
    <col min="43" max="43" width="8.09765625" style="351" customWidth="1"/>
    <col min="44" max="49" width="9" style="351"/>
    <col min="50" max="51" width="3.34765625" style="351" customWidth="1"/>
    <col min="52" max="63" width="9" style="351"/>
    <col min="64" max="16384" width="9" style="332"/>
  </cols>
  <sheetData>
    <row r="3" spans="2:49">
      <c r="B3" s="416" t="s">
        <v>3742</v>
      </c>
      <c r="C3" s="416"/>
      <c r="D3" s="416"/>
      <c r="E3" s="416"/>
      <c r="F3" s="416"/>
      <c r="G3" s="416"/>
      <c r="H3" s="416"/>
      <c r="I3" s="331"/>
      <c r="L3" s="416" t="s">
        <v>3743</v>
      </c>
      <c r="M3" s="416"/>
      <c r="N3" s="416"/>
      <c r="O3" s="416"/>
      <c r="P3" s="416"/>
      <c r="Q3" s="416"/>
      <c r="R3" s="416"/>
      <c r="S3" s="331"/>
      <c r="V3" s="416" t="s">
        <v>3744</v>
      </c>
      <c r="W3" s="416"/>
      <c r="X3" s="416"/>
      <c r="Y3" s="416"/>
      <c r="Z3" s="416"/>
      <c r="AA3" s="416"/>
      <c r="AB3" s="416"/>
      <c r="AC3" s="331"/>
      <c r="AF3" s="416" t="s">
        <v>3745</v>
      </c>
      <c r="AG3" s="416"/>
      <c r="AH3" s="416"/>
      <c r="AI3" s="416"/>
      <c r="AJ3" s="416"/>
      <c r="AK3" s="416"/>
      <c r="AL3" s="416"/>
      <c r="AM3" s="331"/>
      <c r="AP3" s="416" t="s">
        <v>3746</v>
      </c>
      <c r="AQ3" s="416"/>
      <c r="AR3" s="416"/>
      <c r="AS3" s="416"/>
      <c r="AT3" s="416"/>
      <c r="AU3" s="416"/>
      <c r="AV3" s="416"/>
      <c r="AW3" s="331"/>
    </row>
    <row r="4" spans="2:49">
      <c r="B4" s="333" t="s">
        <v>3747</v>
      </c>
      <c r="C4" s="334" t="s">
        <v>1</v>
      </c>
      <c r="D4" s="377">
        <v>2023</v>
      </c>
      <c r="E4" s="377">
        <v>2022</v>
      </c>
      <c r="F4" s="377">
        <v>2021</v>
      </c>
      <c r="G4" s="377">
        <v>2020</v>
      </c>
      <c r="H4" s="377">
        <v>2019</v>
      </c>
      <c r="I4" s="334" t="s">
        <v>3741</v>
      </c>
      <c r="L4" s="333" t="s">
        <v>3747</v>
      </c>
      <c r="M4" s="334" t="s">
        <v>1</v>
      </c>
      <c r="N4" s="377">
        <v>2023</v>
      </c>
      <c r="O4" s="377">
        <v>2022</v>
      </c>
      <c r="P4" s="377">
        <v>2021</v>
      </c>
      <c r="Q4" s="377">
        <v>2020</v>
      </c>
      <c r="R4" s="377">
        <v>2019</v>
      </c>
      <c r="S4" s="334" t="s">
        <v>3741</v>
      </c>
      <c r="V4" s="333" t="s">
        <v>3747</v>
      </c>
      <c r="W4" s="334" t="s">
        <v>1</v>
      </c>
      <c r="X4" s="377">
        <v>2023</v>
      </c>
      <c r="Y4" s="377">
        <v>2022</v>
      </c>
      <c r="Z4" s="377">
        <v>2021</v>
      </c>
      <c r="AA4" s="377">
        <v>2020</v>
      </c>
      <c r="AB4" s="377">
        <v>2019</v>
      </c>
      <c r="AC4" s="334" t="s">
        <v>3741</v>
      </c>
      <c r="AF4" s="333" t="s">
        <v>3747</v>
      </c>
      <c r="AG4" s="334" t="s">
        <v>1</v>
      </c>
      <c r="AH4" s="377">
        <v>2023</v>
      </c>
      <c r="AI4" s="377">
        <v>2022</v>
      </c>
      <c r="AJ4" s="377">
        <v>2021</v>
      </c>
      <c r="AK4" s="377">
        <v>2020</v>
      </c>
      <c r="AL4" s="377">
        <v>2019</v>
      </c>
      <c r="AM4" s="334" t="s">
        <v>3741</v>
      </c>
      <c r="AP4" s="333" t="s">
        <v>3747</v>
      </c>
      <c r="AQ4" s="334" t="s">
        <v>1</v>
      </c>
      <c r="AR4" s="377">
        <v>2023</v>
      </c>
      <c r="AS4" s="377">
        <v>2022</v>
      </c>
      <c r="AT4" s="377">
        <v>2021</v>
      </c>
      <c r="AU4" s="377">
        <v>2020</v>
      </c>
      <c r="AV4" s="377">
        <v>2019</v>
      </c>
      <c r="AW4" s="334" t="s">
        <v>3741</v>
      </c>
    </row>
    <row r="5" spans="2:49">
      <c r="B5" s="335" t="s">
        <v>2582</v>
      </c>
      <c r="C5" s="345" t="s">
        <v>2380</v>
      </c>
      <c r="D5" s="355">
        <v>0.60202491962290539</v>
      </c>
      <c r="E5" s="355">
        <v>0.60014181890865093</v>
      </c>
      <c r="F5" s="355">
        <v>0.59882506817878411</v>
      </c>
      <c r="G5" s="355">
        <v>0.58311378451820706</v>
      </c>
      <c r="H5" s="355">
        <v>0.57854656200205579</v>
      </c>
      <c r="I5" s="355">
        <v>0.59253043064612076</v>
      </c>
      <c r="L5" s="335" t="s">
        <v>2582</v>
      </c>
      <c r="M5" s="345" t="s">
        <v>2380</v>
      </c>
      <c r="N5" s="355">
        <v>0.39797508037709467</v>
      </c>
      <c r="O5" s="355">
        <v>0.39985818109134907</v>
      </c>
      <c r="P5" s="355">
        <v>0.40117493182121583</v>
      </c>
      <c r="Q5" s="355">
        <v>0.41688621548179289</v>
      </c>
      <c r="R5" s="355">
        <v>0.41157775546884801</v>
      </c>
      <c r="S5" s="355">
        <v>0.40549443284806019</v>
      </c>
      <c r="V5" s="335" t="s">
        <v>2582</v>
      </c>
      <c r="W5" s="345" t="s">
        <v>2380</v>
      </c>
      <c r="X5" s="355">
        <v>0</v>
      </c>
      <c r="Y5" s="355">
        <v>0</v>
      </c>
      <c r="Z5" s="355">
        <v>0</v>
      </c>
      <c r="AA5" s="355">
        <v>0</v>
      </c>
      <c r="AB5" s="355">
        <v>0</v>
      </c>
      <c r="AC5" s="355">
        <v>0</v>
      </c>
      <c r="AF5" s="335" t="s">
        <v>2582</v>
      </c>
      <c r="AG5" s="345" t="s">
        <v>2380</v>
      </c>
      <c r="AH5" s="355">
        <v>0</v>
      </c>
      <c r="AI5" s="355">
        <v>0</v>
      </c>
      <c r="AJ5" s="355">
        <v>0</v>
      </c>
      <c r="AK5" s="355">
        <v>0</v>
      </c>
      <c r="AL5" s="355">
        <v>9.8756825290962063E-3</v>
      </c>
      <c r="AM5" s="355">
        <v>1.9751365058192413E-3</v>
      </c>
      <c r="AP5" s="335" t="s">
        <v>2582</v>
      </c>
      <c r="AQ5" s="345" t="s">
        <v>2380</v>
      </c>
      <c r="AR5" s="355">
        <v>1</v>
      </c>
      <c r="AS5" s="355">
        <v>1</v>
      </c>
      <c r="AT5" s="355">
        <v>1</v>
      </c>
      <c r="AU5" s="355">
        <v>1</v>
      </c>
      <c r="AV5" s="355">
        <v>1</v>
      </c>
      <c r="AW5" s="355">
        <v>1</v>
      </c>
    </row>
    <row r="6" spans="2:49">
      <c r="B6" s="335" t="s">
        <v>2387</v>
      </c>
      <c r="C6" s="346" t="s">
        <v>2388</v>
      </c>
      <c r="D6" s="355">
        <v>0.46962122826282926</v>
      </c>
      <c r="E6" s="355">
        <v>0.47717587628832936</v>
      </c>
      <c r="F6" s="355">
        <v>0.44079340422989605</v>
      </c>
      <c r="G6" s="355">
        <v>0.4192220194583039</v>
      </c>
      <c r="H6" s="355">
        <v>0.45767585060827876</v>
      </c>
      <c r="I6" s="355">
        <v>0.45289767576952744</v>
      </c>
      <c r="L6" s="335" t="s">
        <v>2387</v>
      </c>
      <c r="M6" s="346" t="s">
        <v>2388</v>
      </c>
      <c r="N6" s="355">
        <v>0.52398287974465219</v>
      </c>
      <c r="O6" s="355">
        <v>0.41857181549665284</v>
      </c>
      <c r="P6" s="355">
        <v>0.44851056346760393</v>
      </c>
      <c r="Q6" s="355">
        <v>0.4343434191220607</v>
      </c>
      <c r="R6" s="355">
        <v>0.43099971125745429</v>
      </c>
      <c r="S6" s="355">
        <v>0.4512816778176848</v>
      </c>
      <c r="V6" s="335" t="s">
        <v>2387</v>
      </c>
      <c r="W6" s="346" t="s">
        <v>2388</v>
      </c>
      <c r="X6" s="355">
        <v>0</v>
      </c>
      <c r="Y6" s="355">
        <v>0</v>
      </c>
      <c r="Z6" s="355">
        <v>0</v>
      </c>
      <c r="AA6" s="355">
        <v>0</v>
      </c>
      <c r="AB6" s="355">
        <v>0</v>
      </c>
      <c r="AC6" s="355">
        <v>0</v>
      </c>
      <c r="AF6" s="335" t="s">
        <v>2387</v>
      </c>
      <c r="AG6" s="346" t="s">
        <v>2388</v>
      </c>
      <c r="AH6" s="355">
        <v>6.3958919925185594E-3</v>
      </c>
      <c r="AI6" s="355">
        <v>0.10425230821501778</v>
      </c>
      <c r="AJ6" s="355">
        <v>0.11069603230250001</v>
      </c>
      <c r="AK6" s="355">
        <v>0.14643456141963543</v>
      </c>
      <c r="AL6" s="355">
        <v>0.11132443813426696</v>
      </c>
      <c r="AM6" s="355">
        <v>9.5820646412787744E-2</v>
      </c>
      <c r="AP6" s="335" t="s">
        <v>2387</v>
      </c>
      <c r="AQ6" s="346" t="s">
        <v>2388</v>
      </c>
      <c r="AR6" s="355">
        <v>1</v>
      </c>
      <c r="AS6" s="355">
        <v>1</v>
      </c>
      <c r="AT6" s="355">
        <v>1</v>
      </c>
      <c r="AU6" s="355">
        <v>1</v>
      </c>
      <c r="AV6" s="355">
        <v>1</v>
      </c>
      <c r="AW6" s="355">
        <v>1</v>
      </c>
    </row>
    <row r="7" spans="2:49">
      <c r="B7" s="335" t="s">
        <v>2538</v>
      </c>
      <c r="C7" s="346" t="s">
        <v>2539</v>
      </c>
      <c r="D7" s="355">
        <v>0.60413147189732419</v>
      </c>
      <c r="E7" s="355">
        <v>0.5824380244199312</v>
      </c>
      <c r="F7" s="355">
        <v>0.61093193137305579</v>
      </c>
      <c r="G7" s="355">
        <v>0.60041449548816128</v>
      </c>
      <c r="H7" s="355">
        <v>0.63279703591623959</v>
      </c>
      <c r="I7" s="355">
        <v>0.60614259181894248</v>
      </c>
      <c r="L7" s="335" t="s">
        <v>2538</v>
      </c>
      <c r="M7" s="346" t="s">
        <v>2539</v>
      </c>
      <c r="N7" s="355">
        <v>0.39586596160319354</v>
      </c>
      <c r="O7" s="355">
        <v>0.41755948476701765</v>
      </c>
      <c r="P7" s="355">
        <v>0.38906549573636945</v>
      </c>
      <c r="Q7" s="355">
        <v>0.3995830553539082</v>
      </c>
      <c r="R7" s="355">
        <v>0.36720054788621642</v>
      </c>
      <c r="S7" s="355">
        <v>0.39385490906934101</v>
      </c>
      <c r="V7" s="335" t="s">
        <v>2538</v>
      </c>
      <c r="W7" s="346" t="s">
        <v>2539</v>
      </c>
      <c r="X7" s="355">
        <v>0</v>
      </c>
      <c r="Y7" s="355">
        <v>0</v>
      </c>
      <c r="Z7" s="355">
        <v>0</v>
      </c>
      <c r="AA7" s="355">
        <v>0</v>
      </c>
      <c r="AB7" s="355">
        <v>0</v>
      </c>
      <c r="AC7" s="355">
        <v>0</v>
      </c>
      <c r="AF7" s="335" t="s">
        <v>2538</v>
      </c>
      <c r="AG7" s="346" t="s">
        <v>2539</v>
      </c>
      <c r="AH7" s="355">
        <v>2.5664994822580854E-6</v>
      </c>
      <c r="AI7" s="355">
        <v>2.4908130511961715E-6</v>
      </c>
      <c r="AJ7" s="355">
        <v>2.5728905747299576E-6</v>
      </c>
      <c r="AK7" s="355">
        <v>2.4491579305203284E-6</v>
      </c>
      <c r="AL7" s="355">
        <v>2.4161975440157364E-6</v>
      </c>
      <c r="AM7" s="355">
        <v>2.4991117165440557E-6</v>
      </c>
      <c r="AP7" s="335" t="s">
        <v>2538</v>
      </c>
      <c r="AQ7" s="346" t="s">
        <v>2539</v>
      </c>
      <c r="AR7" s="355">
        <v>1</v>
      </c>
      <c r="AS7" s="355">
        <v>1</v>
      </c>
      <c r="AT7" s="355">
        <v>0.99999999999999989</v>
      </c>
      <c r="AU7" s="355">
        <v>1</v>
      </c>
      <c r="AV7" s="355">
        <v>1</v>
      </c>
      <c r="AW7" s="355">
        <v>1</v>
      </c>
    </row>
    <row r="8" spans="2:49">
      <c r="B8" s="335" t="s">
        <v>2540</v>
      </c>
      <c r="C8" s="347" t="s">
        <v>2541</v>
      </c>
      <c r="D8" s="383">
        <v>0.46269506432263524</v>
      </c>
      <c r="E8" s="383">
        <v>0.49333631087863355</v>
      </c>
      <c r="F8" s="383">
        <v>0.49078262138373474</v>
      </c>
      <c r="G8" s="383">
        <v>0.52744228554749306</v>
      </c>
      <c r="H8" s="383">
        <v>0.53706603181934254</v>
      </c>
      <c r="I8" s="383">
        <v>0.50226446279036785</v>
      </c>
      <c r="L8" s="335" t="s">
        <v>2540</v>
      </c>
      <c r="M8" s="347" t="s">
        <v>2541</v>
      </c>
      <c r="N8" s="383">
        <v>0.42863774092268786</v>
      </c>
      <c r="O8" s="383">
        <v>0.36742962686203945</v>
      </c>
      <c r="P8" s="383">
        <v>0.39420130419298138</v>
      </c>
      <c r="Q8" s="383">
        <v>0.36796667681152456</v>
      </c>
      <c r="R8" s="383">
        <v>0.33595699736635459</v>
      </c>
      <c r="S8" s="383">
        <v>0.37883846923111758</v>
      </c>
      <c r="V8" s="335" t="s">
        <v>2540</v>
      </c>
      <c r="W8" s="347" t="s">
        <v>2541</v>
      </c>
      <c r="X8" s="383">
        <v>0</v>
      </c>
      <c r="Y8" s="383">
        <v>0</v>
      </c>
      <c r="Z8" s="383">
        <v>0</v>
      </c>
      <c r="AA8" s="383">
        <v>0</v>
      </c>
      <c r="AB8" s="383">
        <v>0</v>
      </c>
      <c r="AC8" s="383">
        <v>0</v>
      </c>
      <c r="AF8" s="335" t="s">
        <v>2540</v>
      </c>
      <c r="AG8" s="347" t="s">
        <v>2541</v>
      </c>
      <c r="AH8" s="383">
        <v>0.1086671947546769</v>
      </c>
      <c r="AI8" s="383">
        <v>0.13923406225932702</v>
      </c>
      <c r="AJ8" s="383">
        <v>0.11501607442328386</v>
      </c>
      <c r="AK8" s="383">
        <v>0.10459103764098238</v>
      </c>
      <c r="AL8" s="383">
        <v>0.12697697081430284</v>
      </c>
      <c r="AM8" s="383">
        <v>0.1188970679785146</v>
      </c>
      <c r="AP8" s="335" t="s">
        <v>2540</v>
      </c>
      <c r="AQ8" s="347" t="s">
        <v>2541</v>
      </c>
      <c r="AR8" s="383">
        <v>1</v>
      </c>
      <c r="AS8" s="383">
        <v>1</v>
      </c>
      <c r="AT8" s="383">
        <v>1</v>
      </c>
      <c r="AU8" s="383">
        <v>1</v>
      </c>
      <c r="AV8" s="383">
        <v>0.99999999999999989</v>
      </c>
      <c r="AW8" s="383">
        <v>1</v>
      </c>
    </row>
    <row r="9" spans="2:49">
      <c r="B9" s="338" t="s">
        <v>2562</v>
      </c>
      <c r="D9" s="355">
        <v>0.53461817102642351</v>
      </c>
      <c r="E9" s="355">
        <v>0.5382730076238863</v>
      </c>
      <c r="F9" s="355">
        <v>0.53533325629136774</v>
      </c>
      <c r="G9" s="355">
        <v>0.53254814625304125</v>
      </c>
      <c r="H9" s="355">
        <v>0.55152137008647917</v>
      </c>
      <c r="I9" s="355">
        <v>0.53845879025623966</v>
      </c>
      <c r="L9" s="338" t="s">
        <v>2562</v>
      </c>
      <c r="N9" s="355">
        <v>0.43661541566190709</v>
      </c>
      <c r="O9" s="355">
        <v>0.40085477705426475</v>
      </c>
      <c r="P9" s="355">
        <v>0.40823807380454269</v>
      </c>
      <c r="Q9" s="355">
        <v>0.40469484169232162</v>
      </c>
      <c r="R9" s="355">
        <v>0.38643375299471833</v>
      </c>
      <c r="S9" s="355">
        <v>0.4073673722415509</v>
      </c>
      <c r="V9" s="338" t="s">
        <v>2562</v>
      </c>
      <c r="X9" s="355">
        <v>0</v>
      </c>
      <c r="Y9" s="355">
        <v>0</v>
      </c>
      <c r="Z9" s="355">
        <v>0</v>
      </c>
      <c r="AA9" s="355">
        <v>0</v>
      </c>
      <c r="AB9" s="355">
        <v>0</v>
      </c>
      <c r="AC9" s="355">
        <v>0</v>
      </c>
      <c r="AF9" s="338" t="s">
        <v>2562</v>
      </c>
      <c r="AH9" s="355">
        <v>2.8766413311669431E-2</v>
      </c>
      <c r="AI9" s="355">
        <v>6.0872215321848999E-2</v>
      </c>
      <c r="AJ9" s="355">
        <v>5.6428669904089651E-2</v>
      </c>
      <c r="AK9" s="355">
        <v>6.2757012054637074E-2</v>
      </c>
      <c r="AL9" s="355">
        <v>6.2044876918802505E-2</v>
      </c>
      <c r="AM9" s="355">
        <v>5.4173837502209526E-2</v>
      </c>
      <c r="AP9" s="338" t="s">
        <v>2562</v>
      </c>
      <c r="AR9" s="355">
        <v>1</v>
      </c>
      <c r="AS9" s="355">
        <v>1</v>
      </c>
      <c r="AT9" s="355">
        <v>1</v>
      </c>
      <c r="AU9" s="355">
        <v>1</v>
      </c>
      <c r="AV9" s="355">
        <v>1</v>
      </c>
      <c r="AW9" s="355">
        <v>1</v>
      </c>
    </row>
    <row r="10" spans="2:49">
      <c r="B10" s="339" t="s">
        <v>1266</v>
      </c>
      <c r="D10" s="355">
        <v>0.46269506432263524</v>
      </c>
      <c r="E10" s="355">
        <v>0.47717587628832936</v>
      </c>
      <c r="F10" s="355">
        <v>0.44079340422989605</v>
      </c>
      <c r="G10" s="355">
        <v>0.4192220194583039</v>
      </c>
      <c r="H10" s="355">
        <v>0.45767585060827876</v>
      </c>
      <c r="I10" s="355">
        <v>0.45289767576952744</v>
      </c>
      <c r="L10" s="339" t="s">
        <v>1266</v>
      </c>
      <c r="N10" s="355">
        <v>0.39586596160319354</v>
      </c>
      <c r="O10" s="355">
        <v>0.36742962686203945</v>
      </c>
      <c r="P10" s="355">
        <v>0.38906549573636945</v>
      </c>
      <c r="Q10" s="355">
        <v>0.36796667681152456</v>
      </c>
      <c r="R10" s="355">
        <v>0.33595699736635459</v>
      </c>
      <c r="S10" s="355">
        <v>0.37883846923111758</v>
      </c>
      <c r="V10" s="339" t="s">
        <v>1266</v>
      </c>
      <c r="X10" s="355">
        <v>0</v>
      </c>
      <c r="Y10" s="355">
        <v>0</v>
      </c>
      <c r="Z10" s="355">
        <v>0</v>
      </c>
      <c r="AA10" s="355">
        <v>0</v>
      </c>
      <c r="AB10" s="355">
        <v>0</v>
      </c>
      <c r="AC10" s="355">
        <v>0</v>
      </c>
      <c r="AF10" s="339" t="s">
        <v>1266</v>
      </c>
      <c r="AH10" s="355">
        <v>0</v>
      </c>
      <c r="AI10" s="355">
        <v>0</v>
      </c>
      <c r="AJ10" s="355">
        <v>0</v>
      </c>
      <c r="AK10" s="355">
        <v>0</v>
      </c>
      <c r="AL10" s="355">
        <v>2.4161975440157364E-6</v>
      </c>
      <c r="AM10" s="355">
        <v>2.4991117165440557E-6</v>
      </c>
      <c r="AP10" s="339" t="s">
        <v>1266</v>
      </c>
      <c r="AR10" s="355">
        <v>1</v>
      </c>
      <c r="AS10" s="355">
        <v>1</v>
      </c>
      <c r="AT10" s="355">
        <v>0.99999999999999989</v>
      </c>
      <c r="AU10" s="355">
        <v>1</v>
      </c>
      <c r="AV10" s="355">
        <v>0.99999999999999989</v>
      </c>
      <c r="AW10" s="355">
        <v>1</v>
      </c>
    </row>
    <row r="11" spans="2:49">
      <c r="B11" s="339" t="s">
        <v>3758</v>
      </c>
      <c r="D11" s="355">
        <v>0.60413147189732419</v>
      </c>
      <c r="E11" s="355">
        <v>0.60014181890865093</v>
      </c>
      <c r="F11" s="355">
        <v>0.61093193137305579</v>
      </c>
      <c r="G11" s="355">
        <v>0.60041449548816128</v>
      </c>
      <c r="H11" s="355">
        <v>0.63279703591623959</v>
      </c>
      <c r="I11" s="355">
        <v>0.60614259181894248</v>
      </c>
      <c r="L11" s="339" t="s">
        <v>3758</v>
      </c>
      <c r="N11" s="355">
        <v>0.52398287974465219</v>
      </c>
      <c r="O11" s="355">
        <v>0.41857181549665284</v>
      </c>
      <c r="P11" s="355">
        <v>0.44851056346760393</v>
      </c>
      <c r="Q11" s="355">
        <v>0.4343434191220607</v>
      </c>
      <c r="R11" s="355">
        <v>0.43099971125745429</v>
      </c>
      <c r="S11" s="355">
        <v>0.4512816778176848</v>
      </c>
      <c r="V11" s="339" t="s">
        <v>3758</v>
      </c>
      <c r="X11" s="355">
        <v>0</v>
      </c>
      <c r="Y11" s="355">
        <v>0</v>
      </c>
      <c r="Z11" s="355">
        <v>0</v>
      </c>
      <c r="AA11" s="355">
        <v>0</v>
      </c>
      <c r="AB11" s="355">
        <v>0</v>
      </c>
      <c r="AC11" s="355">
        <v>0</v>
      </c>
      <c r="AF11" s="339" t="s">
        <v>3758</v>
      </c>
      <c r="AH11" s="355">
        <v>0.1086671947546769</v>
      </c>
      <c r="AI11" s="355">
        <v>0.13923406225932702</v>
      </c>
      <c r="AJ11" s="355">
        <v>0.11501607442328386</v>
      </c>
      <c r="AK11" s="355">
        <v>0.14643456141963543</v>
      </c>
      <c r="AL11" s="355">
        <v>0.12697697081430284</v>
      </c>
      <c r="AM11" s="355">
        <v>0.1188970679785146</v>
      </c>
      <c r="AP11" s="339" t="s">
        <v>3758</v>
      </c>
      <c r="AR11" s="355">
        <v>1</v>
      </c>
      <c r="AS11" s="355">
        <v>1</v>
      </c>
      <c r="AT11" s="355">
        <v>1</v>
      </c>
      <c r="AU11" s="355">
        <v>1</v>
      </c>
      <c r="AV11" s="355">
        <v>1</v>
      </c>
      <c r="AW11" s="355">
        <v>1</v>
      </c>
    </row>
    <row r="14" spans="2:49">
      <c r="B14" s="416" t="s">
        <v>3759</v>
      </c>
      <c r="C14" s="416"/>
      <c r="D14" s="416"/>
      <c r="E14" s="416"/>
      <c r="F14" s="416"/>
      <c r="G14" s="416"/>
      <c r="H14" s="416"/>
      <c r="I14" s="331"/>
      <c r="L14" s="416" t="s">
        <v>3760</v>
      </c>
      <c r="M14" s="416"/>
      <c r="N14" s="416"/>
      <c r="O14" s="416"/>
      <c r="P14" s="416"/>
      <c r="Q14" s="416"/>
      <c r="R14" s="416"/>
      <c r="S14" s="331"/>
      <c r="V14" s="416" t="s">
        <v>3761</v>
      </c>
      <c r="W14" s="416"/>
      <c r="X14" s="416"/>
      <c r="Y14" s="416"/>
      <c r="Z14" s="416"/>
      <c r="AA14" s="416"/>
      <c r="AB14" s="416"/>
      <c r="AC14" s="331"/>
      <c r="AF14" s="416" t="s">
        <v>3762</v>
      </c>
      <c r="AG14" s="416"/>
      <c r="AH14" s="416"/>
      <c r="AI14" s="416"/>
      <c r="AJ14" s="416"/>
      <c r="AK14" s="416"/>
      <c r="AL14" s="416"/>
      <c r="AM14" s="331"/>
      <c r="AP14" s="416" t="s">
        <v>3763</v>
      </c>
      <c r="AQ14" s="416"/>
      <c r="AR14" s="416"/>
      <c r="AS14" s="416"/>
      <c r="AT14" s="416"/>
      <c r="AU14" s="416"/>
      <c r="AV14" s="416"/>
      <c r="AW14" s="331"/>
    </row>
    <row r="15" spans="2:49">
      <c r="B15" s="333" t="s">
        <v>3747</v>
      </c>
      <c r="C15" s="334" t="s">
        <v>1</v>
      </c>
      <c r="D15" s="377">
        <v>2023</v>
      </c>
      <c r="E15" s="377">
        <v>2022</v>
      </c>
      <c r="F15" s="377">
        <v>2021</v>
      </c>
      <c r="G15" s="377">
        <v>2020</v>
      </c>
      <c r="H15" s="377">
        <v>2019</v>
      </c>
      <c r="I15" s="334" t="s">
        <v>3741</v>
      </c>
      <c r="L15" s="333" t="s">
        <v>3747</v>
      </c>
      <c r="M15" s="334" t="s">
        <v>1</v>
      </c>
      <c r="N15" s="377">
        <v>2023</v>
      </c>
      <c r="O15" s="377">
        <v>2022</v>
      </c>
      <c r="P15" s="377">
        <v>2021</v>
      </c>
      <c r="Q15" s="377">
        <v>2020</v>
      </c>
      <c r="R15" s="377">
        <v>2019</v>
      </c>
      <c r="S15" s="334" t="s">
        <v>3741</v>
      </c>
      <c r="V15" s="333" t="s">
        <v>3747</v>
      </c>
      <c r="W15" s="334" t="s">
        <v>1</v>
      </c>
      <c r="X15" s="377">
        <v>2023</v>
      </c>
      <c r="Y15" s="377">
        <v>2022</v>
      </c>
      <c r="Z15" s="377">
        <v>2021</v>
      </c>
      <c r="AA15" s="377">
        <v>2020</v>
      </c>
      <c r="AB15" s="377">
        <v>2019</v>
      </c>
      <c r="AC15" s="334" t="s">
        <v>3741</v>
      </c>
      <c r="AF15" s="333" t="s">
        <v>3747</v>
      </c>
      <c r="AG15" s="334" t="s">
        <v>1</v>
      </c>
      <c r="AH15" s="377">
        <v>2023</v>
      </c>
      <c r="AI15" s="377">
        <v>2022</v>
      </c>
      <c r="AJ15" s="377">
        <v>2021</v>
      </c>
      <c r="AK15" s="377">
        <v>2020</v>
      </c>
      <c r="AL15" s="377">
        <v>2019</v>
      </c>
      <c r="AM15" s="334" t="s">
        <v>3741</v>
      </c>
      <c r="AP15" s="333" t="s">
        <v>3747</v>
      </c>
      <c r="AQ15" s="334" t="s">
        <v>1</v>
      </c>
      <c r="AR15" s="377">
        <v>2023</v>
      </c>
      <c r="AS15" s="377">
        <v>2022</v>
      </c>
      <c r="AT15" s="377">
        <v>2021</v>
      </c>
      <c r="AU15" s="377">
        <v>2020</v>
      </c>
      <c r="AV15" s="377">
        <v>2019</v>
      </c>
      <c r="AW15" s="334" t="s">
        <v>3741</v>
      </c>
    </row>
    <row r="16" spans="2:49">
      <c r="B16" s="373" t="s">
        <v>2379</v>
      </c>
      <c r="C16" s="345" t="s">
        <v>2380</v>
      </c>
      <c r="D16" s="355">
        <v>0.60202491962290539</v>
      </c>
      <c r="E16" s="355">
        <v>0.60014181890865093</v>
      </c>
      <c r="F16" s="355">
        <v>0.59882506817878411</v>
      </c>
      <c r="G16" s="355">
        <v>0.58311378451820706</v>
      </c>
      <c r="H16" s="355">
        <v>0.57854656200205579</v>
      </c>
      <c r="I16" s="378">
        <v>0.59253043064612076</v>
      </c>
      <c r="L16" s="373" t="s">
        <v>2379</v>
      </c>
      <c r="M16" s="345" t="s">
        <v>2380</v>
      </c>
      <c r="N16" s="355">
        <v>0.39797508037709467</v>
      </c>
      <c r="O16" s="355">
        <v>0.39985818109134907</v>
      </c>
      <c r="P16" s="355">
        <v>0.40117493182121583</v>
      </c>
      <c r="Q16" s="355">
        <v>0.41688621548179289</v>
      </c>
      <c r="R16" s="355">
        <v>0.41157775546884801</v>
      </c>
      <c r="S16" s="378">
        <v>0.40549443284806019</v>
      </c>
      <c r="V16" s="373" t="s">
        <v>2379</v>
      </c>
      <c r="W16" s="345" t="s">
        <v>2380</v>
      </c>
      <c r="X16" s="355">
        <v>0</v>
      </c>
      <c r="Y16" s="355">
        <v>0</v>
      </c>
      <c r="Z16" s="355">
        <v>0</v>
      </c>
      <c r="AA16" s="355">
        <v>0</v>
      </c>
      <c r="AB16" s="355">
        <v>0</v>
      </c>
      <c r="AC16" s="378">
        <v>0</v>
      </c>
      <c r="AF16" s="373" t="s">
        <v>2379</v>
      </c>
      <c r="AG16" s="345" t="s">
        <v>2380</v>
      </c>
      <c r="AH16" s="355">
        <v>0</v>
      </c>
      <c r="AI16" s="355">
        <v>0</v>
      </c>
      <c r="AJ16" s="355">
        <v>0</v>
      </c>
      <c r="AK16" s="355">
        <v>0</v>
      </c>
      <c r="AL16" s="355">
        <v>9.8756825290962063E-3</v>
      </c>
      <c r="AM16" s="378">
        <v>1.9751365058192413E-3</v>
      </c>
      <c r="AP16" s="373" t="s">
        <v>2379</v>
      </c>
      <c r="AQ16" s="345" t="s">
        <v>2380</v>
      </c>
      <c r="AR16" s="355">
        <v>1</v>
      </c>
      <c r="AS16" s="355">
        <v>1</v>
      </c>
      <c r="AT16" s="355">
        <v>1</v>
      </c>
      <c r="AU16" s="355">
        <v>1</v>
      </c>
      <c r="AV16" s="355">
        <v>1</v>
      </c>
      <c r="AW16" s="378">
        <v>1</v>
      </c>
    </row>
    <row r="17" spans="2:66">
      <c r="B17" s="373" t="s">
        <v>2387</v>
      </c>
      <c r="C17" s="346" t="s">
        <v>2388</v>
      </c>
      <c r="D17" s="355">
        <v>0.46962122826282926</v>
      </c>
      <c r="E17" s="355">
        <v>0.47717587628832936</v>
      </c>
      <c r="F17" s="355">
        <v>0.44079340422989605</v>
      </c>
      <c r="G17" s="355">
        <v>0.4192220194583039</v>
      </c>
      <c r="H17" s="355">
        <v>0.45767585060827876</v>
      </c>
      <c r="I17" s="378">
        <v>0.45289767576952744</v>
      </c>
      <c r="L17" s="373" t="s">
        <v>2387</v>
      </c>
      <c r="M17" s="346" t="s">
        <v>2388</v>
      </c>
      <c r="N17" s="355">
        <v>0.52398287974465219</v>
      </c>
      <c r="O17" s="355">
        <v>0.41857181549665284</v>
      </c>
      <c r="P17" s="355">
        <v>0.44851056346760393</v>
      </c>
      <c r="Q17" s="355">
        <v>0.4343434191220607</v>
      </c>
      <c r="R17" s="355">
        <v>0.43099971125745429</v>
      </c>
      <c r="S17" s="378">
        <v>0.4512816778176848</v>
      </c>
      <c r="V17" s="373" t="s">
        <v>2387</v>
      </c>
      <c r="W17" s="346" t="s">
        <v>2388</v>
      </c>
      <c r="X17" s="355">
        <v>0</v>
      </c>
      <c r="Y17" s="355">
        <v>0</v>
      </c>
      <c r="Z17" s="355">
        <v>0</v>
      </c>
      <c r="AA17" s="355">
        <v>0</v>
      </c>
      <c r="AB17" s="355">
        <v>0</v>
      </c>
      <c r="AC17" s="378">
        <v>0</v>
      </c>
      <c r="AF17" s="373" t="s">
        <v>2387</v>
      </c>
      <c r="AG17" s="346" t="s">
        <v>2388</v>
      </c>
      <c r="AH17" s="355">
        <v>6.3958919925185594E-3</v>
      </c>
      <c r="AI17" s="355">
        <v>0.10425230821501778</v>
      </c>
      <c r="AJ17" s="355">
        <v>0.11069603230250001</v>
      </c>
      <c r="AK17" s="355">
        <v>0.14643456141963543</v>
      </c>
      <c r="AL17" s="355">
        <v>0.11132443813426696</v>
      </c>
      <c r="AM17" s="378">
        <v>9.5820646412787744E-2</v>
      </c>
      <c r="AP17" s="373" t="s">
        <v>2387</v>
      </c>
      <c r="AQ17" s="346" t="s">
        <v>2388</v>
      </c>
      <c r="AR17" s="355">
        <v>1</v>
      </c>
      <c r="AS17" s="355">
        <v>1</v>
      </c>
      <c r="AT17" s="355">
        <v>1</v>
      </c>
      <c r="AU17" s="355">
        <v>1</v>
      </c>
      <c r="AV17" s="355">
        <v>1</v>
      </c>
      <c r="AW17" s="378">
        <v>1</v>
      </c>
    </row>
    <row r="18" spans="2:66">
      <c r="B18" s="373" t="s">
        <v>3817</v>
      </c>
      <c r="C18" s="346" t="s">
        <v>2539</v>
      </c>
      <c r="D18" s="355">
        <v>0.60440530013137805</v>
      </c>
      <c r="E18" s="355">
        <v>0.58365032579992193</v>
      </c>
      <c r="F18" s="355">
        <v>0.61369283211349968</v>
      </c>
      <c r="G18" s="355">
        <v>0.60330656651115178</v>
      </c>
      <c r="H18" s="355">
        <v>0.63547984611652164</v>
      </c>
      <c r="I18" s="378">
        <v>0.60810697413449455</v>
      </c>
      <c r="L18" s="373" t="s">
        <v>3817</v>
      </c>
      <c r="M18" s="346" t="s">
        <v>2539</v>
      </c>
      <c r="N18" s="355">
        <v>0.39559469986862195</v>
      </c>
      <c r="O18" s="355">
        <v>0.41634967420007807</v>
      </c>
      <c r="P18" s="355">
        <v>0.38630716788650038</v>
      </c>
      <c r="Q18" s="355">
        <v>0.39669343348884822</v>
      </c>
      <c r="R18" s="355">
        <v>0.3645201538834783</v>
      </c>
      <c r="S18" s="378">
        <v>0.3918930258655054</v>
      </c>
      <c r="V18" s="373" t="s">
        <v>3817</v>
      </c>
      <c r="W18" s="346" t="s">
        <v>2539</v>
      </c>
      <c r="X18" s="355">
        <v>0</v>
      </c>
      <c r="Y18" s="355">
        <v>0</v>
      </c>
      <c r="Z18" s="355">
        <v>0</v>
      </c>
      <c r="AA18" s="355">
        <v>0</v>
      </c>
      <c r="AB18" s="355">
        <v>0</v>
      </c>
      <c r="AC18" s="378">
        <v>0</v>
      </c>
      <c r="AF18" s="373" t="s">
        <v>3817</v>
      </c>
      <c r="AG18" s="346" t="s">
        <v>2539</v>
      </c>
      <c r="AH18" s="355">
        <v>0</v>
      </c>
      <c r="AI18" s="355">
        <v>0</v>
      </c>
      <c r="AJ18" s="355">
        <v>0</v>
      </c>
      <c r="AK18" s="355">
        <v>0</v>
      </c>
      <c r="AL18" s="355">
        <v>0</v>
      </c>
      <c r="AM18" s="378">
        <v>0</v>
      </c>
      <c r="AP18" s="373" t="s">
        <v>3817</v>
      </c>
      <c r="AQ18" s="346" t="s">
        <v>2539</v>
      </c>
      <c r="AR18" s="355">
        <v>1</v>
      </c>
      <c r="AS18" s="355">
        <v>1</v>
      </c>
      <c r="AT18" s="355">
        <v>1</v>
      </c>
      <c r="AU18" s="355">
        <v>1</v>
      </c>
      <c r="AV18" s="355">
        <v>1</v>
      </c>
      <c r="AW18" s="378">
        <v>1</v>
      </c>
    </row>
    <row r="19" spans="2:66">
      <c r="B19" s="373" t="s">
        <v>3818</v>
      </c>
      <c r="C19" s="346" t="s">
        <v>2539</v>
      </c>
      <c r="D19" s="355">
        <v>0.60457216231802724</v>
      </c>
      <c r="E19" s="355">
        <v>0.582640301839085</v>
      </c>
      <c r="F19" s="355">
        <v>0.60986890343030975</v>
      </c>
      <c r="G19" s="355">
        <v>0.59848608248602331</v>
      </c>
      <c r="H19" s="355">
        <v>0.63097137245403889</v>
      </c>
      <c r="I19" s="378">
        <v>0.60530776450549684</v>
      </c>
      <c r="L19" s="373" t="s">
        <v>3818</v>
      </c>
      <c r="M19" s="346" t="s">
        <v>2539</v>
      </c>
      <c r="N19" s="355">
        <v>0.39542087657474972</v>
      </c>
      <c r="O19" s="355">
        <v>0.41735292540657692</v>
      </c>
      <c r="P19" s="355">
        <v>0.39012385657437648</v>
      </c>
      <c r="Q19" s="355">
        <v>0.40150718659847801</v>
      </c>
      <c r="R19" s="355">
        <v>0.36902200199208318</v>
      </c>
      <c r="S19" s="378">
        <v>0.39468536942925286</v>
      </c>
      <c r="V19" s="373" t="s">
        <v>3818</v>
      </c>
      <c r="W19" s="346" t="s">
        <v>2539</v>
      </c>
      <c r="X19" s="355">
        <v>0</v>
      </c>
      <c r="Y19" s="355">
        <v>0</v>
      </c>
      <c r="Z19" s="355">
        <v>0</v>
      </c>
      <c r="AA19" s="355">
        <v>0</v>
      </c>
      <c r="AB19" s="355">
        <v>0</v>
      </c>
      <c r="AC19" s="378">
        <v>0</v>
      </c>
      <c r="AF19" s="373" t="s">
        <v>3818</v>
      </c>
      <c r="AG19" s="346" t="s">
        <v>2539</v>
      </c>
      <c r="AH19" s="355">
        <v>6.9611072230054953E-6</v>
      </c>
      <c r="AI19" s="355">
        <v>6.772754338090253E-6</v>
      </c>
      <c r="AJ19" s="355">
        <v>7.2399953137484878E-6</v>
      </c>
      <c r="AK19" s="355">
        <v>6.7309154987406459E-6</v>
      </c>
      <c r="AL19" s="355">
        <v>6.625553877899876E-6</v>
      </c>
      <c r="AM19" s="378">
        <v>6.8660652502969513E-6</v>
      </c>
      <c r="AP19" s="373" t="s">
        <v>3818</v>
      </c>
      <c r="AQ19" s="346" t="s">
        <v>2539</v>
      </c>
      <c r="AR19" s="355">
        <v>0.99999999999999989</v>
      </c>
      <c r="AS19" s="355">
        <v>1</v>
      </c>
      <c r="AT19" s="355">
        <v>1</v>
      </c>
      <c r="AU19" s="355">
        <v>1</v>
      </c>
      <c r="AV19" s="355">
        <v>0.99999999999999989</v>
      </c>
      <c r="AW19" s="378">
        <v>1</v>
      </c>
    </row>
    <row r="20" spans="2:66">
      <c r="B20" s="373" t="s">
        <v>3819</v>
      </c>
      <c r="C20" s="346" t="s">
        <v>2539</v>
      </c>
      <c r="D20" s="355">
        <v>0.60348999928333447</v>
      </c>
      <c r="E20" s="355">
        <v>0.58130715922243503</v>
      </c>
      <c r="F20" s="355">
        <v>0.60979994453547814</v>
      </c>
      <c r="G20" s="355">
        <v>0.59991594075574517</v>
      </c>
      <c r="H20" s="355">
        <v>0.63228865258288769</v>
      </c>
      <c r="I20" s="378">
        <v>0.6053603392759761</v>
      </c>
      <c r="L20" s="373" t="s">
        <v>3819</v>
      </c>
      <c r="M20" s="346" t="s">
        <v>2539</v>
      </c>
      <c r="N20" s="355">
        <v>0.39651000071666548</v>
      </c>
      <c r="O20" s="355">
        <v>0.41869284077756497</v>
      </c>
      <c r="P20" s="355">
        <v>0.39020005546452186</v>
      </c>
      <c r="Q20" s="355">
        <v>0.40008405924425483</v>
      </c>
      <c r="R20" s="355">
        <v>0.36771134741711237</v>
      </c>
      <c r="S20" s="378">
        <v>0.39463966072402396</v>
      </c>
      <c r="V20" s="373" t="s">
        <v>3819</v>
      </c>
      <c r="W20" s="346" t="s">
        <v>2539</v>
      </c>
      <c r="X20" s="355">
        <v>0</v>
      </c>
      <c r="Y20" s="355">
        <v>0</v>
      </c>
      <c r="Z20" s="355">
        <v>0</v>
      </c>
      <c r="AA20" s="355">
        <v>0</v>
      </c>
      <c r="AB20" s="355">
        <v>0</v>
      </c>
      <c r="AC20" s="378">
        <v>0</v>
      </c>
      <c r="AF20" s="373" t="s">
        <v>3819</v>
      </c>
      <c r="AG20" s="346" t="s">
        <v>2539</v>
      </c>
      <c r="AH20" s="355">
        <v>0</v>
      </c>
      <c r="AI20" s="355">
        <v>0</v>
      </c>
      <c r="AJ20" s="355">
        <v>0</v>
      </c>
      <c r="AK20" s="355">
        <v>0</v>
      </c>
      <c r="AL20" s="355">
        <v>0</v>
      </c>
      <c r="AM20" s="378">
        <v>0</v>
      </c>
      <c r="AP20" s="373" t="s">
        <v>3819</v>
      </c>
      <c r="AQ20" s="346" t="s">
        <v>2539</v>
      </c>
      <c r="AR20" s="355">
        <v>1</v>
      </c>
      <c r="AS20" s="355">
        <v>1</v>
      </c>
      <c r="AT20" s="355">
        <v>1</v>
      </c>
      <c r="AU20" s="355">
        <v>1</v>
      </c>
      <c r="AV20" s="355">
        <v>1</v>
      </c>
      <c r="AW20" s="378">
        <v>1</v>
      </c>
    </row>
    <row r="21" spans="2:66">
      <c r="B21" s="373" t="s">
        <v>3820</v>
      </c>
      <c r="C21" s="346" t="s">
        <v>2541</v>
      </c>
      <c r="D21" s="355">
        <v>0.51498720154746691</v>
      </c>
      <c r="E21" s="355">
        <v>0.52014216309029626</v>
      </c>
      <c r="F21" s="355">
        <v>0.56671897712376496</v>
      </c>
      <c r="G21" s="355">
        <v>0.58819329060023839</v>
      </c>
      <c r="H21" s="355">
        <v>0.62366839717738143</v>
      </c>
      <c r="I21" s="378">
        <v>0.56274200590782963</v>
      </c>
      <c r="L21" s="373" t="s">
        <v>3820</v>
      </c>
      <c r="M21" s="346" t="s">
        <v>2541</v>
      </c>
      <c r="N21" s="355">
        <v>0.41616472576686675</v>
      </c>
      <c r="O21" s="355">
        <v>0.33009116831032931</v>
      </c>
      <c r="P21" s="355">
        <v>0.40181117189353355</v>
      </c>
      <c r="Q21" s="355">
        <v>0.32802553488879588</v>
      </c>
      <c r="R21" s="355">
        <v>0.2796469247178997</v>
      </c>
      <c r="S21" s="378">
        <v>0.35114790511548499</v>
      </c>
      <c r="V21" s="373" t="s">
        <v>3820</v>
      </c>
      <c r="W21" s="346" t="s">
        <v>2541</v>
      </c>
      <c r="X21" s="355">
        <v>0</v>
      </c>
      <c r="Y21" s="355">
        <v>0</v>
      </c>
      <c r="Z21" s="355">
        <v>0</v>
      </c>
      <c r="AA21" s="355">
        <v>0</v>
      </c>
      <c r="AB21" s="355">
        <v>0</v>
      </c>
      <c r="AC21" s="378">
        <v>0</v>
      </c>
      <c r="AF21" s="373" t="s">
        <v>3820</v>
      </c>
      <c r="AG21" s="346" t="s">
        <v>2541</v>
      </c>
      <c r="AH21" s="355">
        <v>6.8848072685666339E-2</v>
      </c>
      <c r="AI21" s="355">
        <v>0.14976666859937438</v>
      </c>
      <c r="AJ21" s="355">
        <v>3.1469850982701546E-2</v>
      </c>
      <c r="AK21" s="355">
        <v>8.3781174510965714E-2</v>
      </c>
      <c r="AL21" s="355">
        <v>9.6684678104718813E-2</v>
      </c>
      <c r="AM21" s="378">
        <v>8.6110088976685359E-2</v>
      </c>
      <c r="AP21" s="373" t="s">
        <v>3820</v>
      </c>
      <c r="AQ21" s="346" t="s">
        <v>2541</v>
      </c>
      <c r="AR21" s="355">
        <v>1</v>
      </c>
      <c r="AS21" s="355">
        <v>1</v>
      </c>
      <c r="AT21" s="355">
        <v>1</v>
      </c>
      <c r="AU21" s="355">
        <v>0.99999999999999989</v>
      </c>
      <c r="AV21" s="355">
        <v>1</v>
      </c>
      <c r="AW21" s="378">
        <v>1</v>
      </c>
    </row>
    <row r="22" spans="2:66">
      <c r="B22" s="373" t="s">
        <v>3821</v>
      </c>
      <c r="C22" s="346" t="s">
        <v>2541</v>
      </c>
      <c r="D22" s="355">
        <v>0.44441899561618486</v>
      </c>
      <c r="E22" s="355">
        <v>0.41347144869843133</v>
      </c>
      <c r="F22" s="355">
        <v>0.41138809356737127</v>
      </c>
      <c r="G22" s="355">
        <v>0.39488891159474587</v>
      </c>
      <c r="H22" s="355">
        <v>0.37182346454546583</v>
      </c>
      <c r="I22" s="378">
        <v>0.40719818280443987</v>
      </c>
      <c r="L22" s="373" t="s">
        <v>3821</v>
      </c>
      <c r="M22" s="346" t="s">
        <v>2541</v>
      </c>
      <c r="N22" s="355">
        <v>0.51304837771354495</v>
      </c>
      <c r="O22" s="355">
        <v>0.38768119367985099</v>
      </c>
      <c r="P22" s="355">
        <v>0.41999805366755616</v>
      </c>
      <c r="Q22" s="355">
        <v>0.46547006800404161</v>
      </c>
      <c r="R22" s="355">
        <v>0.62817653545453422</v>
      </c>
      <c r="S22" s="378">
        <v>0.48287484570390554</v>
      </c>
      <c r="V22" s="373" t="s">
        <v>3821</v>
      </c>
      <c r="W22" s="346" t="s">
        <v>2541</v>
      </c>
      <c r="X22" s="355">
        <v>0</v>
      </c>
      <c r="Y22" s="355">
        <v>0</v>
      </c>
      <c r="Z22" s="355">
        <v>0</v>
      </c>
      <c r="AA22" s="355">
        <v>0</v>
      </c>
      <c r="AB22" s="355">
        <v>0</v>
      </c>
      <c r="AC22" s="378">
        <v>0</v>
      </c>
      <c r="AF22" s="373" t="s">
        <v>3821</v>
      </c>
      <c r="AG22" s="346" t="s">
        <v>2541</v>
      </c>
      <c r="AH22" s="355">
        <v>4.2532626670270218E-2</v>
      </c>
      <c r="AI22" s="355">
        <v>0.19884735762171771</v>
      </c>
      <c r="AJ22" s="355">
        <v>0.16861385276507254</v>
      </c>
      <c r="AK22" s="355">
        <v>0.13964102040121248</v>
      </c>
      <c r="AL22" s="355">
        <v>0</v>
      </c>
      <c r="AM22" s="378">
        <v>0.1099269714916546</v>
      </c>
      <c r="AP22" s="373" t="s">
        <v>3821</v>
      </c>
      <c r="AQ22" s="346" t="s">
        <v>2541</v>
      </c>
      <c r="AR22" s="355">
        <v>1</v>
      </c>
      <c r="AS22" s="355">
        <v>1</v>
      </c>
      <c r="AT22" s="355">
        <v>1</v>
      </c>
      <c r="AU22" s="355">
        <v>1</v>
      </c>
      <c r="AV22" s="355">
        <v>1</v>
      </c>
      <c r="AW22" s="378">
        <v>1</v>
      </c>
    </row>
    <row r="23" spans="2:66">
      <c r="B23" s="373" t="s">
        <v>3822</v>
      </c>
      <c r="C23" s="346" t="s">
        <v>2541</v>
      </c>
      <c r="D23" s="355" t="s">
        <v>2537</v>
      </c>
      <c r="E23" s="355">
        <v>0.37816017811440106</v>
      </c>
      <c r="F23" s="355">
        <v>0.38679113185530922</v>
      </c>
      <c r="G23" s="355">
        <v>0.38442581232755618</v>
      </c>
      <c r="H23" s="355">
        <v>0.45639703746732502</v>
      </c>
      <c r="I23" s="378">
        <v>0.40144353994114784</v>
      </c>
      <c r="L23" s="373" t="s">
        <v>3822</v>
      </c>
      <c r="M23" s="346" t="s">
        <v>2541</v>
      </c>
      <c r="N23" s="355" t="s">
        <v>2537</v>
      </c>
      <c r="O23" s="355">
        <v>0</v>
      </c>
      <c r="P23" s="355">
        <v>0</v>
      </c>
      <c r="Q23" s="355">
        <v>0</v>
      </c>
      <c r="R23" s="355">
        <v>0</v>
      </c>
      <c r="S23" s="378">
        <v>0</v>
      </c>
      <c r="V23" s="373" t="s">
        <v>3822</v>
      </c>
      <c r="W23" s="346" t="s">
        <v>2541</v>
      </c>
      <c r="X23" s="355" t="s">
        <v>2537</v>
      </c>
      <c r="Y23" s="355">
        <v>0</v>
      </c>
      <c r="Z23" s="355">
        <v>0</v>
      </c>
      <c r="AA23" s="355">
        <v>0</v>
      </c>
      <c r="AB23" s="355">
        <v>0</v>
      </c>
      <c r="AC23" s="378">
        <v>0</v>
      </c>
      <c r="AF23" s="373" t="s">
        <v>3822</v>
      </c>
      <c r="AG23" s="346" t="s">
        <v>2541</v>
      </c>
      <c r="AH23" s="355" t="s">
        <v>2537</v>
      </c>
      <c r="AI23" s="355">
        <v>0.62183982188559894</v>
      </c>
      <c r="AJ23" s="355">
        <v>0.61320886814469078</v>
      </c>
      <c r="AK23" s="355">
        <v>0.61557418767244376</v>
      </c>
      <c r="AL23" s="355">
        <v>0.54360296253267504</v>
      </c>
      <c r="AM23" s="378">
        <v>0.59855646005885221</v>
      </c>
      <c r="AP23" s="373" t="s">
        <v>3822</v>
      </c>
      <c r="AQ23" s="346" t="s">
        <v>2541</v>
      </c>
      <c r="AR23" s="355" t="s">
        <v>2537</v>
      </c>
      <c r="AS23" s="355">
        <v>1</v>
      </c>
      <c r="AT23" s="355">
        <v>1</v>
      </c>
      <c r="AU23" s="355">
        <v>1</v>
      </c>
      <c r="AV23" s="355">
        <v>1</v>
      </c>
      <c r="AW23" s="378">
        <v>1</v>
      </c>
    </row>
    <row r="24" spans="2:66">
      <c r="B24" s="373" t="s">
        <v>3823</v>
      </c>
      <c r="C24" s="346" t="s">
        <v>2541</v>
      </c>
      <c r="D24" s="355">
        <v>0.44111340280144196</v>
      </c>
      <c r="E24" s="355">
        <v>0.48657115456456407</v>
      </c>
      <c r="F24" s="355">
        <v>0.46203952575651408</v>
      </c>
      <c r="G24" s="355">
        <v>0.50651970664937729</v>
      </c>
      <c r="H24" s="355">
        <v>0.5045356107884289</v>
      </c>
      <c r="I24" s="378">
        <v>0.48015588011206523</v>
      </c>
      <c r="L24" s="373" t="s">
        <v>3823</v>
      </c>
      <c r="M24" s="346" t="s">
        <v>2541</v>
      </c>
      <c r="N24" s="355">
        <v>0.42960656658954632</v>
      </c>
      <c r="O24" s="355">
        <v>0.38929099130745082</v>
      </c>
      <c r="P24" s="355">
        <v>0.39420662545874291</v>
      </c>
      <c r="Q24" s="355">
        <v>0.3871655749606559</v>
      </c>
      <c r="R24" s="355">
        <v>0.34990332091617038</v>
      </c>
      <c r="S24" s="378">
        <v>0.39003461584651328</v>
      </c>
      <c r="V24" s="373" t="s">
        <v>3823</v>
      </c>
      <c r="W24" s="346" t="s">
        <v>2541</v>
      </c>
      <c r="X24" s="355">
        <v>0</v>
      </c>
      <c r="Y24" s="355">
        <v>0</v>
      </c>
      <c r="Z24" s="355">
        <v>0</v>
      </c>
      <c r="AA24" s="355">
        <v>0</v>
      </c>
      <c r="AB24" s="355">
        <v>0</v>
      </c>
      <c r="AC24" s="378">
        <v>0</v>
      </c>
      <c r="AF24" s="373" t="s">
        <v>3823</v>
      </c>
      <c r="AG24" s="346" t="s">
        <v>2541</v>
      </c>
      <c r="AH24" s="355">
        <v>0.12928003060901172</v>
      </c>
      <c r="AI24" s="355">
        <v>0.1241378541279851</v>
      </c>
      <c r="AJ24" s="355">
        <v>0.14375384878474301</v>
      </c>
      <c r="AK24" s="355">
        <v>0.10631471838996687</v>
      </c>
      <c r="AL24" s="355">
        <v>0.14556106829540066</v>
      </c>
      <c r="AM24" s="378">
        <v>0.12980950404142147</v>
      </c>
      <c r="AP24" s="373" t="s">
        <v>3823</v>
      </c>
      <c r="AQ24" s="346" t="s">
        <v>2541</v>
      </c>
      <c r="AR24" s="355">
        <v>1</v>
      </c>
      <c r="AS24" s="355">
        <v>0.99999999999999989</v>
      </c>
      <c r="AT24" s="355">
        <v>1</v>
      </c>
      <c r="AU24" s="355">
        <v>1</v>
      </c>
      <c r="AV24" s="355">
        <v>1</v>
      </c>
      <c r="AW24" s="378">
        <v>1</v>
      </c>
    </row>
    <row r="26" spans="2:66">
      <c r="BL26" s="351"/>
      <c r="BM26" s="351"/>
      <c r="BN26" s="351"/>
    </row>
    <row r="27" spans="2:66">
      <c r="B27" s="342" t="s">
        <v>2505</v>
      </c>
      <c r="C27" s="331"/>
      <c r="D27" s="331"/>
      <c r="E27" s="331"/>
      <c r="F27" s="331"/>
      <c r="G27" s="331"/>
      <c r="H27" s="331"/>
      <c r="I27" s="331"/>
      <c r="J27" s="331"/>
      <c r="K27" s="331"/>
      <c r="L27" s="342" t="s">
        <v>2505</v>
      </c>
      <c r="M27" s="343"/>
      <c r="N27" s="343"/>
      <c r="O27" s="342"/>
      <c r="P27" s="331"/>
      <c r="Q27" s="331"/>
      <c r="R27" s="331"/>
      <c r="S27" s="331"/>
      <c r="T27" s="331"/>
      <c r="U27" s="331"/>
      <c r="V27" s="342" t="s">
        <v>2505</v>
      </c>
      <c r="W27" s="331"/>
      <c r="X27" s="331"/>
      <c r="Y27" s="331"/>
      <c r="Z27" s="343"/>
      <c r="AA27" s="343"/>
      <c r="AB27" s="342"/>
      <c r="AC27" s="343"/>
      <c r="AD27" s="343"/>
      <c r="AE27" s="343"/>
      <c r="AF27" s="342" t="s">
        <v>2505</v>
      </c>
      <c r="AG27" s="343"/>
      <c r="AH27" s="343"/>
      <c r="AI27" s="343"/>
      <c r="AJ27" s="343"/>
      <c r="AK27" s="343"/>
      <c r="AL27" s="343"/>
      <c r="AM27" s="343"/>
      <c r="AN27" s="343"/>
      <c r="AP27" s="342" t="s">
        <v>2505</v>
      </c>
      <c r="AQ27" s="343"/>
      <c r="AR27" s="343"/>
      <c r="AS27" s="343"/>
      <c r="AT27" s="343"/>
      <c r="AU27" s="343"/>
      <c r="AV27" s="343"/>
      <c r="AW27" s="343"/>
      <c r="AX27" s="343"/>
      <c r="AY27" s="343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</row>
    <row r="28" spans="2:66">
      <c r="B28" s="344" t="s">
        <v>3815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44" t="s">
        <v>3815</v>
      </c>
      <c r="M28" s="343"/>
      <c r="N28" s="343"/>
      <c r="O28" s="344"/>
      <c r="P28" s="331"/>
      <c r="Q28" s="331"/>
      <c r="R28" s="331"/>
      <c r="S28" s="331"/>
      <c r="T28" s="331"/>
      <c r="U28" s="331"/>
      <c r="V28" s="344" t="s">
        <v>3815</v>
      </c>
      <c r="W28" s="331"/>
      <c r="X28" s="331"/>
      <c r="Y28" s="331"/>
      <c r="Z28" s="343"/>
      <c r="AA28" s="343"/>
      <c r="AB28" s="344"/>
      <c r="AC28" s="343"/>
      <c r="AD28" s="343"/>
      <c r="AE28" s="343"/>
      <c r="AF28" s="344" t="s">
        <v>3815</v>
      </c>
      <c r="AG28" s="343"/>
      <c r="AH28" s="343"/>
      <c r="AI28" s="343"/>
      <c r="AJ28" s="343"/>
      <c r="AK28" s="343"/>
      <c r="AL28" s="343"/>
      <c r="AM28" s="343"/>
      <c r="AN28" s="343"/>
      <c r="AP28" s="344" t="s">
        <v>3815</v>
      </c>
      <c r="AQ28" s="343"/>
      <c r="AR28" s="343"/>
      <c r="AS28" s="343"/>
      <c r="AT28" s="343"/>
      <c r="AU28" s="343"/>
      <c r="AV28" s="343"/>
      <c r="AW28" s="343"/>
      <c r="AX28" s="343"/>
      <c r="AY28" s="343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</row>
    <row r="29" spans="2:66">
      <c r="B29" s="344" t="s">
        <v>3824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44" t="s">
        <v>3824</v>
      </c>
      <c r="M29" s="343"/>
      <c r="N29" s="343"/>
      <c r="O29" s="344"/>
      <c r="P29" s="331"/>
      <c r="Q29" s="331"/>
      <c r="R29" s="331"/>
      <c r="S29" s="331"/>
      <c r="T29" s="331"/>
      <c r="U29" s="331"/>
      <c r="V29" s="344" t="s">
        <v>3824</v>
      </c>
      <c r="W29" s="331"/>
      <c r="X29" s="331"/>
      <c r="Y29" s="331"/>
      <c r="Z29" s="343"/>
      <c r="AA29" s="343"/>
      <c r="AB29" s="344"/>
      <c r="AC29" s="343"/>
      <c r="AD29" s="343"/>
      <c r="AE29" s="343"/>
      <c r="AF29" s="344" t="s">
        <v>3824</v>
      </c>
      <c r="AG29" s="343"/>
      <c r="AH29" s="343"/>
      <c r="AI29" s="343"/>
      <c r="AJ29" s="343"/>
      <c r="AK29" s="343"/>
      <c r="AL29" s="343"/>
      <c r="AM29" s="343"/>
      <c r="AN29" s="343"/>
      <c r="AO29" s="332"/>
      <c r="AP29" s="344" t="s">
        <v>3816</v>
      </c>
      <c r="AQ29" s="343"/>
      <c r="AR29" s="343"/>
      <c r="AS29" s="343"/>
      <c r="AT29" s="343"/>
      <c r="AU29" s="343"/>
      <c r="AV29" s="343"/>
      <c r="AW29" s="343"/>
      <c r="AX29" s="343"/>
      <c r="AY29" s="343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</row>
    <row r="30" spans="2:66">
      <c r="BL30" s="351"/>
      <c r="BM30" s="351"/>
      <c r="BN30" s="351"/>
    </row>
    <row r="31" spans="2:66">
      <c r="BL31" s="351"/>
      <c r="BM31" s="351"/>
      <c r="BN31" s="351"/>
    </row>
    <row r="75" spans="10:51">
      <c r="J75" s="343"/>
      <c r="K75" s="343"/>
      <c r="T75" s="343"/>
      <c r="U75" s="343"/>
      <c r="AD75" s="343"/>
      <c r="AE75" s="343"/>
      <c r="AN75" s="343"/>
      <c r="AO75" s="343"/>
      <c r="AX75" s="343"/>
      <c r="AY75" s="343"/>
    </row>
    <row r="76" spans="10:51">
      <c r="J76" s="343"/>
      <c r="K76" s="343"/>
      <c r="T76" s="343"/>
      <c r="U76" s="343"/>
      <c r="AD76" s="343"/>
      <c r="AE76" s="343"/>
      <c r="AN76" s="343"/>
      <c r="AO76" s="343"/>
      <c r="AX76" s="343"/>
      <c r="AY76" s="343"/>
    </row>
    <row r="77" spans="10:51">
      <c r="J77" s="343"/>
      <c r="K77" s="343"/>
      <c r="T77" s="343"/>
      <c r="U77" s="343"/>
      <c r="AD77" s="343"/>
      <c r="AE77" s="343"/>
      <c r="AN77" s="343"/>
      <c r="AO77" s="343"/>
      <c r="AX77" s="343"/>
      <c r="AY77" s="343"/>
    </row>
  </sheetData>
  <mergeCells count="10">
    <mergeCell ref="B14:H14"/>
    <mergeCell ref="L14:R14"/>
    <mergeCell ref="V14:AB14"/>
    <mergeCell ref="AF14:AL14"/>
    <mergeCell ref="AP14:AV14"/>
    <mergeCell ref="B3:H3"/>
    <mergeCell ref="L3:R3"/>
    <mergeCell ref="V3:AB3"/>
    <mergeCell ref="AF3:AL3"/>
    <mergeCell ref="AP3:AV3"/>
  </mergeCells>
  <conditionalFormatting sqref="B5:B8 L5:L8 V5:V8 AF5:AF8 AP5:AP8">
    <cfRule type="expression" dxfId="19" priority="1">
      <formula>"(blank)"</formula>
    </cfRule>
    <cfRule type="expression" dxfId="18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CEA-10.2
Page &amp;P of 4</oddHeader>
  </headerFooter>
  <colBreaks count="4" manualBreakCount="4">
    <brk id="11" max="28" man="1"/>
    <brk id="21" max="28" man="1"/>
    <brk id="31" max="28" man="1"/>
    <brk id="4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08D9-7C37-4F58-BDF8-FD85B2888645}">
  <sheetPr>
    <tabColor rgb="FFFF0000"/>
  </sheetPr>
  <dimension ref="A2:G109"/>
  <sheetViews>
    <sheetView showGridLines="0" workbookViewId="0">
      <selection sqref="A1:N1"/>
    </sheetView>
  </sheetViews>
  <sheetFormatPr defaultColWidth="9" defaultRowHeight="14.4"/>
  <cols>
    <col min="1" max="1" width="5.34765625" style="351" customWidth="1"/>
    <col min="2" max="2" width="47.59765625" style="343" bestFit="1" customWidth="1"/>
    <col min="3" max="3" width="17.59765625" style="343" customWidth="1"/>
    <col min="4" max="7" width="17.59765625" style="351" customWidth="1"/>
    <col min="8" max="16384" width="9" style="332"/>
  </cols>
  <sheetData>
    <row r="2" spans="2:4" ht="37.799999999999997">
      <c r="B2" s="348" t="s">
        <v>2564</v>
      </c>
      <c r="C2" s="349" t="s">
        <v>1</v>
      </c>
      <c r="D2" s="350" t="s">
        <v>3825</v>
      </c>
    </row>
    <row r="3" spans="2:4">
      <c r="B3" s="335" t="s">
        <v>2400</v>
      </c>
      <c r="C3" s="336" t="s">
        <v>2401</v>
      </c>
      <c r="D3" s="352">
        <f t="shared" ref="D3:D17" si="0">AVERAGEIF($D$24:$D$74, $C3, G$24:G$74)</f>
        <v>0.52350000000000008</v>
      </c>
    </row>
    <row r="4" spans="2:4">
      <c r="B4" s="335" t="s">
        <v>2402</v>
      </c>
      <c r="C4" s="336" t="s">
        <v>1930</v>
      </c>
      <c r="D4" s="352">
        <f t="shared" si="0"/>
        <v>0.50879999999999992</v>
      </c>
    </row>
    <row r="5" spans="2:4">
      <c r="B5" s="335" t="s">
        <v>3756</v>
      </c>
      <c r="C5" s="336" t="s">
        <v>946</v>
      </c>
      <c r="D5" s="352">
        <f t="shared" si="0"/>
        <v>0.47617999999999999</v>
      </c>
    </row>
    <row r="6" spans="2:4">
      <c r="B6" s="335" t="s">
        <v>2415</v>
      </c>
      <c r="C6" s="336" t="s">
        <v>763</v>
      </c>
      <c r="D6" s="352">
        <f t="shared" si="0"/>
        <v>0.52346666666666675</v>
      </c>
    </row>
    <row r="7" spans="2:4">
      <c r="B7" s="335" t="s">
        <v>2420</v>
      </c>
      <c r="C7" s="336" t="s">
        <v>1115</v>
      </c>
      <c r="D7" s="352">
        <f t="shared" si="0"/>
        <v>0.50605</v>
      </c>
    </row>
    <row r="8" spans="2:4">
      <c r="B8" s="335" t="s">
        <v>3757</v>
      </c>
      <c r="C8" s="336" t="s">
        <v>2527</v>
      </c>
      <c r="D8" s="352">
        <f t="shared" si="0"/>
        <v>0.49473333333333341</v>
      </c>
    </row>
    <row r="9" spans="2:4">
      <c r="B9" s="335" t="s">
        <v>1328</v>
      </c>
      <c r="C9" s="336" t="s">
        <v>764</v>
      </c>
      <c r="D9" s="352">
        <f t="shared" si="0"/>
        <v>0.53780000000000006</v>
      </c>
    </row>
    <row r="10" spans="2:4">
      <c r="B10" s="335" t="s">
        <v>2421</v>
      </c>
      <c r="C10" s="336" t="s">
        <v>1366</v>
      </c>
      <c r="D10" s="352">
        <f t="shared" si="0"/>
        <v>0.50625714285714285</v>
      </c>
    </row>
    <row r="11" spans="2:4">
      <c r="B11" s="335" t="s">
        <v>2432</v>
      </c>
      <c r="C11" s="336" t="s">
        <v>1138</v>
      </c>
      <c r="D11" s="352">
        <f t="shared" si="0"/>
        <v>0.59599999999999997</v>
      </c>
    </row>
    <row r="12" spans="2:4">
      <c r="B12" s="335" t="s">
        <v>2435</v>
      </c>
      <c r="C12" s="336" t="s">
        <v>766</v>
      </c>
      <c r="D12" s="352">
        <f t="shared" si="0"/>
        <v>0.53369999999999995</v>
      </c>
    </row>
    <row r="13" spans="2:4">
      <c r="B13" s="335" t="s">
        <v>2442</v>
      </c>
      <c r="C13" s="336" t="s">
        <v>767</v>
      </c>
      <c r="D13" s="352">
        <f t="shared" si="0"/>
        <v>0.51929999999999998</v>
      </c>
    </row>
    <row r="14" spans="2:4">
      <c r="B14" s="335" t="s">
        <v>3826</v>
      </c>
      <c r="C14" s="336" t="s">
        <v>31</v>
      </c>
      <c r="D14" s="352">
        <f t="shared" si="0"/>
        <v>0.50950000000000006</v>
      </c>
    </row>
    <row r="15" spans="2:4">
      <c r="B15" s="335" t="s">
        <v>2445</v>
      </c>
      <c r="C15" s="336" t="s">
        <v>2446</v>
      </c>
      <c r="D15" s="352">
        <f t="shared" si="0"/>
        <v>0.5</v>
      </c>
    </row>
    <row r="16" spans="2:4">
      <c r="B16" s="335" t="s">
        <v>2450</v>
      </c>
      <c r="C16" s="336" t="s">
        <v>768</v>
      </c>
      <c r="D16" s="352">
        <f t="shared" si="0"/>
        <v>0.54500000000000004</v>
      </c>
    </row>
    <row r="17" spans="2:7">
      <c r="B17" s="353" t="s">
        <v>2458</v>
      </c>
      <c r="C17" s="337" t="s">
        <v>2053</v>
      </c>
      <c r="D17" s="354">
        <f t="shared" si="0"/>
        <v>0.53751666666666675</v>
      </c>
    </row>
    <row r="18" spans="2:7">
      <c r="B18" s="339" t="s">
        <v>2562</v>
      </c>
      <c r="C18" s="351"/>
      <c r="D18" s="355">
        <f>AVERAGE(D3:D17)</f>
        <v>0.52118692063492067</v>
      </c>
    </row>
    <row r="19" spans="2:7">
      <c r="B19" s="339" t="s">
        <v>1266</v>
      </c>
      <c r="C19" s="351"/>
      <c r="D19" s="355">
        <f>MIN(D3:D17)</f>
        <v>0.47617999999999999</v>
      </c>
    </row>
    <row r="20" spans="2:7">
      <c r="B20" s="339" t="s">
        <v>3758</v>
      </c>
      <c r="C20" s="351"/>
      <c r="D20" s="355">
        <f>MAX(D3:D17)</f>
        <v>0.59599999999999997</v>
      </c>
    </row>
    <row r="23" spans="2:7" ht="25.5">
      <c r="B23" s="348" t="s">
        <v>2564</v>
      </c>
      <c r="C23" s="356" t="s">
        <v>3827</v>
      </c>
      <c r="D23" s="356" t="s">
        <v>1</v>
      </c>
      <c r="E23" s="356" t="s">
        <v>3828</v>
      </c>
      <c r="F23" s="350" t="s">
        <v>3829</v>
      </c>
      <c r="G23" s="350" t="s">
        <v>3830</v>
      </c>
    </row>
    <row r="24" spans="2:7">
      <c r="B24" s="340" t="s">
        <v>3764</v>
      </c>
      <c r="C24" s="331" t="s">
        <v>3654</v>
      </c>
      <c r="D24" s="341" t="s">
        <v>2401</v>
      </c>
      <c r="E24" s="341" t="s">
        <v>3831</v>
      </c>
      <c r="F24" s="357">
        <v>43838</v>
      </c>
      <c r="G24" s="358">
        <v>0.51</v>
      </c>
    </row>
    <row r="25" spans="2:7">
      <c r="B25" s="340" t="s">
        <v>3765</v>
      </c>
      <c r="C25" s="331" t="s">
        <v>3654</v>
      </c>
      <c r="D25" s="341" t="s">
        <v>2401</v>
      </c>
      <c r="E25" s="341" t="s">
        <v>3832</v>
      </c>
      <c r="F25" s="357">
        <v>45239</v>
      </c>
      <c r="G25" s="358">
        <v>0.53700000000000003</v>
      </c>
    </row>
    <row r="26" spans="2:7">
      <c r="B26" s="340" t="s">
        <v>3766</v>
      </c>
      <c r="C26" s="331" t="s">
        <v>3654</v>
      </c>
      <c r="D26" s="341" t="s">
        <v>1930</v>
      </c>
      <c r="E26" s="341" t="s">
        <v>3833</v>
      </c>
      <c r="F26" s="357">
        <v>45274</v>
      </c>
      <c r="G26" s="358">
        <v>0.5</v>
      </c>
    </row>
    <row r="27" spans="2:7">
      <c r="B27" s="340" t="s">
        <v>3767</v>
      </c>
      <c r="C27" s="331" t="s">
        <v>3654</v>
      </c>
      <c r="D27" s="341" t="s">
        <v>1930</v>
      </c>
      <c r="E27" s="341" t="s">
        <v>919</v>
      </c>
      <c r="F27" s="357">
        <v>42123</v>
      </c>
      <c r="G27" s="358">
        <v>0.51759999999999995</v>
      </c>
    </row>
    <row r="28" spans="2:7">
      <c r="B28" s="340" t="s">
        <v>3768</v>
      </c>
      <c r="C28" s="331" t="s">
        <v>3654</v>
      </c>
      <c r="D28" s="341" t="s">
        <v>946</v>
      </c>
      <c r="E28" s="341" t="s">
        <v>3834</v>
      </c>
      <c r="F28" s="357">
        <v>43888</v>
      </c>
      <c r="G28" s="358">
        <v>0.42499999999999999</v>
      </c>
    </row>
    <row r="29" spans="2:7">
      <c r="B29" s="340" t="s">
        <v>3769</v>
      </c>
      <c r="C29" s="331" t="s">
        <v>3654</v>
      </c>
      <c r="D29" s="341" t="s">
        <v>946</v>
      </c>
      <c r="E29" s="341" t="s">
        <v>3835</v>
      </c>
      <c r="F29" s="357">
        <v>44159</v>
      </c>
      <c r="G29" s="358">
        <v>0.50309999999999999</v>
      </c>
    </row>
    <row r="30" spans="2:7">
      <c r="B30" s="340" t="s">
        <v>3769</v>
      </c>
      <c r="C30" s="331" t="s">
        <v>3654</v>
      </c>
      <c r="D30" s="341" t="s">
        <v>946</v>
      </c>
      <c r="E30" s="341" t="s">
        <v>3836</v>
      </c>
      <c r="F30" s="357">
        <v>43523</v>
      </c>
      <c r="G30" s="358">
        <v>0.50159999999999993</v>
      </c>
    </row>
    <row r="31" spans="2:7">
      <c r="B31" s="340" t="s">
        <v>3770</v>
      </c>
      <c r="C31" s="331" t="s">
        <v>3654</v>
      </c>
      <c r="D31" s="341" t="s">
        <v>946</v>
      </c>
      <c r="E31" s="341" t="s">
        <v>3837</v>
      </c>
      <c r="F31" s="357">
        <v>44615</v>
      </c>
      <c r="G31" s="358">
        <v>0.40700000000000003</v>
      </c>
    </row>
    <row r="32" spans="2:7">
      <c r="B32" s="340" t="s">
        <v>3770</v>
      </c>
      <c r="C32" s="331" t="s">
        <v>3654</v>
      </c>
      <c r="D32" s="341" t="s">
        <v>946</v>
      </c>
      <c r="E32" s="341" t="s">
        <v>3838</v>
      </c>
      <c r="F32" s="357">
        <v>43853</v>
      </c>
      <c r="G32" s="358">
        <v>0.46560000000000001</v>
      </c>
    </row>
    <row r="33" spans="2:7">
      <c r="B33" s="340" t="s">
        <v>3771</v>
      </c>
      <c r="C33" s="331" t="s">
        <v>3654</v>
      </c>
      <c r="D33" s="341" t="s">
        <v>946</v>
      </c>
      <c r="E33" s="341" t="s">
        <v>3839</v>
      </c>
      <c r="F33" s="357">
        <v>45310</v>
      </c>
      <c r="G33" s="358">
        <v>0.41249999999999998</v>
      </c>
    </row>
    <row r="34" spans="2:7">
      <c r="B34" s="340" t="s">
        <v>3772</v>
      </c>
      <c r="C34" s="331" t="s">
        <v>3654</v>
      </c>
      <c r="D34" s="341" t="s">
        <v>946</v>
      </c>
      <c r="E34" s="341" t="s">
        <v>3840</v>
      </c>
      <c r="F34" s="357">
        <v>44859</v>
      </c>
      <c r="G34" s="358">
        <v>0.48899999999999999</v>
      </c>
    </row>
    <row r="35" spans="2:7">
      <c r="B35" s="340" t="s">
        <v>3773</v>
      </c>
      <c r="C35" s="331" t="s">
        <v>3654</v>
      </c>
      <c r="D35" s="341" t="s">
        <v>946</v>
      </c>
      <c r="E35" s="341" t="s">
        <v>3841</v>
      </c>
      <c r="F35" s="357">
        <v>44517</v>
      </c>
      <c r="G35" s="358">
        <v>0.54430000000000001</v>
      </c>
    </row>
    <row r="36" spans="2:7">
      <c r="B36" s="340" t="s">
        <v>3774</v>
      </c>
      <c r="C36" s="331" t="s">
        <v>3654</v>
      </c>
      <c r="D36" s="341" t="s">
        <v>946</v>
      </c>
      <c r="E36" s="341" t="s">
        <v>3842</v>
      </c>
      <c r="F36" s="357">
        <v>45233</v>
      </c>
      <c r="G36" s="358">
        <v>0.52</v>
      </c>
    </row>
    <row r="37" spans="2:7">
      <c r="B37" s="340" t="s">
        <v>3775</v>
      </c>
      <c r="C37" s="331" t="s">
        <v>3654</v>
      </c>
      <c r="D37" s="341" t="s">
        <v>946</v>
      </c>
      <c r="E37" s="341" t="s">
        <v>3834</v>
      </c>
      <c r="F37" s="357">
        <v>44518</v>
      </c>
      <c r="G37" s="358">
        <v>0.49369999999999997</v>
      </c>
    </row>
    <row r="38" spans="2:7">
      <c r="B38" s="340" t="s">
        <v>3777</v>
      </c>
      <c r="C38" s="331" t="s">
        <v>3654</v>
      </c>
      <c r="D38" s="341" t="s">
        <v>763</v>
      </c>
      <c r="E38" s="341" t="s">
        <v>3843</v>
      </c>
      <c r="F38" s="357">
        <v>45275</v>
      </c>
      <c r="G38" s="358">
        <v>0.53</v>
      </c>
    </row>
    <row r="39" spans="2:7">
      <c r="B39" s="340" t="s">
        <v>3777</v>
      </c>
      <c r="C39" s="331" t="s">
        <v>3654</v>
      </c>
      <c r="D39" s="341" t="s">
        <v>763</v>
      </c>
      <c r="E39" s="341" t="s">
        <v>3844</v>
      </c>
      <c r="F39" s="357">
        <v>43586</v>
      </c>
      <c r="G39" s="358">
        <v>0.53</v>
      </c>
    </row>
    <row r="40" spans="2:7">
      <c r="B40" s="340" t="s">
        <v>3780</v>
      </c>
      <c r="C40" s="331" t="s">
        <v>3654</v>
      </c>
      <c r="D40" s="341" t="s">
        <v>763</v>
      </c>
      <c r="E40" s="341" t="s">
        <v>3841</v>
      </c>
      <c r="F40" s="357">
        <v>44909</v>
      </c>
      <c r="G40" s="358">
        <v>0.505</v>
      </c>
    </row>
    <row r="41" spans="2:7">
      <c r="B41" s="340" t="s">
        <v>3781</v>
      </c>
      <c r="C41" s="331" t="s">
        <v>3654</v>
      </c>
      <c r="D41" s="341" t="s">
        <v>763</v>
      </c>
      <c r="E41" s="341" t="s">
        <v>3839</v>
      </c>
      <c r="F41" s="357">
        <v>45211</v>
      </c>
      <c r="G41" s="358">
        <v>0.52149999999999996</v>
      </c>
    </row>
    <row r="42" spans="2:7">
      <c r="B42" s="340" t="s">
        <v>3782</v>
      </c>
      <c r="C42" s="331" t="s">
        <v>3654</v>
      </c>
      <c r="D42" s="341" t="s">
        <v>763</v>
      </c>
      <c r="E42" s="341" t="s">
        <v>3843</v>
      </c>
      <c r="F42" s="357">
        <v>45156</v>
      </c>
      <c r="G42" s="358">
        <v>0.53</v>
      </c>
    </row>
    <row r="43" spans="2:7">
      <c r="B43" s="340" t="s">
        <v>3782</v>
      </c>
      <c r="C43" s="331" t="s">
        <v>3654</v>
      </c>
      <c r="D43" s="341" t="s">
        <v>763</v>
      </c>
      <c r="E43" s="341" t="s">
        <v>3844</v>
      </c>
      <c r="F43" s="357">
        <v>44966</v>
      </c>
      <c r="G43" s="358">
        <v>0.52429999999999999</v>
      </c>
    </row>
    <row r="44" spans="2:7">
      <c r="B44" s="340" t="s">
        <v>3784</v>
      </c>
      <c r="C44" s="331" t="s">
        <v>3654</v>
      </c>
      <c r="D44" s="341" t="s">
        <v>1115</v>
      </c>
      <c r="E44" s="341" t="s">
        <v>3834</v>
      </c>
      <c r="F44" s="357">
        <v>45141</v>
      </c>
      <c r="G44" s="358">
        <v>0.5121</v>
      </c>
    </row>
    <row r="45" spans="2:7">
      <c r="B45" s="340" t="s">
        <v>3786</v>
      </c>
      <c r="C45" s="331" t="s">
        <v>3654</v>
      </c>
      <c r="D45" s="341" t="s">
        <v>1115</v>
      </c>
      <c r="E45" s="341" t="s">
        <v>1741</v>
      </c>
      <c r="F45" s="357">
        <v>41984</v>
      </c>
      <c r="G45" s="359" t="s">
        <v>2378</v>
      </c>
    </row>
    <row r="46" spans="2:7">
      <c r="B46" s="340" t="s">
        <v>3787</v>
      </c>
      <c r="C46" s="331" t="s">
        <v>3654</v>
      </c>
      <c r="D46" s="331" t="s">
        <v>1115</v>
      </c>
      <c r="E46" s="341" t="s">
        <v>3845</v>
      </c>
      <c r="F46" s="357">
        <v>43776</v>
      </c>
      <c r="G46" s="358">
        <v>0.5</v>
      </c>
    </row>
    <row r="47" spans="2:7">
      <c r="B47" s="340" t="s">
        <v>3788</v>
      </c>
      <c r="C47" s="331" t="s">
        <v>3654</v>
      </c>
      <c r="D47" s="331" t="s">
        <v>2527</v>
      </c>
      <c r="E47" s="331" t="s">
        <v>3846</v>
      </c>
      <c r="F47" s="357">
        <v>40205</v>
      </c>
      <c r="G47" s="358">
        <v>0.50130000000000008</v>
      </c>
    </row>
    <row r="48" spans="2:7">
      <c r="B48" s="340" t="s">
        <v>3789</v>
      </c>
      <c r="C48" s="331" t="s">
        <v>3654</v>
      </c>
      <c r="D48" s="331" t="s">
        <v>2527</v>
      </c>
      <c r="E48" s="331" t="s">
        <v>3846</v>
      </c>
      <c r="F48" s="357">
        <v>43447</v>
      </c>
      <c r="G48" s="358">
        <v>0.49090000000000006</v>
      </c>
    </row>
    <row r="49" spans="2:7">
      <c r="B49" s="340" t="s">
        <v>3789</v>
      </c>
      <c r="C49" s="331" t="s">
        <v>3654</v>
      </c>
      <c r="D49" s="331" t="s">
        <v>2527</v>
      </c>
      <c r="E49" s="331" t="s">
        <v>919</v>
      </c>
      <c r="F49" s="357">
        <v>42858</v>
      </c>
      <c r="G49" s="358">
        <v>0.49200000000000005</v>
      </c>
    </row>
    <row r="50" spans="2:7">
      <c r="B50" s="340" t="s">
        <v>3792</v>
      </c>
      <c r="C50" s="331" t="s">
        <v>3654</v>
      </c>
      <c r="D50" s="336" t="s">
        <v>764</v>
      </c>
      <c r="E50" s="336" t="s">
        <v>3847</v>
      </c>
      <c r="F50" s="357">
        <v>43208</v>
      </c>
      <c r="G50" s="358">
        <v>0.53</v>
      </c>
    </row>
    <row r="51" spans="2:7">
      <c r="B51" s="340" t="s">
        <v>3793</v>
      </c>
      <c r="C51" s="331" t="s">
        <v>3654</v>
      </c>
      <c r="D51" s="336" t="s">
        <v>764</v>
      </c>
      <c r="E51" s="336" t="s">
        <v>2068</v>
      </c>
      <c r="F51" s="357">
        <v>44895</v>
      </c>
      <c r="G51" s="358">
        <v>0.53210000000000002</v>
      </c>
    </row>
    <row r="52" spans="2:7">
      <c r="B52" s="340" t="s">
        <v>3794</v>
      </c>
      <c r="C52" s="331" t="s">
        <v>3654</v>
      </c>
      <c r="D52" s="336" t="s">
        <v>764</v>
      </c>
      <c r="E52" s="336" t="s">
        <v>3848</v>
      </c>
      <c r="F52" s="357">
        <v>44180</v>
      </c>
      <c r="G52" s="358">
        <v>0.54400000000000004</v>
      </c>
    </row>
    <row r="53" spans="2:7">
      <c r="B53" s="360" t="s">
        <v>3849</v>
      </c>
      <c r="C53" s="331" t="s">
        <v>3654</v>
      </c>
      <c r="D53" s="336" t="s">
        <v>764</v>
      </c>
      <c r="E53" s="336" t="s">
        <v>2068</v>
      </c>
      <c r="F53" s="357">
        <v>43069</v>
      </c>
      <c r="G53" s="358">
        <v>0.54510000000000003</v>
      </c>
    </row>
    <row r="54" spans="2:7">
      <c r="B54" s="373" t="s">
        <v>3795</v>
      </c>
      <c r="C54" s="331" t="s">
        <v>3654</v>
      </c>
      <c r="D54" s="361" t="s">
        <v>1366</v>
      </c>
      <c r="E54" s="361" t="s">
        <v>3850</v>
      </c>
      <c r="F54" s="357">
        <v>45247</v>
      </c>
      <c r="G54" s="358">
        <v>0.502</v>
      </c>
    </row>
    <row r="55" spans="2:7">
      <c r="B55" s="373" t="s">
        <v>3796</v>
      </c>
      <c r="C55" s="331" t="s">
        <v>3654</v>
      </c>
      <c r="D55" s="361" t="s">
        <v>1366</v>
      </c>
      <c r="E55" s="361" t="s">
        <v>3851</v>
      </c>
      <c r="F55" s="357">
        <v>45274</v>
      </c>
      <c r="G55" s="358">
        <v>0.52</v>
      </c>
    </row>
    <row r="56" spans="2:7">
      <c r="B56" s="340" t="s">
        <v>3798</v>
      </c>
      <c r="C56" s="331" t="s">
        <v>3654</v>
      </c>
      <c r="D56" s="361" t="s">
        <v>1366</v>
      </c>
      <c r="E56" s="361" t="s">
        <v>3833</v>
      </c>
      <c r="F56" s="357">
        <v>45274</v>
      </c>
      <c r="G56" s="358">
        <v>0.5</v>
      </c>
    </row>
    <row r="57" spans="2:7">
      <c r="B57" s="373" t="s">
        <v>3797</v>
      </c>
      <c r="C57" s="331" t="s">
        <v>3654</v>
      </c>
      <c r="D57" s="361" t="s">
        <v>1366</v>
      </c>
      <c r="E57" s="361" t="s">
        <v>1084</v>
      </c>
      <c r="F57" s="357">
        <v>45400</v>
      </c>
      <c r="G57" s="358">
        <v>0.505</v>
      </c>
    </row>
    <row r="58" spans="2:7">
      <c r="B58" s="373" t="s">
        <v>3797</v>
      </c>
      <c r="C58" s="331" t="s">
        <v>3654</v>
      </c>
      <c r="D58" s="361" t="s">
        <v>1366</v>
      </c>
      <c r="E58" s="361" t="s">
        <v>3851</v>
      </c>
      <c r="F58" s="357">
        <v>44909</v>
      </c>
      <c r="G58" s="358">
        <v>0.505</v>
      </c>
    </row>
    <row r="59" spans="2:7">
      <c r="B59" s="340" t="s">
        <v>3799</v>
      </c>
      <c r="C59" s="331" t="s">
        <v>3654</v>
      </c>
      <c r="D59" s="361" t="s">
        <v>1366</v>
      </c>
      <c r="E59" s="361" t="s">
        <v>3852</v>
      </c>
      <c r="F59" s="357">
        <v>44518</v>
      </c>
      <c r="G59" s="359" t="s">
        <v>157</v>
      </c>
    </row>
    <row r="60" spans="2:7">
      <c r="B60" s="373" t="s">
        <v>3800</v>
      </c>
      <c r="C60" s="331" t="s">
        <v>3654</v>
      </c>
      <c r="D60" s="361" t="s">
        <v>1366</v>
      </c>
      <c r="E60" s="361" t="s">
        <v>3851</v>
      </c>
      <c r="F60" s="357">
        <v>44375</v>
      </c>
      <c r="G60" s="358">
        <v>0.505</v>
      </c>
    </row>
    <row r="61" spans="2:7">
      <c r="B61" s="373" t="s">
        <v>3800</v>
      </c>
      <c r="C61" s="331" t="s">
        <v>3654</v>
      </c>
      <c r="D61" s="361" t="s">
        <v>1366</v>
      </c>
      <c r="E61" s="361" t="s">
        <v>3853</v>
      </c>
      <c r="F61" s="357">
        <v>44351</v>
      </c>
      <c r="G61" s="358">
        <v>0.50680000000000003</v>
      </c>
    </row>
    <row r="62" spans="2:7">
      <c r="B62" s="340" t="s">
        <v>3801</v>
      </c>
      <c r="C62" s="331" t="s">
        <v>3654</v>
      </c>
      <c r="D62" s="336" t="s">
        <v>1138</v>
      </c>
      <c r="E62" s="336" t="s">
        <v>3854</v>
      </c>
      <c r="F62" s="357">
        <v>44838</v>
      </c>
      <c r="G62" s="358">
        <v>0.59599999999999997</v>
      </c>
    </row>
    <row r="63" spans="2:7">
      <c r="B63" s="340" t="s">
        <v>3802</v>
      </c>
      <c r="C63" s="331" t="s">
        <v>3654</v>
      </c>
      <c r="D63" s="336" t="s">
        <v>766</v>
      </c>
      <c r="E63" s="336" t="s">
        <v>3842</v>
      </c>
      <c r="F63" s="357">
        <v>44812</v>
      </c>
      <c r="G63" s="358">
        <v>0.53369999999999995</v>
      </c>
    </row>
    <row r="64" spans="2:7">
      <c r="B64" s="340" t="s">
        <v>2445</v>
      </c>
      <c r="C64" s="331" t="s">
        <v>3654</v>
      </c>
      <c r="D64" s="336" t="s">
        <v>2446</v>
      </c>
      <c r="E64" s="336" t="s">
        <v>169</v>
      </c>
      <c r="F64" s="357">
        <v>45278</v>
      </c>
      <c r="G64" s="358">
        <v>0.5</v>
      </c>
    </row>
    <row r="65" spans="2:7">
      <c r="B65" s="340" t="s">
        <v>3805</v>
      </c>
      <c r="C65" s="331" t="s">
        <v>3654</v>
      </c>
      <c r="D65" s="336" t="s">
        <v>31</v>
      </c>
      <c r="E65" s="336" t="s">
        <v>3855</v>
      </c>
      <c r="F65" s="357">
        <v>43336</v>
      </c>
      <c r="G65" s="358">
        <v>0.50950000000000006</v>
      </c>
    </row>
    <row r="66" spans="2:7">
      <c r="B66" s="340" t="s">
        <v>3807</v>
      </c>
      <c r="C66" s="331" t="s">
        <v>3654</v>
      </c>
      <c r="D66" s="336" t="s">
        <v>767</v>
      </c>
      <c r="E66" s="336" t="s">
        <v>3856</v>
      </c>
      <c r="F66" s="357">
        <v>45356</v>
      </c>
      <c r="G66" s="358">
        <v>0.51929999999999998</v>
      </c>
    </row>
    <row r="67" spans="2:7">
      <c r="B67" s="340" t="s">
        <v>3809</v>
      </c>
      <c r="C67" s="331" t="s">
        <v>3654</v>
      </c>
      <c r="D67" s="336" t="s">
        <v>768</v>
      </c>
      <c r="E67" s="336" t="s">
        <v>3857</v>
      </c>
      <c r="F67" s="357">
        <v>44915</v>
      </c>
      <c r="G67" s="358">
        <v>0.56000000000000005</v>
      </c>
    </row>
    <row r="68" spans="2:7">
      <c r="B68" s="340" t="s">
        <v>3810</v>
      </c>
      <c r="C68" s="331" t="s">
        <v>3654</v>
      </c>
      <c r="D68" s="336" t="s">
        <v>768</v>
      </c>
      <c r="E68" s="336" t="s">
        <v>1741</v>
      </c>
      <c r="F68" s="357">
        <v>43907</v>
      </c>
      <c r="G68" s="358">
        <v>0.53</v>
      </c>
    </row>
    <row r="69" spans="2:7">
      <c r="B69" s="340" t="s">
        <v>3811</v>
      </c>
      <c r="C69" s="331" t="s">
        <v>3654</v>
      </c>
      <c r="D69" s="336" t="s">
        <v>2053</v>
      </c>
      <c r="E69" s="336" t="s">
        <v>3858</v>
      </c>
      <c r="F69" s="357">
        <v>45078</v>
      </c>
      <c r="G69" s="358">
        <v>0.52500000000000002</v>
      </c>
    </row>
    <row r="70" spans="2:7">
      <c r="B70" s="340" t="s">
        <v>3811</v>
      </c>
      <c r="C70" s="331" t="s">
        <v>3654</v>
      </c>
      <c r="D70" s="336" t="s">
        <v>2053</v>
      </c>
      <c r="E70" s="336" t="s">
        <v>3859</v>
      </c>
      <c r="F70" s="357">
        <v>44426</v>
      </c>
      <c r="G70" s="358">
        <v>0.52500000000000002</v>
      </c>
    </row>
    <row r="71" spans="2:7">
      <c r="B71" s="340" t="s">
        <v>3812</v>
      </c>
      <c r="C71" s="331" t="s">
        <v>3654</v>
      </c>
      <c r="D71" s="336" t="s">
        <v>2053</v>
      </c>
      <c r="E71" s="336" t="s">
        <v>3832</v>
      </c>
      <c r="F71" s="357">
        <v>45239</v>
      </c>
      <c r="G71" s="358">
        <v>0.52500000000000002</v>
      </c>
    </row>
    <row r="72" spans="2:7">
      <c r="B72" s="340" t="s">
        <v>3813</v>
      </c>
      <c r="C72" s="331" t="s">
        <v>3654</v>
      </c>
      <c r="D72" s="336" t="s">
        <v>2053</v>
      </c>
      <c r="E72" s="336" t="s">
        <v>3860</v>
      </c>
      <c r="F72" s="357">
        <v>45175</v>
      </c>
      <c r="G72" s="358">
        <v>0.55689999999999995</v>
      </c>
    </row>
    <row r="73" spans="2:7">
      <c r="B73" s="340" t="s">
        <v>3814</v>
      </c>
      <c r="C73" s="331" t="s">
        <v>3654</v>
      </c>
      <c r="D73" s="336" t="s">
        <v>2053</v>
      </c>
      <c r="E73" s="336" t="s">
        <v>3861</v>
      </c>
      <c r="F73" s="357">
        <v>45218</v>
      </c>
      <c r="G73" s="358">
        <v>0.54700000000000004</v>
      </c>
    </row>
    <row r="74" spans="2:7">
      <c r="B74" s="340" t="s">
        <v>3814</v>
      </c>
      <c r="C74" s="331" t="s">
        <v>3654</v>
      </c>
      <c r="D74" s="336" t="s">
        <v>2053</v>
      </c>
      <c r="E74" s="336" t="s">
        <v>3834</v>
      </c>
      <c r="F74" s="357">
        <v>44070</v>
      </c>
      <c r="G74" s="358">
        <v>0.54620000000000002</v>
      </c>
    </row>
    <row r="75" spans="2:7">
      <c r="B75" s="360"/>
      <c r="C75" s="362"/>
    </row>
    <row r="76" spans="2:7">
      <c r="B76" s="360"/>
      <c r="C76" s="362"/>
    </row>
    <row r="77" spans="2:7">
      <c r="B77" s="360"/>
      <c r="C77" s="362"/>
    </row>
    <row r="78" spans="2:7">
      <c r="B78" s="360"/>
      <c r="C78" s="363"/>
    </row>
    <row r="79" spans="2:7">
      <c r="B79" s="360"/>
      <c r="C79" s="362"/>
    </row>
    <row r="80" spans="2:7">
      <c r="B80" s="360"/>
      <c r="C80" s="362"/>
    </row>
    <row r="81" spans="2:3">
      <c r="B81" s="360"/>
      <c r="C81" s="362"/>
    </row>
    <row r="82" spans="2:3">
      <c r="B82" s="360"/>
      <c r="C82" s="362"/>
    </row>
    <row r="83" spans="2:3">
      <c r="B83" s="360"/>
      <c r="C83" s="362"/>
    </row>
    <row r="84" spans="2:3">
      <c r="B84" s="360"/>
      <c r="C84" s="362"/>
    </row>
    <row r="85" spans="2:3">
      <c r="B85" s="360"/>
      <c r="C85" s="362"/>
    </row>
    <row r="86" spans="2:3">
      <c r="B86" s="360"/>
      <c r="C86" s="362"/>
    </row>
    <row r="87" spans="2:3">
      <c r="B87" s="360"/>
      <c r="C87" s="362"/>
    </row>
    <row r="88" spans="2:3">
      <c r="B88" s="360"/>
      <c r="C88" s="362"/>
    </row>
    <row r="89" spans="2:3">
      <c r="B89" s="360"/>
      <c r="C89" s="362"/>
    </row>
    <row r="90" spans="2:3">
      <c r="B90" s="360"/>
      <c r="C90" s="363"/>
    </row>
    <row r="91" spans="2:3">
      <c r="B91" s="360"/>
      <c r="C91" s="362"/>
    </row>
    <row r="92" spans="2:3">
      <c r="B92" s="360"/>
      <c r="C92" s="363"/>
    </row>
    <row r="93" spans="2:3">
      <c r="B93" s="360"/>
      <c r="C93" s="363"/>
    </row>
    <row r="94" spans="2:3">
      <c r="B94" s="360"/>
      <c r="C94" s="362"/>
    </row>
    <row r="95" spans="2:3">
      <c r="B95" s="360"/>
      <c r="C95" s="363"/>
    </row>
    <row r="96" spans="2:3">
      <c r="B96" s="360"/>
      <c r="C96" s="362"/>
    </row>
    <row r="97" spans="2:3">
      <c r="B97" s="360"/>
      <c r="C97" s="363"/>
    </row>
    <row r="98" spans="2:3">
      <c r="B98" s="360"/>
      <c r="C98" s="362"/>
    </row>
    <row r="99" spans="2:3">
      <c r="B99" s="360"/>
      <c r="C99" s="362"/>
    </row>
    <row r="100" spans="2:3">
      <c r="B100" s="360"/>
      <c r="C100" s="363"/>
    </row>
    <row r="101" spans="2:3">
      <c r="B101" s="360"/>
      <c r="C101" s="362"/>
    </row>
    <row r="102" spans="2:3">
      <c r="B102" s="360"/>
      <c r="C102" s="362"/>
    </row>
    <row r="103" spans="2:3">
      <c r="B103" s="360"/>
      <c r="C103" s="362"/>
    </row>
    <row r="104" spans="2:3">
      <c r="B104" s="360"/>
      <c r="C104" s="362"/>
    </row>
    <row r="105" spans="2:3">
      <c r="B105" s="360"/>
      <c r="C105" s="362"/>
    </row>
    <row r="106" spans="2:3">
      <c r="B106" s="360"/>
      <c r="C106" s="362"/>
    </row>
    <row r="107" spans="2:3">
      <c r="B107" s="360"/>
      <c r="C107" s="362"/>
    </row>
    <row r="108" spans="2:3">
      <c r="B108" s="360"/>
      <c r="C108" s="363"/>
    </row>
    <row r="109" spans="2:3">
      <c r="B109" s="360"/>
      <c r="C109" s="363"/>
    </row>
  </sheetData>
  <conditionalFormatting sqref="B3:B17">
    <cfRule type="expression" dxfId="17" priority="1">
      <formula>"(blank)"</formula>
    </cfRule>
    <cfRule type="expression" dxfId="16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CEA-10.3
Page &amp;P of 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A7E7-75D5-44D0-A6E8-2380BD10AC9B}">
  <sheetPr>
    <tabColor rgb="FFFF0000"/>
  </sheetPr>
  <dimension ref="A2:G26"/>
  <sheetViews>
    <sheetView showGridLines="0" workbookViewId="0">
      <selection sqref="A1:N1"/>
    </sheetView>
  </sheetViews>
  <sheetFormatPr defaultColWidth="9" defaultRowHeight="14.4"/>
  <cols>
    <col min="1" max="1" width="5.34765625" style="365" customWidth="1"/>
    <col min="2" max="2" width="47.59765625" style="365" bestFit="1" customWidth="1"/>
    <col min="3" max="3" width="17.59765625" style="361" customWidth="1"/>
    <col min="4" max="7" width="17.59765625" style="365" customWidth="1"/>
    <col min="8" max="16384" width="9" style="364"/>
  </cols>
  <sheetData>
    <row r="2" spans="2:7" ht="25.5">
      <c r="B2" s="348" t="s">
        <v>2564</v>
      </c>
      <c r="C2" s="366" t="s">
        <v>1</v>
      </c>
      <c r="D2" s="367" t="s">
        <v>3830</v>
      </c>
    </row>
    <row r="3" spans="2:7">
      <c r="B3" s="335" t="s">
        <v>2582</v>
      </c>
      <c r="C3" s="345" t="s">
        <v>2380</v>
      </c>
      <c r="D3" s="375">
        <f>AVERAGEIF($D$13:$D$26, $C3, G$13:G$26)</f>
        <v>0.60018749999999998</v>
      </c>
    </row>
    <row r="4" spans="2:7">
      <c r="B4" s="335" t="s">
        <v>2387</v>
      </c>
      <c r="C4" s="346" t="s">
        <v>2388</v>
      </c>
      <c r="D4" s="375">
        <f>AVERAGEIF($D$13:$D$26, $C4, G$13:G$26)</f>
        <v>0.495</v>
      </c>
    </row>
    <row r="5" spans="2:7">
      <c r="B5" s="335" t="s">
        <v>2538</v>
      </c>
      <c r="C5" s="346" t="s">
        <v>2539</v>
      </c>
      <c r="D5" s="375">
        <f>AVERAGEIF($D$13:$D$26, $C5, G$13:G$26)</f>
        <v>0.58810000000000007</v>
      </c>
    </row>
    <row r="6" spans="2:7">
      <c r="B6" s="353" t="s">
        <v>2540</v>
      </c>
      <c r="C6" s="347" t="s">
        <v>2541</v>
      </c>
      <c r="D6" s="376">
        <f>AVERAGEIF($D$13:$D$26, $C6, G$13:G$26)</f>
        <v>0.49859999999999999</v>
      </c>
    </row>
    <row r="7" spans="2:7">
      <c r="B7" s="339" t="s">
        <v>2562</v>
      </c>
      <c r="D7" s="375">
        <f>AVERAGE(D3:D6)</f>
        <v>0.54547187500000005</v>
      </c>
    </row>
    <row r="8" spans="2:7">
      <c r="B8" s="339" t="s">
        <v>1266</v>
      </c>
      <c r="D8" s="375">
        <f>MIN(D3:D6)</f>
        <v>0.495</v>
      </c>
    </row>
    <row r="9" spans="2:7">
      <c r="B9" s="339" t="s">
        <v>3758</v>
      </c>
      <c r="D9" s="375">
        <f>MAX(D3:D6)</f>
        <v>0.60018749999999998</v>
      </c>
    </row>
    <row r="10" spans="2:7">
      <c r="B10" s="368"/>
      <c r="C10" s="368"/>
    </row>
    <row r="11" spans="2:7">
      <c r="B11" s="368"/>
      <c r="C11" s="368"/>
    </row>
    <row r="12" spans="2:7" ht="25.5">
      <c r="B12" s="348" t="s">
        <v>2564</v>
      </c>
      <c r="C12" s="356" t="s">
        <v>3827</v>
      </c>
      <c r="D12" s="356" t="s">
        <v>1</v>
      </c>
      <c r="E12" s="356" t="s">
        <v>3828</v>
      </c>
      <c r="F12" s="367" t="s">
        <v>3829</v>
      </c>
      <c r="G12" s="367" t="s">
        <v>3830</v>
      </c>
    </row>
    <row r="13" spans="2:7">
      <c r="B13" s="373" t="s">
        <v>2379</v>
      </c>
      <c r="C13" s="374" t="s">
        <v>3862</v>
      </c>
      <c r="D13" s="345" t="s">
        <v>2380</v>
      </c>
      <c r="E13" s="341" t="s">
        <v>3860</v>
      </c>
      <c r="F13" s="369">
        <v>45050</v>
      </c>
      <c r="G13" s="370">
        <v>0.57999999999999996</v>
      </c>
    </row>
    <row r="14" spans="2:7">
      <c r="B14" s="373" t="s">
        <v>2379</v>
      </c>
      <c r="C14" s="374" t="s">
        <v>3862</v>
      </c>
      <c r="D14" s="341" t="s">
        <v>2380</v>
      </c>
      <c r="E14" s="341" t="s">
        <v>3846</v>
      </c>
      <c r="F14" s="369">
        <v>43885</v>
      </c>
      <c r="G14" s="370">
        <v>0.56320000000000003</v>
      </c>
    </row>
    <row r="15" spans="2:7">
      <c r="B15" s="373" t="s">
        <v>2379</v>
      </c>
      <c r="C15" s="374" t="s">
        <v>3862</v>
      </c>
      <c r="D15" s="341" t="s">
        <v>2380</v>
      </c>
      <c r="E15" s="341" t="s">
        <v>3839</v>
      </c>
      <c r="F15" s="369">
        <v>44700</v>
      </c>
      <c r="G15" s="370">
        <v>0.54500000000000004</v>
      </c>
    </row>
    <row r="16" spans="2:7">
      <c r="B16" s="373" t="s">
        <v>2379</v>
      </c>
      <c r="C16" s="374" t="s">
        <v>3862</v>
      </c>
      <c r="D16" s="341" t="s">
        <v>2380</v>
      </c>
      <c r="E16" s="341" t="s">
        <v>3845</v>
      </c>
      <c r="F16" s="369">
        <v>35172</v>
      </c>
      <c r="G16" s="370">
        <v>0.53249999999999997</v>
      </c>
    </row>
    <row r="17" spans="2:7">
      <c r="B17" s="373" t="s">
        <v>2379</v>
      </c>
      <c r="C17" s="374" t="s">
        <v>3862</v>
      </c>
      <c r="D17" s="341" t="s">
        <v>2380</v>
      </c>
      <c r="E17" s="341" t="s">
        <v>1741</v>
      </c>
      <c r="F17" s="369">
        <v>31359</v>
      </c>
      <c r="G17" s="370">
        <v>0.77760000000000007</v>
      </c>
    </row>
    <row r="18" spans="2:7">
      <c r="B18" s="373" t="s">
        <v>2379</v>
      </c>
      <c r="C18" s="374" t="s">
        <v>3862</v>
      </c>
      <c r="D18" s="341" t="s">
        <v>2380</v>
      </c>
      <c r="E18" s="341" t="s">
        <v>3840</v>
      </c>
      <c r="F18" s="369">
        <v>45099</v>
      </c>
      <c r="G18" s="370">
        <v>0.622</v>
      </c>
    </row>
    <row r="19" spans="2:7">
      <c r="B19" s="373" t="s">
        <v>2379</v>
      </c>
      <c r="C19" s="374" t="s">
        <v>3862</v>
      </c>
      <c r="D19" s="341" t="s">
        <v>2380</v>
      </c>
      <c r="E19" s="341" t="s">
        <v>3834</v>
      </c>
      <c r="F19" s="369">
        <v>43942</v>
      </c>
      <c r="G19" s="370">
        <v>0.60119999999999996</v>
      </c>
    </row>
    <row r="20" spans="2:7">
      <c r="B20" s="373" t="s">
        <v>2379</v>
      </c>
      <c r="C20" s="374" t="s">
        <v>3862</v>
      </c>
      <c r="D20" s="341" t="s">
        <v>2380</v>
      </c>
      <c r="E20" s="341" t="s">
        <v>3835</v>
      </c>
      <c r="F20" s="369">
        <v>43556</v>
      </c>
      <c r="G20" s="370">
        <v>0.57999999999999996</v>
      </c>
    </row>
    <row r="21" spans="2:7">
      <c r="B21" s="373" t="s">
        <v>2387</v>
      </c>
      <c r="C21" s="374" t="s">
        <v>3862</v>
      </c>
      <c r="D21" s="341" t="s">
        <v>2388</v>
      </c>
      <c r="E21" s="341" t="s">
        <v>169</v>
      </c>
      <c r="F21" s="369">
        <v>44858</v>
      </c>
      <c r="G21" s="370">
        <v>0.5</v>
      </c>
    </row>
    <row r="22" spans="2:7">
      <c r="B22" s="373" t="s">
        <v>2387</v>
      </c>
      <c r="C22" s="374" t="s">
        <v>3862</v>
      </c>
      <c r="D22" s="341" t="s">
        <v>2388</v>
      </c>
      <c r="E22" s="341" t="s">
        <v>3863</v>
      </c>
      <c r="F22" s="369">
        <v>43759</v>
      </c>
      <c r="G22" s="370">
        <v>0.49</v>
      </c>
    </row>
    <row r="23" spans="2:7">
      <c r="B23" s="373" t="s">
        <v>3817</v>
      </c>
      <c r="C23" s="374" t="s">
        <v>3862</v>
      </c>
      <c r="D23" s="341" t="s">
        <v>2539</v>
      </c>
      <c r="E23" s="341" t="s">
        <v>3846</v>
      </c>
      <c r="F23" s="369">
        <v>43501</v>
      </c>
      <c r="G23" s="370" t="s">
        <v>2378</v>
      </c>
    </row>
    <row r="24" spans="2:7">
      <c r="B24" s="373" t="s">
        <v>3818</v>
      </c>
      <c r="C24" s="374" t="s">
        <v>3862</v>
      </c>
      <c r="D24" s="341" t="s">
        <v>2539</v>
      </c>
      <c r="E24" s="341" t="s">
        <v>3842</v>
      </c>
      <c r="F24" s="369">
        <v>44530</v>
      </c>
      <c r="G24" s="370">
        <v>0.58550000000000002</v>
      </c>
    </row>
    <row r="25" spans="2:7">
      <c r="B25" s="373" t="s">
        <v>3819</v>
      </c>
      <c r="C25" s="374" t="s">
        <v>3862</v>
      </c>
      <c r="D25" s="341" t="s">
        <v>2539</v>
      </c>
      <c r="E25" s="341" t="s">
        <v>3834</v>
      </c>
      <c r="F25" s="369">
        <v>45322</v>
      </c>
      <c r="G25" s="370">
        <v>0.5907</v>
      </c>
    </row>
    <row r="26" spans="2:7">
      <c r="B26" s="373" t="s">
        <v>3823</v>
      </c>
      <c r="C26" s="374" t="s">
        <v>3862</v>
      </c>
      <c r="D26" s="341" t="s">
        <v>2541</v>
      </c>
      <c r="E26" s="341" t="s">
        <v>919</v>
      </c>
      <c r="F26" s="369">
        <v>44496</v>
      </c>
      <c r="G26" s="370">
        <v>0.49859999999999999</v>
      </c>
    </row>
  </sheetData>
  <conditionalFormatting sqref="B3:B6">
    <cfRule type="expression" dxfId="15" priority="1">
      <formula>"(blank)"</formula>
    </cfRule>
    <cfRule type="expression" dxfId="14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CEA-10.4
Page &amp;P of 1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DDE8-953E-4520-8800-87443801DCD4}">
  <sheetPr>
    <tabColor rgb="FFFF0000"/>
  </sheetPr>
  <dimension ref="A3:BN41"/>
  <sheetViews>
    <sheetView showGridLines="0" zoomScaleNormal="80" workbookViewId="0">
      <selection sqref="A1:N1"/>
    </sheetView>
  </sheetViews>
  <sheetFormatPr defaultColWidth="9" defaultRowHeight="14.4"/>
  <cols>
    <col min="1" max="1" width="3.5" style="365" customWidth="1"/>
    <col min="2" max="2" width="38.09765625" style="365" customWidth="1"/>
    <col min="3" max="3" width="8.09765625" style="365" customWidth="1"/>
    <col min="4" max="6" width="9" style="365"/>
    <col min="7" max="7" width="11.34765625" style="365" bestFit="1" customWidth="1"/>
    <col min="8" max="9" width="3.5" style="365" customWidth="1"/>
    <col min="10" max="10" width="38.09765625" style="365" customWidth="1"/>
    <col min="11" max="11" width="8.09765625" style="365" customWidth="1"/>
    <col min="12" max="15" width="9" style="365"/>
    <col min="16" max="17" width="3.5" style="365" customWidth="1"/>
    <col min="18" max="18" width="38.09765625" style="365" customWidth="1"/>
    <col min="19" max="19" width="8.09765625" style="365" customWidth="1"/>
    <col min="20" max="23" width="9" style="365"/>
    <col min="24" max="25" width="3.5" style="365" customWidth="1"/>
    <col min="26" max="26" width="38.09765625" style="365" customWidth="1"/>
    <col min="27" max="27" width="8.09765625" style="365" customWidth="1"/>
    <col min="28" max="31" width="9" style="365"/>
    <col min="32" max="33" width="3.5" style="365" customWidth="1"/>
    <col min="34" max="34" width="38.09765625" style="365" customWidth="1"/>
    <col min="35" max="35" width="8.09765625" style="365" customWidth="1"/>
    <col min="36" max="39" width="9" style="365"/>
    <col min="40" max="41" width="3.5" style="365" customWidth="1"/>
    <col min="42" max="55" width="9" style="365"/>
    <col min="56" max="16384" width="9" style="364"/>
  </cols>
  <sheetData>
    <row r="3" spans="2:39">
      <c r="B3" s="417" t="s">
        <v>3742</v>
      </c>
      <c r="C3" s="417"/>
      <c r="D3" s="417"/>
      <c r="E3" s="417"/>
      <c r="F3" s="417"/>
      <c r="G3" s="361"/>
      <c r="J3" s="417" t="s">
        <v>3743</v>
      </c>
      <c r="K3" s="417"/>
      <c r="L3" s="417"/>
      <c r="M3" s="417"/>
      <c r="N3" s="417"/>
      <c r="O3" s="361"/>
      <c r="R3" s="417" t="s">
        <v>3744</v>
      </c>
      <c r="S3" s="417"/>
      <c r="T3" s="417"/>
      <c r="U3" s="417"/>
      <c r="V3" s="417"/>
      <c r="W3" s="361"/>
      <c r="Z3" s="417" t="s">
        <v>3745</v>
      </c>
      <c r="AA3" s="417"/>
      <c r="AB3" s="417"/>
      <c r="AC3" s="417"/>
      <c r="AD3" s="417"/>
      <c r="AE3" s="361"/>
      <c r="AH3" s="417" t="s">
        <v>3746</v>
      </c>
      <c r="AI3" s="417"/>
      <c r="AJ3" s="417"/>
      <c r="AK3" s="417"/>
      <c r="AL3" s="417"/>
      <c r="AM3" s="361"/>
    </row>
    <row r="4" spans="2:39">
      <c r="B4" s="371" t="s">
        <v>3747</v>
      </c>
      <c r="C4" s="372" t="s">
        <v>1</v>
      </c>
      <c r="D4" s="377">
        <v>2023</v>
      </c>
      <c r="E4" s="377">
        <v>2022</v>
      </c>
      <c r="F4" s="377">
        <v>2021</v>
      </c>
      <c r="G4" s="372" t="s">
        <v>3741</v>
      </c>
      <c r="J4" s="371" t="s">
        <v>3747</v>
      </c>
      <c r="K4" s="372" t="s">
        <v>1</v>
      </c>
      <c r="L4" s="377">
        <v>2023</v>
      </c>
      <c r="M4" s="377">
        <v>2022</v>
      </c>
      <c r="N4" s="377">
        <v>2021</v>
      </c>
      <c r="O4" s="372" t="s">
        <v>3741</v>
      </c>
      <c r="R4" s="371" t="s">
        <v>3747</v>
      </c>
      <c r="S4" s="372" t="s">
        <v>1</v>
      </c>
      <c r="T4" s="377">
        <v>2023</v>
      </c>
      <c r="U4" s="377">
        <v>2022</v>
      </c>
      <c r="V4" s="377">
        <v>2021</v>
      </c>
      <c r="W4" s="372" t="s">
        <v>3741</v>
      </c>
      <c r="Z4" s="371" t="s">
        <v>3747</v>
      </c>
      <c r="AA4" s="372" t="s">
        <v>1</v>
      </c>
      <c r="AB4" s="377">
        <v>2023</v>
      </c>
      <c r="AC4" s="377">
        <v>2022</v>
      </c>
      <c r="AD4" s="377">
        <v>2021</v>
      </c>
      <c r="AE4" s="372" t="s">
        <v>3741</v>
      </c>
      <c r="AH4" s="371" t="s">
        <v>3747</v>
      </c>
      <c r="AI4" s="372" t="s">
        <v>1</v>
      </c>
      <c r="AJ4" s="377">
        <v>2023</v>
      </c>
      <c r="AK4" s="377">
        <v>2022</v>
      </c>
      <c r="AL4" s="377">
        <v>2021</v>
      </c>
      <c r="AM4" s="372" t="s">
        <v>3741</v>
      </c>
    </row>
    <row r="5" spans="2:39">
      <c r="B5" s="335" t="s">
        <v>2567</v>
      </c>
      <c r="C5" s="336" t="s">
        <v>430</v>
      </c>
      <c r="D5" s="375">
        <v>0.50353869997499479</v>
      </c>
      <c r="E5" s="375">
        <v>0.4878831076265146</v>
      </c>
      <c r="F5" s="375">
        <v>0.50372130735583986</v>
      </c>
      <c r="G5" s="378">
        <f>IFERROR(AVERAGE(D5:F5),"")</f>
        <v>0.49838103831911634</v>
      </c>
      <c r="J5" s="335" t="s">
        <v>2567</v>
      </c>
      <c r="K5" s="336" t="s">
        <v>430</v>
      </c>
      <c r="L5" s="375">
        <v>0.44306914735654446</v>
      </c>
      <c r="M5" s="375">
        <v>0.42219702369381629</v>
      </c>
      <c r="N5" s="375">
        <v>0.42525463126565677</v>
      </c>
      <c r="O5" s="378">
        <f>IFERROR(AVERAGE(L5:N5),"")</f>
        <v>0.43017360077200584</v>
      </c>
      <c r="R5" s="335" t="s">
        <v>2567</v>
      </c>
      <c r="S5" s="336" t="s">
        <v>430</v>
      </c>
      <c r="T5" s="375">
        <v>0</v>
      </c>
      <c r="U5" s="375">
        <v>0</v>
      </c>
      <c r="V5" s="375">
        <v>0</v>
      </c>
      <c r="W5" s="378">
        <f>IFERROR(AVERAGE(T5:V5),"")</f>
        <v>0</v>
      </c>
      <c r="Z5" s="335" t="s">
        <v>2567</v>
      </c>
      <c r="AA5" s="336" t="s">
        <v>430</v>
      </c>
      <c r="AB5" s="375">
        <v>5.3392152668460764E-2</v>
      </c>
      <c r="AC5" s="375">
        <v>8.9919868679669113E-2</v>
      </c>
      <c r="AD5" s="375">
        <v>7.1024061378503395E-2</v>
      </c>
      <c r="AE5" s="378">
        <f>IFERROR(AVERAGE(AB5:AD5),"")</f>
        <v>7.144536090887775E-2</v>
      </c>
      <c r="AH5" s="335" t="s">
        <v>2567</v>
      </c>
      <c r="AI5" s="336" t="s">
        <v>430</v>
      </c>
      <c r="AJ5" s="379">
        <v>1</v>
      </c>
      <c r="AK5" s="379">
        <v>1</v>
      </c>
      <c r="AL5" s="379">
        <v>1</v>
      </c>
      <c r="AM5" s="378">
        <f>IFERROR(AVERAGE(AJ5:AL5),"")</f>
        <v>1</v>
      </c>
    </row>
    <row r="6" spans="2:39">
      <c r="B6" s="335" t="s">
        <v>2459</v>
      </c>
      <c r="C6" s="336" t="s">
        <v>610</v>
      </c>
      <c r="D6" s="375">
        <v>0.35916692549130053</v>
      </c>
      <c r="E6" s="375">
        <v>0.35443547608739417</v>
      </c>
      <c r="F6" s="375" t="s">
        <v>2537</v>
      </c>
      <c r="G6" s="378">
        <f t="shared" ref="G6:G10" si="0">IFERROR(AVERAGE(D6:F6),"")</f>
        <v>0.35680120078934735</v>
      </c>
      <c r="J6" s="335" t="s">
        <v>2459</v>
      </c>
      <c r="K6" s="336" t="s">
        <v>610</v>
      </c>
      <c r="L6" s="375">
        <v>0.62448371719759477</v>
      </c>
      <c r="M6" s="375">
        <v>0.62803647213574054</v>
      </c>
      <c r="N6" s="375" t="s">
        <v>2537</v>
      </c>
      <c r="O6" s="378">
        <f t="shared" ref="O6:O10" si="1">IFERROR(AVERAGE(L6:N6),"")</f>
        <v>0.62626009466666765</v>
      </c>
      <c r="R6" s="335" t="s">
        <v>2459</v>
      </c>
      <c r="S6" s="336" t="s">
        <v>610</v>
      </c>
      <c r="T6" s="375">
        <v>1.6349357311104637E-2</v>
      </c>
      <c r="U6" s="375">
        <v>1.7528051776865314E-2</v>
      </c>
      <c r="V6" s="375" t="s">
        <v>2537</v>
      </c>
      <c r="W6" s="378">
        <f t="shared" ref="W6:W10" si="2">IFERROR(AVERAGE(T6:V6),"")</f>
        <v>1.6938704543984974E-2</v>
      </c>
      <c r="Z6" s="335" t="s">
        <v>2459</v>
      </c>
      <c r="AA6" s="336" t="s">
        <v>610</v>
      </c>
      <c r="AB6" s="375">
        <v>0</v>
      </c>
      <c r="AC6" s="375">
        <v>0</v>
      </c>
      <c r="AD6" s="375" t="s">
        <v>2537</v>
      </c>
      <c r="AE6" s="378">
        <f t="shared" ref="AE6:AE10" si="3">IFERROR(AVERAGE(AB6:AD6),"")</f>
        <v>0</v>
      </c>
      <c r="AH6" s="335" t="s">
        <v>2459</v>
      </c>
      <c r="AI6" s="336" t="s">
        <v>610</v>
      </c>
      <c r="AJ6" s="375">
        <v>1</v>
      </c>
      <c r="AK6" s="375">
        <v>1</v>
      </c>
      <c r="AL6" s="375" t="s">
        <v>2537</v>
      </c>
      <c r="AM6" s="378">
        <f t="shared" ref="AM6:AM10" si="4">IFERROR(AVERAGE(AJ6:AL6),"")</f>
        <v>1</v>
      </c>
    </row>
    <row r="7" spans="2:39">
      <c r="B7" s="335" t="s">
        <v>2460</v>
      </c>
      <c r="C7" s="336" t="s">
        <v>445</v>
      </c>
      <c r="D7" s="375">
        <v>0.46397985333184805</v>
      </c>
      <c r="E7" s="375">
        <v>0.47539406378886301</v>
      </c>
      <c r="F7" s="375">
        <v>0.49038464991928149</v>
      </c>
      <c r="G7" s="378">
        <f t="shared" si="0"/>
        <v>0.47658618901333089</v>
      </c>
      <c r="J7" s="335" t="s">
        <v>2460</v>
      </c>
      <c r="K7" s="336" t="s">
        <v>445</v>
      </c>
      <c r="L7" s="375">
        <v>0.4872825047505111</v>
      </c>
      <c r="M7" s="375">
        <v>0.44303456651653539</v>
      </c>
      <c r="N7" s="375">
        <v>0.45422063150152969</v>
      </c>
      <c r="O7" s="378">
        <f t="shared" si="1"/>
        <v>0.46151256758952536</v>
      </c>
      <c r="R7" s="335" t="s">
        <v>2460</v>
      </c>
      <c r="S7" s="336" t="s">
        <v>445</v>
      </c>
      <c r="T7" s="375">
        <v>0</v>
      </c>
      <c r="U7" s="375">
        <v>0</v>
      </c>
      <c r="V7" s="375">
        <v>0</v>
      </c>
      <c r="W7" s="378">
        <f t="shared" si="2"/>
        <v>0</v>
      </c>
      <c r="Z7" s="335" t="s">
        <v>2460</v>
      </c>
      <c r="AA7" s="336" t="s">
        <v>445</v>
      </c>
      <c r="AB7" s="375">
        <v>4.8737641917640864E-2</v>
      </c>
      <c r="AC7" s="375">
        <v>8.1571369694601617E-2</v>
      </c>
      <c r="AD7" s="375">
        <v>5.5394718579188755E-2</v>
      </c>
      <c r="AE7" s="378">
        <f t="shared" si="3"/>
        <v>6.190124339714375E-2</v>
      </c>
      <c r="AH7" s="335" t="s">
        <v>2460</v>
      </c>
      <c r="AI7" s="336" t="s">
        <v>445</v>
      </c>
      <c r="AJ7" s="375">
        <v>1</v>
      </c>
      <c r="AK7" s="375">
        <v>1</v>
      </c>
      <c r="AL7" s="375">
        <v>1</v>
      </c>
      <c r="AM7" s="378">
        <f t="shared" si="4"/>
        <v>1</v>
      </c>
    </row>
    <row r="8" spans="2:39">
      <c r="B8" s="335" t="s">
        <v>2461</v>
      </c>
      <c r="C8" s="341" t="s">
        <v>652</v>
      </c>
      <c r="D8" s="375">
        <v>0.51466654576778348</v>
      </c>
      <c r="E8" s="375">
        <v>0.4899490870786517</v>
      </c>
      <c r="F8" s="375">
        <v>0.48776808861654491</v>
      </c>
      <c r="G8" s="378">
        <f t="shared" si="0"/>
        <v>0.49746124048765999</v>
      </c>
      <c r="J8" s="335" t="s">
        <v>2461</v>
      </c>
      <c r="K8" s="341" t="s">
        <v>652</v>
      </c>
      <c r="L8" s="375">
        <v>0.46719862175273152</v>
      </c>
      <c r="M8" s="375">
        <v>0.42244557584269665</v>
      </c>
      <c r="N8" s="375">
        <v>0.44082017440490223</v>
      </c>
      <c r="O8" s="378">
        <f t="shared" si="1"/>
        <v>0.44348812400011012</v>
      </c>
      <c r="R8" s="335" t="s">
        <v>2461</v>
      </c>
      <c r="S8" s="341" t="s">
        <v>652</v>
      </c>
      <c r="T8" s="375">
        <v>0</v>
      </c>
      <c r="U8" s="375">
        <v>0</v>
      </c>
      <c r="V8" s="375">
        <v>0</v>
      </c>
      <c r="W8" s="378">
        <f t="shared" si="2"/>
        <v>0</v>
      </c>
      <c r="Z8" s="335" t="s">
        <v>2461</v>
      </c>
      <c r="AA8" s="341" t="s">
        <v>652</v>
      </c>
      <c r="AB8" s="375">
        <v>1.8134832479484969E-2</v>
      </c>
      <c r="AC8" s="375">
        <v>8.7605337078651688E-2</v>
      </c>
      <c r="AD8" s="375">
        <v>7.1411736978552909E-2</v>
      </c>
      <c r="AE8" s="378">
        <f t="shared" si="3"/>
        <v>5.9050635512229853E-2</v>
      </c>
      <c r="AH8" s="335" t="s">
        <v>2461</v>
      </c>
      <c r="AI8" s="341" t="s">
        <v>652</v>
      </c>
      <c r="AJ8" s="375">
        <v>1</v>
      </c>
      <c r="AK8" s="375">
        <v>1</v>
      </c>
      <c r="AL8" s="375">
        <v>1</v>
      </c>
      <c r="AM8" s="378">
        <f t="shared" si="4"/>
        <v>1</v>
      </c>
    </row>
    <row r="9" spans="2:39">
      <c r="B9" s="335" t="s">
        <v>2569</v>
      </c>
      <c r="C9" s="336" t="s">
        <v>637</v>
      </c>
      <c r="D9" s="375">
        <v>0.52327390510484295</v>
      </c>
      <c r="E9" s="375">
        <v>0.50845904938891917</v>
      </c>
      <c r="F9" s="375">
        <v>0.51164037703091425</v>
      </c>
      <c r="G9" s="378">
        <f t="shared" si="0"/>
        <v>0.51445777717489216</v>
      </c>
      <c r="J9" s="335" t="s">
        <v>2569</v>
      </c>
      <c r="K9" s="336" t="s">
        <v>637</v>
      </c>
      <c r="L9" s="375">
        <v>0.47355037157675633</v>
      </c>
      <c r="M9" s="375">
        <v>0.48297034393281363</v>
      </c>
      <c r="N9" s="375">
        <v>0.47799536265701575</v>
      </c>
      <c r="O9" s="378">
        <f t="shared" si="1"/>
        <v>0.47817202605552861</v>
      </c>
      <c r="R9" s="335" t="s">
        <v>2569</v>
      </c>
      <c r="S9" s="336" t="s">
        <v>637</v>
      </c>
      <c r="T9" s="375">
        <v>0</v>
      </c>
      <c r="U9" s="375">
        <v>0</v>
      </c>
      <c r="V9" s="375">
        <v>0</v>
      </c>
      <c r="W9" s="378">
        <f t="shared" si="2"/>
        <v>0</v>
      </c>
      <c r="Z9" s="335" t="s">
        <v>2569</v>
      </c>
      <c r="AA9" s="336" t="s">
        <v>637</v>
      </c>
      <c r="AB9" s="375">
        <v>3.175723318400716E-3</v>
      </c>
      <c r="AC9" s="375">
        <v>8.5706066782672147E-3</v>
      </c>
      <c r="AD9" s="375">
        <v>1.0364260312069985E-2</v>
      </c>
      <c r="AE9" s="378">
        <f t="shared" si="3"/>
        <v>7.3701967695793055E-3</v>
      </c>
      <c r="AH9" s="335" t="s">
        <v>2569</v>
      </c>
      <c r="AI9" s="336" t="s">
        <v>637</v>
      </c>
      <c r="AJ9" s="375">
        <v>1</v>
      </c>
      <c r="AK9" s="375">
        <v>1</v>
      </c>
      <c r="AL9" s="375">
        <v>1</v>
      </c>
      <c r="AM9" s="378">
        <f t="shared" si="4"/>
        <v>1</v>
      </c>
    </row>
    <row r="10" spans="2:39">
      <c r="B10" s="335" t="s">
        <v>2570</v>
      </c>
      <c r="C10" s="337" t="s">
        <v>2504</v>
      </c>
      <c r="D10" s="376">
        <v>0.45266994851753034</v>
      </c>
      <c r="E10" s="376">
        <v>0.45480071757273222</v>
      </c>
      <c r="F10" s="376">
        <v>0.45180480746040674</v>
      </c>
      <c r="G10" s="380">
        <f t="shared" si="0"/>
        <v>0.45309182451688973</v>
      </c>
      <c r="J10" s="335" t="s">
        <v>2570</v>
      </c>
      <c r="K10" s="337" t="s">
        <v>2504</v>
      </c>
      <c r="L10" s="376">
        <v>0.53684566532636879</v>
      </c>
      <c r="M10" s="376">
        <v>0.49161531861789254</v>
      </c>
      <c r="N10" s="376">
        <v>0.50619020821609451</v>
      </c>
      <c r="O10" s="380">
        <f t="shared" si="1"/>
        <v>0.51155039738678532</v>
      </c>
      <c r="R10" s="335" t="s">
        <v>2570</v>
      </c>
      <c r="S10" s="337" t="s">
        <v>2504</v>
      </c>
      <c r="T10" s="376">
        <v>0</v>
      </c>
      <c r="U10" s="376">
        <v>0</v>
      </c>
      <c r="V10" s="376">
        <v>0</v>
      </c>
      <c r="W10" s="380">
        <f t="shared" si="2"/>
        <v>0</v>
      </c>
      <c r="Z10" s="335" t="s">
        <v>2570</v>
      </c>
      <c r="AA10" s="337" t="s">
        <v>2504</v>
      </c>
      <c r="AB10" s="376">
        <v>1.048438615610086E-2</v>
      </c>
      <c r="AC10" s="376">
        <v>5.3583963809375246E-2</v>
      </c>
      <c r="AD10" s="376">
        <v>4.2004984323498668E-2</v>
      </c>
      <c r="AE10" s="380">
        <f t="shared" si="3"/>
        <v>3.5357778096324927E-2</v>
      </c>
      <c r="AH10" s="335" t="s">
        <v>2570</v>
      </c>
      <c r="AI10" s="337" t="s">
        <v>2504</v>
      </c>
      <c r="AJ10" s="376">
        <v>1</v>
      </c>
      <c r="AK10" s="376">
        <v>1</v>
      </c>
      <c r="AL10" s="376">
        <v>0.99999999999999989</v>
      </c>
      <c r="AM10" s="380">
        <f t="shared" si="4"/>
        <v>1</v>
      </c>
    </row>
    <row r="11" spans="2:39">
      <c r="B11" s="338" t="s">
        <v>2562</v>
      </c>
      <c r="D11" s="375">
        <f>AVERAGE(D5:D10)</f>
        <v>0.46954931303138342</v>
      </c>
      <c r="E11" s="375">
        <f t="shared" ref="E11:F11" si="5">AVERAGE(E5:E10)</f>
        <v>0.46182025025717915</v>
      </c>
      <c r="F11" s="375">
        <f t="shared" si="5"/>
        <v>0.48906384607659747</v>
      </c>
      <c r="G11" s="378">
        <f>AVERAGE(G5:G10)</f>
        <v>0.46612987838353931</v>
      </c>
      <c r="J11" s="338" t="s">
        <v>2562</v>
      </c>
      <c r="L11" s="375">
        <f>AVERAGE(L5:L10)</f>
        <v>0.50540500466008453</v>
      </c>
      <c r="M11" s="375">
        <f t="shared" ref="M11:N11" si="6">AVERAGE(M5:M10)</f>
        <v>0.48171655012324915</v>
      </c>
      <c r="N11" s="375">
        <f t="shared" si="6"/>
        <v>0.46089620160903982</v>
      </c>
      <c r="O11" s="378">
        <f>AVERAGE(O5:O10)</f>
        <v>0.49185946841177047</v>
      </c>
      <c r="R11" s="338" t="s">
        <v>2562</v>
      </c>
      <c r="T11" s="375">
        <f>AVERAGE(T5:T10)</f>
        <v>2.7248928851841062E-3</v>
      </c>
      <c r="U11" s="375">
        <f t="shared" ref="U11:V11" si="7">AVERAGE(U5:U10)</f>
        <v>2.9213419628108857E-3</v>
      </c>
      <c r="V11" s="375">
        <f t="shared" si="7"/>
        <v>0</v>
      </c>
      <c r="W11" s="378">
        <f>AVERAGE(W5:W10)</f>
        <v>2.8231174239974955E-3</v>
      </c>
      <c r="Z11" s="338" t="s">
        <v>2562</v>
      </c>
      <c r="AB11" s="375">
        <f>AVERAGE(AB5:AB10)</f>
        <v>2.2320789423348031E-2</v>
      </c>
      <c r="AC11" s="375">
        <f t="shared" ref="AC11:AD11" si="8">AVERAGE(AC5:AC10)</f>
        <v>5.3541857656760811E-2</v>
      </c>
      <c r="AD11" s="375">
        <f t="shared" si="8"/>
        <v>5.0039952314362743E-2</v>
      </c>
      <c r="AE11" s="378">
        <f>AVERAGE(AE5:AE10)</f>
        <v>3.9187535780692596E-2</v>
      </c>
      <c r="AH11" s="338" t="s">
        <v>2562</v>
      </c>
      <c r="AJ11" s="375">
        <f>AVERAGE(AJ5:AJ10)</f>
        <v>1</v>
      </c>
      <c r="AK11" s="375">
        <f t="shared" ref="AK11:AL11" si="9">AVERAGE(AK5:AK10)</f>
        <v>1</v>
      </c>
      <c r="AL11" s="375">
        <f t="shared" si="9"/>
        <v>1</v>
      </c>
      <c r="AM11" s="378">
        <f>AVERAGE(AM5:AM10)</f>
        <v>1</v>
      </c>
    </row>
    <row r="12" spans="2:39">
      <c r="B12" s="339" t="s">
        <v>1266</v>
      </c>
      <c r="D12" s="375">
        <f>MIN(D5:D10)</f>
        <v>0.35916692549130053</v>
      </c>
      <c r="E12" s="375">
        <f t="shared" ref="E12:F12" si="10">MIN(E5:E10)</f>
        <v>0.35443547608739417</v>
      </c>
      <c r="F12" s="375">
        <f t="shared" si="10"/>
        <v>0.45180480746040674</v>
      </c>
      <c r="G12" s="375">
        <f>MIN(G5:G10)</f>
        <v>0.35680120078934735</v>
      </c>
      <c r="J12" s="339" t="s">
        <v>1266</v>
      </c>
      <c r="L12" s="375">
        <f>MIN(L5:L10)</f>
        <v>0.44306914735654446</v>
      </c>
      <c r="M12" s="375">
        <f t="shared" ref="M12:N12" si="11">MIN(M5:M10)</f>
        <v>0.42219702369381629</v>
      </c>
      <c r="N12" s="375">
        <f t="shared" si="11"/>
        <v>0.42525463126565677</v>
      </c>
      <c r="O12" s="375">
        <f>MIN(O5:O10)</f>
        <v>0.43017360077200584</v>
      </c>
      <c r="R12" s="339" t="s">
        <v>1266</v>
      </c>
      <c r="T12" s="375">
        <f>MIN(T5:T10)</f>
        <v>0</v>
      </c>
      <c r="U12" s="375">
        <f t="shared" ref="U12:V12" si="12">MIN(U5:U10)</f>
        <v>0</v>
      </c>
      <c r="V12" s="375">
        <f t="shared" si="12"/>
        <v>0</v>
      </c>
      <c r="W12" s="375">
        <f>MIN(W5:W10)</f>
        <v>0</v>
      </c>
      <c r="Z12" s="339" t="s">
        <v>1266</v>
      </c>
      <c r="AB12" s="375">
        <f>MIN(AB5:AB10)</f>
        <v>0</v>
      </c>
      <c r="AC12" s="375">
        <f t="shared" ref="AC12:AD12" si="13">MIN(AC5:AC10)</f>
        <v>0</v>
      </c>
      <c r="AD12" s="375">
        <f t="shared" si="13"/>
        <v>1.0364260312069985E-2</v>
      </c>
      <c r="AE12" s="375">
        <f>MIN(AE5:AE10)</f>
        <v>0</v>
      </c>
      <c r="AH12" s="339" t="s">
        <v>1266</v>
      </c>
      <c r="AJ12" s="375">
        <f>MIN(AJ5:AJ10)</f>
        <v>1</v>
      </c>
      <c r="AK12" s="375">
        <f t="shared" ref="AK12:AL12" si="14">MIN(AK5:AK10)</f>
        <v>1</v>
      </c>
      <c r="AL12" s="375">
        <f t="shared" si="14"/>
        <v>0.99999999999999989</v>
      </c>
      <c r="AM12" s="375">
        <f>MIN(AM5:AM10)</f>
        <v>1</v>
      </c>
    </row>
    <row r="13" spans="2:39">
      <c r="B13" s="339" t="s">
        <v>3758</v>
      </c>
      <c r="D13" s="375">
        <f>MAX(D5:D10)</f>
        <v>0.52327390510484295</v>
      </c>
      <c r="E13" s="375">
        <f t="shared" ref="E13:F13" si="15">MAX(E5:E10)</f>
        <v>0.50845904938891917</v>
      </c>
      <c r="F13" s="375">
        <f t="shared" si="15"/>
        <v>0.51164037703091425</v>
      </c>
      <c r="G13" s="375">
        <f>MAX(G5:G10)</f>
        <v>0.51445777717489216</v>
      </c>
      <c r="J13" s="339" t="s">
        <v>3758</v>
      </c>
      <c r="L13" s="375">
        <f>MAX(L5:L10)</f>
        <v>0.62448371719759477</v>
      </c>
      <c r="M13" s="375">
        <f t="shared" ref="M13:N13" si="16">MAX(M5:M10)</f>
        <v>0.62803647213574054</v>
      </c>
      <c r="N13" s="375">
        <f t="shared" si="16"/>
        <v>0.50619020821609451</v>
      </c>
      <c r="O13" s="375">
        <f>MAX(O5:O10)</f>
        <v>0.62626009466666765</v>
      </c>
      <c r="R13" s="339" t="s">
        <v>3758</v>
      </c>
      <c r="T13" s="375">
        <f>MAX(T5:T10)</f>
        <v>1.6349357311104637E-2</v>
      </c>
      <c r="U13" s="375">
        <f t="shared" ref="U13:V13" si="17">MAX(U5:U10)</f>
        <v>1.7528051776865314E-2</v>
      </c>
      <c r="V13" s="375">
        <f t="shared" si="17"/>
        <v>0</v>
      </c>
      <c r="W13" s="375">
        <f>MAX(W5:W10)</f>
        <v>1.6938704543984974E-2</v>
      </c>
      <c r="Z13" s="339" t="s">
        <v>3758</v>
      </c>
      <c r="AB13" s="375">
        <f>MAX(AB5:AB10)</f>
        <v>5.3392152668460764E-2</v>
      </c>
      <c r="AC13" s="375">
        <f t="shared" ref="AC13:AD13" si="18">MAX(AC5:AC10)</f>
        <v>8.9919868679669113E-2</v>
      </c>
      <c r="AD13" s="375">
        <f t="shared" si="18"/>
        <v>7.1411736978552909E-2</v>
      </c>
      <c r="AE13" s="375">
        <f>MAX(AE5:AE10)</f>
        <v>7.144536090887775E-2</v>
      </c>
      <c r="AH13" s="339" t="s">
        <v>3758</v>
      </c>
      <c r="AJ13" s="375">
        <f>MAX(AJ5:AJ10)</f>
        <v>1</v>
      </c>
      <c r="AK13" s="375">
        <f t="shared" ref="AK13:AL13" si="19">MAX(AK5:AK10)</f>
        <v>1</v>
      </c>
      <c r="AL13" s="375">
        <f t="shared" si="19"/>
        <v>1</v>
      </c>
      <c r="AM13" s="375">
        <f>MAX(AM5:AM10)</f>
        <v>1</v>
      </c>
    </row>
    <row r="16" spans="2:39">
      <c r="B16" s="417" t="s">
        <v>3864</v>
      </c>
      <c r="C16" s="417"/>
      <c r="D16" s="417"/>
      <c r="E16" s="417"/>
      <c r="F16" s="417"/>
      <c r="G16" s="361"/>
      <c r="J16" s="417" t="s">
        <v>3865</v>
      </c>
      <c r="K16" s="417"/>
      <c r="L16" s="417"/>
      <c r="M16" s="417"/>
      <c r="N16" s="417"/>
      <c r="O16" s="361"/>
      <c r="R16" s="417" t="s">
        <v>3866</v>
      </c>
      <c r="S16" s="417"/>
      <c r="T16" s="417"/>
      <c r="U16" s="417"/>
      <c r="V16" s="417"/>
      <c r="W16" s="361"/>
      <c r="Z16" s="417" t="s">
        <v>3867</v>
      </c>
      <c r="AA16" s="417"/>
      <c r="AB16" s="417"/>
      <c r="AC16" s="417"/>
      <c r="AD16" s="417"/>
      <c r="AE16" s="361"/>
      <c r="AH16" s="417" t="s">
        <v>3763</v>
      </c>
      <c r="AI16" s="417"/>
      <c r="AJ16" s="417"/>
      <c r="AK16" s="417"/>
      <c r="AL16" s="417"/>
      <c r="AM16" s="361"/>
    </row>
    <row r="17" spans="2:39">
      <c r="B17" s="371" t="s">
        <v>3747</v>
      </c>
      <c r="C17" s="372" t="s">
        <v>1</v>
      </c>
      <c r="D17" s="377">
        <v>2023</v>
      </c>
      <c r="E17" s="377">
        <v>2022</v>
      </c>
      <c r="F17" s="377">
        <v>2021</v>
      </c>
      <c r="G17" s="372" t="s">
        <v>3741</v>
      </c>
      <c r="J17" s="371" t="s">
        <v>3747</v>
      </c>
      <c r="K17" s="372" t="s">
        <v>1</v>
      </c>
      <c r="L17" s="377">
        <v>2023</v>
      </c>
      <c r="M17" s="377">
        <v>2022</v>
      </c>
      <c r="N17" s="377">
        <v>2021</v>
      </c>
      <c r="O17" s="372" t="s">
        <v>3741</v>
      </c>
      <c r="R17" s="371" t="s">
        <v>3747</v>
      </c>
      <c r="S17" s="372" t="s">
        <v>1</v>
      </c>
      <c r="T17" s="377">
        <v>2023</v>
      </c>
      <c r="U17" s="377">
        <v>2022</v>
      </c>
      <c r="V17" s="377">
        <v>2021</v>
      </c>
      <c r="W17" s="372" t="s">
        <v>3741</v>
      </c>
      <c r="Z17" s="371" t="s">
        <v>3747</v>
      </c>
      <c r="AA17" s="372" t="s">
        <v>1</v>
      </c>
      <c r="AB17" s="377">
        <v>2023</v>
      </c>
      <c r="AC17" s="377">
        <v>2022</v>
      </c>
      <c r="AD17" s="377">
        <v>2021</v>
      </c>
      <c r="AE17" s="372" t="s">
        <v>3741</v>
      </c>
      <c r="AH17" s="371" t="s">
        <v>3747</v>
      </c>
      <c r="AI17" s="372" t="s">
        <v>1</v>
      </c>
      <c r="AJ17" s="377">
        <v>2023</v>
      </c>
      <c r="AK17" s="377">
        <v>2022</v>
      </c>
      <c r="AL17" s="377">
        <v>2021</v>
      </c>
      <c r="AM17" s="372" t="s">
        <v>3741</v>
      </c>
    </row>
    <row r="18" spans="2:39">
      <c r="B18" s="335" t="s">
        <v>3868</v>
      </c>
      <c r="C18" s="336" t="s">
        <v>430</v>
      </c>
      <c r="D18" s="375">
        <v>0.50621541263938064</v>
      </c>
      <c r="E18" s="375">
        <v>0.48875089423455953</v>
      </c>
      <c r="F18" s="375">
        <v>0.47317766900383651</v>
      </c>
      <c r="G18" s="378">
        <f>IFERROR(AVERAGE(D18:F18),"")</f>
        <v>0.48938132529259226</v>
      </c>
      <c r="J18" s="335" t="s">
        <v>3868</v>
      </c>
      <c r="K18" s="336" t="s">
        <v>430</v>
      </c>
      <c r="L18" s="375">
        <v>0.39747621577563136</v>
      </c>
      <c r="M18" s="375">
        <v>0.27150421202727232</v>
      </c>
      <c r="N18" s="375">
        <v>0.28386691361291178</v>
      </c>
      <c r="O18" s="378">
        <f>IFERROR(AVERAGE(L18:N18),"")</f>
        <v>0.31761578047193845</v>
      </c>
      <c r="R18" s="335" t="s">
        <v>3868</v>
      </c>
      <c r="S18" s="336" t="s">
        <v>430</v>
      </c>
      <c r="T18" s="375">
        <v>0</v>
      </c>
      <c r="U18" s="375">
        <v>0</v>
      </c>
      <c r="V18" s="375">
        <v>0</v>
      </c>
      <c r="W18" s="378">
        <f>IFERROR(AVERAGE(T18:V18),"")</f>
        <v>0</v>
      </c>
      <c r="Z18" s="335" t="s">
        <v>3868</v>
      </c>
      <c r="AA18" s="336" t="s">
        <v>430</v>
      </c>
      <c r="AB18" s="375">
        <v>9.6308371584987978E-2</v>
      </c>
      <c r="AC18" s="375">
        <v>0.23974489373816812</v>
      </c>
      <c r="AD18" s="375">
        <v>0.24295541738325174</v>
      </c>
      <c r="AE18" s="378">
        <f>IFERROR(AVERAGE(AB18:AD18),"")</f>
        <v>0.19300289423546926</v>
      </c>
      <c r="AH18" s="335" t="s">
        <v>3868</v>
      </c>
      <c r="AI18" s="336" t="s">
        <v>430</v>
      </c>
      <c r="AJ18" s="381">
        <v>1</v>
      </c>
      <c r="AK18" s="381">
        <v>1</v>
      </c>
      <c r="AL18" s="381">
        <v>1</v>
      </c>
      <c r="AM18" s="378">
        <f>IFERROR(AVERAGE(AJ18:AL18),"")</f>
        <v>1</v>
      </c>
    </row>
    <row r="19" spans="2:39">
      <c r="B19" s="335" t="s">
        <v>3869</v>
      </c>
      <c r="C19" s="336" t="s">
        <v>430</v>
      </c>
      <c r="D19" s="375">
        <v>0.5123652167148115</v>
      </c>
      <c r="E19" s="375">
        <v>0.49214013184927946</v>
      </c>
      <c r="F19" s="375">
        <v>0.51696501420670027</v>
      </c>
      <c r="G19" s="378">
        <f t="shared" ref="G19:G35" si="20">IFERROR(AVERAGE(D19:F19),"")</f>
        <v>0.50715678759026372</v>
      </c>
      <c r="J19" s="335" t="s">
        <v>3869</v>
      </c>
      <c r="K19" s="336" t="s">
        <v>430</v>
      </c>
      <c r="L19" s="375">
        <v>0.46337330300566809</v>
      </c>
      <c r="M19" s="375">
        <v>0.45262669544946887</v>
      </c>
      <c r="N19" s="375">
        <v>0.45049923328918939</v>
      </c>
      <c r="O19" s="378">
        <f t="shared" ref="O19:O35" si="21">IFERROR(AVERAGE(L19:N19),"")</f>
        <v>0.45549974391477549</v>
      </c>
      <c r="R19" s="335" t="s">
        <v>3869</v>
      </c>
      <c r="S19" s="336" t="s">
        <v>430</v>
      </c>
      <c r="T19" s="375">
        <v>0</v>
      </c>
      <c r="U19" s="375">
        <v>0</v>
      </c>
      <c r="V19" s="375">
        <v>0</v>
      </c>
      <c r="W19" s="378">
        <f t="shared" ref="W19:W35" si="22">IFERROR(AVERAGE(T19:V19),"")</f>
        <v>0</v>
      </c>
      <c r="Z19" s="335" t="s">
        <v>3869</v>
      </c>
      <c r="AA19" s="336" t="s">
        <v>430</v>
      </c>
      <c r="AB19" s="375">
        <v>2.4261480279520416E-2</v>
      </c>
      <c r="AC19" s="375">
        <v>5.5233172701251658E-2</v>
      </c>
      <c r="AD19" s="375">
        <v>3.253575250411031E-2</v>
      </c>
      <c r="AE19" s="378">
        <f t="shared" ref="AE19:AE35" si="23">IFERROR(AVERAGE(AB19:AD19),"")</f>
        <v>3.7343468494960792E-2</v>
      </c>
      <c r="AH19" s="335" t="s">
        <v>3869</v>
      </c>
      <c r="AI19" s="336" t="s">
        <v>430</v>
      </c>
      <c r="AJ19" s="381">
        <v>1</v>
      </c>
      <c r="AK19" s="381">
        <v>1</v>
      </c>
      <c r="AL19" s="381">
        <v>1</v>
      </c>
      <c r="AM19" s="378">
        <f t="shared" ref="AM19:AM35" si="24">IFERROR(AVERAGE(AJ19:AL19),"")</f>
        <v>1</v>
      </c>
    </row>
    <row r="20" spans="2:39">
      <c r="B20" s="335" t="s">
        <v>3870</v>
      </c>
      <c r="C20" s="336" t="s">
        <v>430</v>
      </c>
      <c r="D20" s="375">
        <v>0.45480052845753222</v>
      </c>
      <c r="E20" s="375">
        <v>0.46638128864494044</v>
      </c>
      <c r="F20" s="375">
        <v>0.45401334021558831</v>
      </c>
      <c r="G20" s="378">
        <f t="shared" si="20"/>
        <v>0.45839838577268699</v>
      </c>
      <c r="J20" s="335" t="s">
        <v>3870</v>
      </c>
      <c r="K20" s="336" t="s">
        <v>430</v>
      </c>
      <c r="L20" s="375">
        <v>0.3494031323931997</v>
      </c>
      <c r="M20" s="375">
        <v>0.34311788797118908</v>
      </c>
      <c r="N20" s="375">
        <v>0.37145885430500081</v>
      </c>
      <c r="O20" s="378">
        <f t="shared" si="21"/>
        <v>0.35465995822312985</v>
      </c>
      <c r="R20" s="335" t="s">
        <v>3870</v>
      </c>
      <c r="S20" s="336" t="s">
        <v>430</v>
      </c>
      <c r="T20" s="375">
        <v>0</v>
      </c>
      <c r="U20" s="375">
        <v>0</v>
      </c>
      <c r="V20" s="375">
        <v>0</v>
      </c>
      <c r="W20" s="378">
        <f t="shared" si="22"/>
        <v>0</v>
      </c>
      <c r="Z20" s="335" t="s">
        <v>3870</v>
      </c>
      <c r="AA20" s="336" t="s">
        <v>430</v>
      </c>
      <c r="AB20" s="375">
        <v>0.19579633914926808</v>
      </c>
      <c r="AC20" s="375">
        <v>0.19050082338387048</v>
      </c>
      <c r="AD20" s="375">
        <v>0.17452780547941085</v>
      </c>
      <c r="AE20" s="378">
        <f t="shared" si="23"/>
        <v>0.18694165600418314</v>
      </c>
      <c r="AH20" s="335" t="s">
        <v>3870</v>
      </c>
      <c r="AI20" s="336" t="s">
        <v>430</v>
      </c>
      <c r="AJ20" s="381">
        <v>1</v>
      </c>
      <c r="AK20" s="381">
        <v>1</v>
      </c>
      <c r="AL20" s="381">
        <v>1</v>
      </c>
      <c r="AM20" s="378">
        <f t="shared" si="24"/>
        <v>1</v>
      </c>
    </row>
    <row r="21" spans="2:39">
      <c r="B21" s="335" t="s">
        <v>3871</v>
      </c>
      <c r="C21" s="336" t="s">
        <v>610</v>
      </c>
      <c r="D21" s="375">
        <v>0.36818737532977286</v>
      </c>
      <c r="E21" s="375">
        <v>0.35598331054310856</v>
      </c>
      <c r="F21" s="375" t="s">
        <v>2537</v>
      </c>
      <c r="G21" s="378">
        <f t="shared" si="20"/>
        <v>0.36208534293644068</v>
      </c>
      <c r="J21" s="335" t="s">
        <v>3871</v>
      </c>
      <c r="K21" s="336" t="s">
        <v>610</v>
      </c>
      <c r="L21" s="375">
        <v>0.62016601248310921</v>
      </c>
      <c r="M21" s="375">
        <v>0.63132428736720303</v>
      </c>
      <c r="N21" s="375" t="s">
        <v>2537</v>
      </c>
      <c r="O21" s="378">
        <f t="shared" si="21"/>
        <v>0.62574514992515606</v>
      </c>
      <c r="R21" s="335" t="s">
        <v>3871</v>
      </c>
      <c r="S21" s="336" t="s">
        <v>610</v>
      </c>
      <c r="T21" s="375">
        <v>1.1646612187117947E-2</v>
      </c>
      <c r="U21" s="375">
        <v>1.2692402089688297E-2</v>
      </c>
      <c r="V21" s="375" t="s">
        <v>2537</v>
      </c>
      <c r="W21" s="378">
        <f t="shared" si="22"/>
        <v>1.2169507138403122E-2</v>
      </c>
      <c r="Z21" s="335" t="s">
        <v>3871</v>
      </c>
      <c r="AA21" s="336" t="s">
        <v>610</v>
      </c>
      <c r="AB21" s="375">
        <v>0</v>
      </c>
      <c r="AC21" s="375">
        <v>0</v>
      </c>
      <c r="AD21" s="375" t="s">
        <v>2537</v>
      </c>
      <c r="AE21" s="378">
        <f t="shared" si="23"/>
        <v>0</v>
      </c>
      <c r="AH21" s="335" t="s">
        <v>3871</v>
      </c>
      <c r="AI21" s="336" t="s">
        <v>610</v>
      </c>
      <c r="AJ21" s="381">
        <v>1</v>
      </c>
      <c r="AK21" s="381">
        <v>0.99999999999999989</v>
      </c>
      <c r="AL21" s="381" t="s">
        <v>2537</v>
      </c>
      <c r="AM21" s="378">
        <f t="shared" si="24"/>
        <v>1</v>
      </c>
    </row>
    <row r="22" spans="2:39">
      <c r="B22" s="335" t="s">
        <v>3872</v>
      </c>
      <c r="C22" s="336" t="s">
        <v>610</v>
      </c>
      <c r="D22" s="375">
        <v>0.35015815036687542</v>
      </c>
      <c r="E22" s="375">
        <v>0.35293902295164659</v>
      </c>
      <c r="F22" s="375" t="s">
        <v>2537</v>
      </c>
      <c r="G22" s="378">
        <f t="shared" si="20"/>
        <v>0.35154858665926103</v>
      </c>
      <c r="J22" s="335" t="s">
        <v>3872</v>
      </c>
      <c r="K22" s="336" t="s">
        <v>610</v>
      </c>
      <c r="L22" s="375">
        <v>0.6287958337242644</v>
      </c>
      <c r="M22" s="375">
        <v>0.62485779795988383</v>
      </c>
      <c r="N22" s="375" t="s">
        <v>2537</v>
      </c>
      <c r="O22" s="378">
        <f t="shared" si="21"/>
        <v>0.62682681584207411</v>
      </c>
      <c r="R22" s="335" t="s">
        <v>3872</v>
      </c>
      <c r="S22" s="336" t="s">
        <v>610</v>
      </c>
      <c r="T22" s="375">
        <v>2.1046015908860148E-2</v>
      </c>
      <c r="U22" s="375">
        <v>2.2203179088469669E-2</v>
      </c>
      <c r="V22" s="375" t="s">
        <v>2537</v>
      </c>
      <c r="W22" s="378"/>
      <c r="Z22" s="335" t="s">
        <v>3872</v>
      </c>
      <c r="AA22" s="336" t="s">
        <v>610</v>
      </c>
      <c r="AB22" s="375">
        <v>0</v>
      </c>
      <c r="AC22" s="375">
        <v>0</v>
      </c>
      <c r="AD22" s="375" t="s">
        <v>2537</v>
      </c>
      <c r="AE22" s="378"/>
      <c r="AH22" s="335" t="s">
        <v>3872</v>
      </c>
      <c r="AI22" s="336" t="s">
        <v>610</v>
      </c>
      <c r="AJ22" s="381">
        <v>1</v>
      </c>
      <c r="AK22" s="381">
        <v>1</v>
      </c>
      <c r="AL22" s="381" t="s">
        <v>2537</v>
      </c>
      <c r="AM22" s="378"/>
    </row>
    <row r="23" spans="2:39">
      <c r="B23" s="335" t="s">
        <v>3873</v>
      </c>
      <c r="C23" s="336" t="s">
        <v>445</v>
      </c>
      <c r="D23" s="375">
        <v>0.51372698748354062</v>
      </c>
      <c r="E23" s="375">
        <v>0.51072624765587449</v>
      </c>
      <c r="F23" s="375">
        <v>0.53720881203033333</v>
      </c>
      <c r="G23" s="378">
        <f t="shared" si="20"/>
        <v>0.52055401572324944</v>
      </c>
      <c r="J23" s="335" t="s">
        <v>3873</v>
      </c>
      <c r="K23" s="336" t="s">
        <v>445</v>
      </c>
      <c r="L23" s="375">
        <v>0.4094762427669898</v>
      </c>
      <c r="M23" s="375">
        <v>0.36843506507283047</v>
      </c>
      <c r="N23" s="375">
        <v>0.38829390028796923</v>
      </c>
      <c r="O23" s="378">
        <f t="shared" si="21"/>
        <v>0.38873506937592989</v>
      </c>
      <c r="R23" s="335" t="s">
        <v>3873</v>
      </c>
      <c r="S23" s="336" t="s">
        <v>445</v>
      </c>
      <c r="T23" s="375">
        <v>0</v>
      </c>
      <c r="U23" s="375">
        <v>0</v>
      </c>
      <c r="V23" s="375">
        <v>0</v>
      </c>
      <c r="W23" s="378">
        <f t="shared" si="22"/>
        <v>0</v>
      </c>
      <c r="Z23" s="335" t="s">
        <v>3873</v>
      </c>
      <c r="AA23" s="336" t="s">
        <v>445</v>
      </c>
      <c r="AB23" s="375">
        <v>7.6796769749469571E-2</v>
      </c>
      <c r="AC23" s="375">
        <v>0.12083868727129499</v>
      </c>
      <c r="AD23" s="375">
        <v>7.449728768169743E-2</v>
      </c>
      <c r="AE23" s="378">
        <f t="shared" si="23"/>
        <v>9.0710914900820672E-2</v>
      </c>
      <c r="AH23" s="335" t="s">
        <v>3873</v>
      </c>
      <c r="AI23" s="336" t="s">
        <v>445</v>
      </c>
      <c r="AJ23" s="381">
        <v>1</v>
      </c>
      <c r="AK23" s="381">
        <v>1</v>
      </c>
      <c r="AL23" s="381">
        <v>1</v>
      </c>
      <c r="AM23" s="378">
        <f t="shared" si="24"/>
        <v>1</v>
      </c>
    </row>
    <row r="24" spans="2:39">
      <c r="B24" s="335" t="s">
        <v>3874</v>
      </c>
      <c r="C24" s="336" t="s">
        <v>445</v>
      </c>
      <c r="D24" s="375">
        <v>0.52611447720272142</v>
      </c>
      <c r="E24" s="375">
        <v>0.57441365519790899</v>
      </c>
      <c r="F24" s="375">
        <v>0.52622367325521313</v>
      </c>
      <c r="G24" s="378">
        <f t="shared" si="20"/>
        <v>0.54225060188528118</v>
      </c>
      <c r="J24" s="335" t="s">
        <v>3874</v>
      </c>
      <c r="K24" s="336" t="s">
        <v>445</v>
      </c>
      <c r="L24" s="375">
        <v>0.44728990672192109</v>
      </c>
      <c r="M24" s="375">
        <v>0.32934392308811061</v>
      </c>
      <c r="N24" s="375">
        <v>0.34693007466662384</v>
      </c>
      <c r="O24" s="378">
        <f t="shared" si="21"/>
        <v>0.37452130149221857</v>
      </c>
      <c r="R24" s="335" t="s">
        <v>3874</v>
      </c>
      <c r="S24" s="336" t="s">
        <v>445</v>
      </c>
      <c r="T24" s="375">
        <v>0</v>
      </c>
      <c r="U24" s="375">
        <v>0</v>
      </c>
      <c r="V24" s="375">
        <v>0</v>
      </c>
      <c r="W24" s="378">
        <f t="shared" si="22"/>
        <v>0</v>
      </c>
      <c r="Z24" s="335" t="s">
        <v>3874</v>
      </c>
      <c r="AA24" s="336" t="s">
        <v>445</v>
      </c>
      <c r="AB24" s="375">
        <v>2.6595616075357469E-2</v>
      </c>
      <c r="AC24" s="375">
        <v>9.6242421713980439E-2</v>
      </c>
      <c r="AD24" s="375">
        <v>0.12684625207816302</v>
      </c>
      <c r="AE24" s="378">
        <f t="shared" si="23"/>
        <v>8.3228096622500317E-2</v>
      </c>
      <c r="AH24" s="335" t="s">
        <v>3874</v>
      </c>
      <c r="AI24" s="336" t="s">
        <v>445</v>
      </c>
      <c r="AJ24" s="381">
        <v>0.99999999999999989</v>
      </c>
      <c r="AK24" s="381">
        <v>1</v>
      </c>
      <c r="AL24" s="381">
        <v>1</v>
      </c>
      <c r="AM24" s="378">
        <f t="shared" si="24"/>
        <v>1</v>
      </c>
    </row>
    <row r="25" spans="2:39">
      <c r="B25" s="335" t="s">
        <v>3875</v>
      </c>
      <c r="C25" s="336" t="s">
        <v>445</v>
      </c>
      <c r="D25" s="375" t="s">
        <v>2537</v>
      </c>
      <c r="E25" s="375">
        <v>0.6140115697849623</v>
      </c>
      <c r="F25" s="375">
        <v>0.62346006813431842</v>
      </c>
      <c r="G25" s="378">
        <f t="shared" si="20"/>
        <v>0.61873581895964036</v>
      </c>
      <c r="J25" s="335" t="s">
        <v>3875</v>
      </c>
      <c r="K25" s="336" t="s">
        <v>445</v>
      </c>
      <c r="L25" s="375" t="s">
        <v>2537</v>
      </c>
      <c r="M25" s="375">
        <v>0.35296877099310231</v>
      </c>
      <c r="N25" s="375">
        <v>0.36101251199493184</v>
      </c>
      <c r="O25" s="378">
        <f t="shared" si="21"/>
        <v>0.35699064149401705</v>
      </c>
      <c r="R25" s="335" t="s">
        <v>3875</v>
      </c>
      <c r="S25" s="336" t="s">
        <v>445</v>
      </c>
      <c r="T25" s="375" t="s">
        <v>2537</v>
      </c>
      <c r="U25" s="375">
        <v>0</v>
      </c>
      <c r="V25" s="375">
        <v>0</v>
      </c>
      <c r="W25" s="378">
        <f t="shared" si="22"/>
        <v>0</v>
      </c>
      <c r="Z25" s="335" t="s">
        <v>3875</v>
      </c>
      <c r="AA25" s="336" t="s">
        <v>445</v>
      </c>
      <c r="AB25" s="375" t="s">
        <v>2537</v>
      </c>
      <c r="AC25" s="375">
        <v>3.301965922193538E-2</v>
      </c>
      <c r="AD25" s="375">
        <v>1.5527419870749758E-2</v>
      </c>
      <c r="AE25" s="378">
        <f t="shared" si="23"/>
        <v>2.4273539546342569E-2</v>
      </c>
      <c r="AH25" s="335" t="s">
        <v>3875</v>
      </c>
      <c r="AI25" s="336" t="s">
        <v>445</v>
      </c>
      <c r="AJ25" s="381" t="s">
        <v>2537</v>
      </c>
      <c r="AK25" s="381">
        <v>1</v>
      </c>
      <c r="AL25" s="381">
        <v>1</v>
      </c>
      <c r="AM25" s="378">
        <f t="shared" si="24"/>
        <v>1</v>
      </c>
    </row>
    <row r="26" spans="2:39">
      <c r="B26" s="335" t="s">
        <v>3876</v>
      </c>
      <c r="C26" s="336" t="s">
        <v>445</v>
      </c>
      <c r="D26" s="375">
        <v>0.32940360610263525</v>
      </c>
      <c r="E26" s="375">
        <v>0.29709279171644765</v>
      </c>
      <c r="F26" s="375">
        <v>0.32964111652636241</v>
      </c>
      <c r="G26" s="378">
        <f t="shared" si="20"/>
        <v>0.31871250478181512</v>
      </c>
      <c r="J26" s="335" t="s">
        <v>3876</v>
      </c>
      <c r="K26" s="336" t="s">
        <v>445</v>
      </c>
      <c r="L26" s="375">
        <v>0.67059639389736481</v>
      </c>
      <c r="M26" s="375">
        <v>0.70290720828355235</v>
      </c>
      <c r="N26" s="375">
        <v>0.67035888347363759</v>
      </c>
      <c r="O26" s="378">
        <f t="shared" si="21"/>
        <v>0.68128749521818488</v>
      </c>
      <c r="R26" s="335" t="s">
        <v>3876</v>
      </c>
      <c r="S26" s="336" t="s">
        <v>445</v>
      </c>
      <c r="T26" s="375">
        <v>0</v>
      </c>
      <c r="U26" s="375">
        <v>0</v>
      </c>
      <c r="V26" s="375">
        <v>0</v>
      </c>
      <c r="W26" s="378">
        <f t="shared" si="22"/>
        <v>0</v>
      </c>
      <c r="Z26" s="335" t="s">
        <v>3876</v>
      </c>
      <c r="AA26" s="336" t="s">
        <v>445</v>
      </c>
      <c r="AB26" s="375">
        <v>0</v>
      </c>
      <c r="AC26" s="375">
        <v>0</v>
      </c>
      <c r="AD26" s="375">
        <v>0</v>
      </c>
      <c r="AE26" s="378">
        <f t="shared" si="23"/>
        <v>0</v>
      </c>
      <c r="AH26" s="335" t="s">
        <v>3876</v>
      </c>
      <c r="AI26" s="336" t="s">
        <v>445</v>
      </c>
      <c r="AJ26" s="381">
        <v>1</v>
      </c>
      <c r="AK26" s="381">
        <v>1</v>
      </c>
      <c r="AL26" s="381">
        <v>1</v>
      </c>
      <c r="AM26" s="378">
        <f t="shared" si="24"/>
        <v>1</v>
      </c>
    </row>
    <row r="27" spans="2:39">
      <c r="B27" s="335" t="s">
        <v>3877</v>
      </c>
      <c r="C27" s="336" t="s">
        <v>652</v>
      </c>
      <c r="D27" s="375">
        <v>0.51466654576778348</v>
      </c>
      <c r="E27" s="375">
        <v>0.4899490870786517</v>
      </c>
      <c r="F27" s="375">
        <v>0.48776808861654491</v>
      </c>
      <c r="G27" s="378">
        <f t="shared" si="20"/>
        <v>0.49746124048765999</v>
      </c>
      <c r="J27" s="335" t="s">
        <v>3877</v>
      </c>
      <c r="K27" s="336" t="s">
        <v>652</v>
      </c>
      <c r="L27" s="375">
        <v>0.46719862175273152</v>
      </c>
      <c r="M27" s="375">
        <v>0.42244557584269665</v>
      </c>
      <c r="N27" s="375">
        <v>0.44082017440490223</v>
      </c>
      <c r="O27" s="378">
        <f t="shared" si="21"/>
        <v>0.44348812400011012</v>
      </c>
      <c r="R27" s="335" t="s">
        <v>3877</v>
      </c>
      <c r="S27" s="336" t="s">
        <v>652</v>
      </c>
      <c r="T27" s="375">
        <v>0</v>
      </c>
      <c r="U27" s="375">
        <v>0</v>
      </c>
      <c r="V27" s="375">
        <v>0</v>
      </c>
      <c r="W27" s="378">
        <f t="shared" si="22"/>
        <v>0</v>
      </c>
      <c r="Z27" s="335" t="s">
        <v>3877</v>
      </c>
      <c r="AA27" s="336" t="s">
        <v>652</v>
      </c>
      <c r="AB27" s="375">
        <v>1.8134832479484969E-2</v>
      </c>
      <c r="AC27" s="375">
        <v>8.7605337078651688E-2</v>
      </c>
      <c r="AD27" s="375">
        <v>7.1411736978552909E-2</v>
      </c>
      <c r="AE27" s="378">
        <f t="shared" si="23"/>
        <v>5.9050635512229853E-2</v>
      </c>
      <c r="AH27" s="335" t="s">
        <v>3877</v>
      </c>
      <c r="AI27" s="336" t="s">
        <v>652</v>
      </c>
      <c r="AJ27" s="381">
        <v>1</v>
      </c>
      <c r="AK27" s="381">
        <v>1</v>
      </c>
      <c r="AL27" s="381">
        <v>1</v>
      </c>
      <c r="AM27" s="378">
        <f t="shared" si="24"/>
        <v>1</v>
      </c>
    </row>
    <row r="28" spans="2:39">
      <c r="B28" s="335" t="s">
        <v>3878</v>
      </c>
      <c r="C28" s="336" t="s">
        <v>637</v>
      </c>
      <c r="D28" s="375">
        <v>0.480213135171976</v>
      </c>
      <c r="E28" s="375">
        <v>0.46317317093488719</v>
      </c>
      <c r="F28" s="375">
        <v>0.47512367570410796</v>
      </c>
      <c r="G28" s="378">
        <f t="shared" si="20"/>
        <v>0.47283666060365709</v>
      </c>
      <c r="J28" s="335" t="s">
        <v>3878</v>
      </c>
      <c r="K28" s="336" t="s">
        <v>637</v>
      </c>
      <c r="L28" s="375">
        <v>0.51132784114436891</v>
      </c>
      <c r="M28" s="375">
        <v>0.49079055247916309</v>
      </c>
      <c r="N28" s="375">
        <v>0.47033974758229674</v>
      </c>
      <c r="O28" s="378">
        <f t="shared" si="21"/>
        <v>0.49081938040194295</v>
      </c>
      <c r="R28" s="335" t="s">
        <v>3878</v>
      </c>
      <c r="S28" s="336" t="s">
        <v>637</v>
      </c>
      <c r="T28" s="375">
        <v>0</v>
      </c>
      <c r="U28" s="375">
        <v>0</v>
      </c>
      <c r="V28" s="375">
        <v>0</v>
      </c>
      <c r="W28" s="378">
        <f t="shared" si="22"/>
        <v>0</v>
      </c>
      <c r="Z28" s="335" t="s">
        <v>3878</v>
      </c>
      <c r="AA28" s="336" t="s">
        <v>637</v>
      </c>
      <c r="AB28" s="375">
        <v>8.4590236836550713E-3</v>
      </c>
      <c r="AC28" s="375">
        <v>4.6036276585949727E-2</v>
      </c>
      <c r="AD28" s="375">
        <v>5.4536576713595304E-2</v>
      </c>
      <c r="AE28" s="378">
        <f t="shared" si="23"/>
        <v>3.6343958994400037E-2</v>
      </c>
      <c r="AH28" s="335" t="s">
        <v>3878</v>
      </c>
      <c r="AI28" s="336" t="s">
        <v>637</v>
      </c>
      <c r="AJ28" s="381">
        <v>1</v>
      </c>
      <c r="AK28" s="381">
        <v>1</v>
      </c>
      <c r="AL28" s="381">
        <v>1</v>
      </c>
      <c r="AM28" s="378">
        <f t="shared" si="24"/>
        <v>1</v>
      </c>
    </row>
    <row r="29" spans="2:39">
      <c r="B29" s="335" t="s">
        <v>3879</v>
      </c>
      <c r="C29" s="336" t="s">
        <v>637</v>
      </c>
      <c r="D29" s="375">
        <v>0.54120256219289609</v>
      </c>
      <c r="E29" s="375">
        <v>0.53788309495863595</v>
      </c>
      <c r="F29" s="375">
        <v>0.53891881925418605</v>
      </c>
      <c r="G29" s="378">
        <f t="shared" si="20"/>
        <v>0.5393348254685727</v>
      </c>
      <c r="J29" s="335" t="s">
        <v>3879</v>
      </c>
      <c r="K29" s="336" t="s">
        <v>637</v>
      </c>
      <c r="L29" s="375">
        <v>0.45879743780710386</v>
      </c>
      <c r="M29" s="375">
        <v>0.4621169050413641</v>
      </c>
      <c r="N29" s="375">
        <v>0.45788753601366711</v>
      </c>
      <c r="O29" s="378">
        <f t="shared" si="21"/>
        <v>0.45960062628737836</v>
      </c>
      <c r="R29" s="335" t="s">
        <v>3879</v>
      </c>
      <c r="S29" s="336" t="s">
        <v>637</v>
      </c>
      <c r="T29" s="375">
        <v>0</v>
      </c>
      <c r="U29" s="375">
        <v>0</v>
      </c>
      <c r="V29" s="375">
        <v>0</v>
      </c>
      <c r="W29" s="378">
        <f t="shared" si="22"/>
        <v>0</v>
      </c>
      <c r="Z29" s="335" t="s">
        <v>3879</v>
      </c>
      <c r="AA29" s="336" t="s">
        <v>637</v>
      </c>
      <c r="AB29" s="375">
        <v>0</v>
      </c>
      <c r="AC29" s="375">
        <v>0</v>
      </c>
      <c r="AD29" s="375">
        <v>3.1936447321468872E-3</v>
      </c>
      <c r="AE29" s="378">
        <f t="shared" si="23"/>
        <v>1.0645482440489625E-3</v>
      </c>
      <c r="AH29" s="335" t="s">
        <v>3879</v>
      </c>
      <c r="AI29" s="336" t="s">
        <v>637</v>
      </c>
      <c r="AJ29" s="381">
        <v>1</v>
      </c>
      <c r="AK29" s="381">
        <v>1</v>
      </c>
      <c r="AL29" s="381">
        <v>1</v>
      </c>
      <c r="AM29" s="378">
        <f t="shared" si="24"/>
        <v>1</v>
      </c>
    </row>
    <row r="30" spans="2:39">
      <c r="B30" s="335" t="s">
        <v>3880</v>
      </c>
      <c r="C30" s="336" t="s">
        <v>637</v>
      </c>
      <c r="D30" s="375">
        <v>0.54319871834611833</v>
      </c>
      <c r="E30" s="375">
        <v>0.5233871981452255</v>
      </c>
      <c r="F30" s="375">
        <v>0.5292539151018012</v>
      </c>
      <c r="G30" s="378">
        <f t="shared" si="20"/>
        <v>0.5319466105310483</v>
      </c>
      <c r="J30" s="335" t="s">
        <v>3880</v>
      </c>
      <c r="K30" s="336" t="s">
        <v>637</v>
      </c>
      <c r="L30" s="375">
        <v>0.40785828719096578</v>
      </c>
      <c r="M30" s="375">
        <v>0.43645860975711953</v>
      </c>
      <c r="N30" s="375">
        <v>0.43834655678779644</v>
      </c>
      <c r="O30" s="378">
        <f t="shared" si="21"/>
        <v>0.42755448457862721</v>
      </c>
      <c r="R30" s="335" t="s">
        <v>3880</v>
      </c>
      <c r="S30" s="336" t="s">
        <v>637</v>
      </c>
      <c r="T30" s="375">
        <v>0</v>
      </c>
      <c r="U30" s="375">
        <v>0</v>
      </c>
      <c r="V30" s="375">
        <v>0</v>
      </c>
      <c r="W30" s="378">
        <f t="shared" si="22"/>
        <v>0</v>
      </c>
      <c r="Z30" s="335" t="s">
        <v>3880</v>
      </c>
      <c r="AA30" s="336" t="s">
        <v>637</v>
      </c>
      <c r="AB30" s="375">
        <v>4.894299446291589E-2</v>
      </c>
      <c r="AC30" s="375">
        <v>4.0154192097654993E-2</v>
      </c>
      <c r="AD30" s="375">
        <v>3.2399528110402344E-2</v>
      </c>
      <c r="AE30" s="378">
        <f t="shared" si="23"/>
        <v>4.0498904890324407E-2</v>
      </c>
      <c r="AH30" s="335" t="s">
        <v>3880</v>
      </c>
      <c r="AI30" s="336" t="s">
        <v>637</v>
      </c>
      <c r="AJ30" s="381">
        <v>1</v>
      </c>
      <c r="AK30" s="381">
        <v>1</v>
      </c>
      <c r="AL30" s="381">
        <v>1</v>
      </c>
      <c r="AM30" s="378">
        <f t="shared" si="24"/>
        <v>1</v>
      </c>
    </row>
    <row r="31" spans="2:39">
      <c r="B31" s="335" t="s">
        <v>3881</v>
      </c>
      <c r="C31" s="336" t="s">
        <v>637</v>
      </c>
      <c r="D31" s="375" t="s">
        <v>2537</v>
      </c>
      <c r="E31" s="375">
        <v>0.60052307575303054</v>
      </c>
      <c r="F31" s="375">
        <v>0.57921697605176836</v>
      </c>
      <c r="G31" s="378">
        <f t="shared" si="20"/>
        <v>0.58987002590239945</v>
      </c>
      <c r="J31" s="335" t="s">
        <v>3881</v>
      </c>
      <c r="K31" s="336" t="s">
        <v>637</v>
      </c>
      <c r="L31" s="375" t="s">
        <v>2537</v>
      </c>
      <c r="M31" s="375">
        <v>0.39947692424696951</v>
      </c>
      <c r="N31" s="375">
        <v>0.42078302394823158</v>
      </c>
      <c r="O31" s="378">
        <f t="shared" si="21"/>
        <v>0.41012997409760055</v>
      </c>
      <c r="R31" s="335" t="s">
        <v>3881</v>
      </c>
      <c r="S31" s="336" t="s">
        <v>637</v>
      </c>
      <c r="T31" s="375" t="s">
        <v>2537</v>
      </c>
      <c r="U31" s="375">
        <v>0</v>
      </c>
      <c r="V31" s="375">
        <v>0</v>
      </c>
      <c r="W31" s="378">
        <f t="shared" si="22"/>
        <v>0</v>
      </c>
      <c r="Z31" s="335" t="s">
        <v>3881</v>
      </c>
      <c r="AA31" s="336" t="s">
        <v>637</v>
      </c>
      <c r="AB31" s="375" t="s">
        <v>2537</v>
      </c>
      <c r="AC31" s="375">
        <v>0</v>
      </c>
      <c r="AD31" s="375">
        <v>0</v>
      </c>
      <c r="AE31" s="378">
        <f t="shared" si="23"/>
        <v>0</v>
      </c>
      <c r="AH31" s="335" t="s">
        <v>3881</v>
      </c>
      <c r="AI31" s="336" t="s">
        <v>637</v>
      </c>
      <c r="AJ31" s="381" t="s">
        <v>2537</v>
      </c>
      <c r="AK31" s="381">
        <v>1</v>
      </c>
      <c r="AL31" s="381">
        <v>1</v>
      </c>
      <c r="AM31" s="378">
        <f t="shared" si="24"/>
        <v>1</v>
      </c>
    </row>
    <row r="32" spans="2:39">
      <c r="B32" s="335" t="s">
        <v>3882</v>
      </c>
      <c r="C32" s="336" t="s">
        <v>637</v>
      </c>
      <c r="D32" s="375">
        <v>0.52584769316286828</v>
      </c>
      <c r="E32" s="375">
        <v>0.51089449541284404</v>
      </c>
      <c r="F32" s="375">
        <v>0.53015681544028948</v>
      </c>
      <c r="G32" s="378">
        <f t="shared" si="20"/>
        <v>0.52229966800533389</v>
      </c>
      <c r="J32" s="335" t="s">
        <v>3882</v>
      </c>
      <c r="K32" s="336" t="s">
        <v>637</v>
      </c>
      <c r="L32" s="375">
        <v>0.47415230683713172</v>
      </c>
      <c r="M32" s="375">
        <v>0.48910550458715596</v>
      </c>
      <c r="N32" s="375">
        <v>0.46984318455971047</v>
      </c>
      <c r="O32" s="378">
        <f t="shared" si="21"/>
        <v>0.47770033199466605</v>
      </c>
      <c r="R32" s="335" t="s">
        <v>3882</v>
      </c>
      <c r="S32" s="336" t="s">
        <v>637</v>
      </c>
      <c r="T32" s="375">
        <v>0</v>
      </c>
      <c r="U32" s="375">
        <v>0</v>
      </c>
      <c r="V32" s="375">
        <v>0</v>
      </c>
      <c r="W32" s="378">
        <f t="shared" si="22"/>
        <v>0</v>
      </c>
      <c r="Z32" s="335" t="s">
        <v>3882</v>
      </c>
      <c r="AA32" s="336" t="s">
        <v>637</v>
      </c>
      <c r="AB32" s="375">
        <v>0</v>
      </c>
      <c r="AC32" s="375">
        <v>0</v>
      </c>
      <c r="AD32" s="375">
        <v>0</v>
      </c>
      <c r="AE32" s="378">
        <f t="shared" si="23"/>
        <v>0</v>
      </c>
      <c r="AH32" s="335" t="s">
        <v>3882</v>
      </c>
      <c r="AI32" s="336" t="s">
        <v>637</v>
      </c>
      <c r="AJ32" s="381">
        <v>1</v>
      </c>
      <c r="AK32" s="381">
        <v>1</v>
      </c>
      <c r="AL32" s="381">
        <v>1</v>
      </c>
      <c r="AM32" s="378">
        <f t="shared" si="24"/>
        <v>1</v>
      </c>
    </row>
    <row r="33" spans="1:66">
      <c r="B33" s="335" t="s">
        <v>3883</v>
      </c>
      <c r="C33" s="336" t="s">
        <v>637</v>
      </c>
      <c r="D33" s="375">
        <v>0.53783173348390734</v>
      </c>
      <c r="E33" s="375">
        <v>0.50303674460977832</v>
      </c>
      <c r="F33" s="375">
        <v>0.49863541499438108</v>
      </c>
      <c r="G33" s="378">
        <f t="shared" si="20"/>
        <v>0.51316796436268886</v>
      </c>
      <c r="J33" s="335" t="s">
        <v>3883</v>
      </c>
      <c r="K33" s="336" t="s">
        <v>637</v>
      </c>
      <c r="L33" s="375">
        <v>0.46216826651609261</v>
      </c>
      <c r="M33" s="375">
        <v>0.49696325539022168</v>
      </c>
      <c r="N33" s="375">
        <v>0.50136458500561887</v>
      </c>
      <c r="O33" s="378">
        <f t="shared" si="21"/>
        <v>0.48683203563731103</v>
      </c>
      <c r="R33" s="335" t="s">
        <v>3883</v>
      </c>
      <c r="S33" s="336" t="s">
        <v>637</v>
      </c>
      <c r="T33" s="375">
        <v>0</v>
      </c>
      <c r="U33" s="375">
        <v>0</v>
      </c>
      <c r="V33" s="375">
        <v>0</v>
      </c>
      <c r="W33" s="378">
        <f t="shared" si="22"/>
        <v>0</v>
      </c>
      <c r="Z33" s="335" t="s">
        <v>3883</v>
      </c>
      <c r="AA33" s="336" t="s">
        <v>637</v>
      </c>
      <c r="AB33" s="375">
        <v>0</v>
      </c>
      <c r="AC33" s="375">
        <v>0</v>
      </c>
      <c r="AD33" s="375">
        <v>0</v>
      </c>
      <c r="AE33" s="378">
        <f t="shared" si="23"/>
        <v>0</v>
      </c>
      <c r="AH33" s="335" t="s">
        <v>3883</v>
      </c>
      <c r="AI33" s="336" t="s">
        <v>637</v>
      </c>
      <c r="AJ33" s="381">
        <v>1</v>
      </c>
      <c r="AK33" s="381">
        <v>1</v>
      </c>
      <c r="AL33" s="381">
        <v>1</v>
      </c>
      <c r="AM33" s="378">
        <f t="shared" si="24"/>
        <v>1</v>
      </c>
    </row>
    <row r="34" spans="1:66">
      <c r="B34" s="335" t="s">
        <v>3884</v>
      </c>
      <c r="C34" s="336" t="s">
        <v>637</v>
      </c>
      <c r="D34" s="375">
        <v>0.44184942410267025</v>
      </c>
      <c r="E34" s="375">
        <v>0.452940735621081</v>
      </c>
      <c r="F34" s="375">
        <v>0.46568966112055171</v>
      </c>
      <c r="G34" s="378">
        <f t="shared" si="20"/>
        <v>0.45349327361476766</v>
      </c>
      <c r="J34" s="335" t="s">
        <v>3884</v>
      </c>
      <c r="K34" s="336" t="s">
        <v>637</v>
      </c>
      <c r="L34" s="375">
        <v>0.55815057589732975</v>
      </c>
      <c r="M34" s="375">
        <v>0.54592593826245528</v>
      </c>
      <c r="N34" s="375">
        <v>0.52120064292355062</v>
      </c>
      <c r="O34" s="378">
        <f t="shared" si="21"/>
        <v>0.54175905236111188</v>
      </c>
      <c r="R34" s="335" t="s">
        <v>3884</v>
      </c>
      <c r="S34" s="336" t="s">
        <v>637</v>
      </c>
      <c r="T34" s="375">
        <v>0</v>
      </c>
      <c r="U34" s="375">
        <v>0</v>
      </c>
      <c r="V34" s="375">
        <v>0</v>
      </c>
      <c r="W34" s="378">
        <f t="shared" si="22"/>
        <v>0</v>
      </c>
      <c r="Z34" s="335" t="s">
        <v>3884</v>
      </c>
      <c r="AA34" s="336" t="s">
        <v>637</v>
      </c>
      <c r="AB34" s="375">
        <v>0</v>
      </c>
      <c r="AC34" s="375">
        <v>1.1333261164636229E-3</v>
      </c>
      <c r="AD34" s="375">
        <v>1.3109695955897638E-2</v>
      </c>
      <c r="AE34" s="378">
        <f t="shared" si="23"/>
        <v>4.7476740241204204E-3</v>
      </c>
      <c r="AH34" s="335" t="s">
        <v>3884</v>
      </c>
      <c r="AI34" s="336" t="s">
        <v>637</v>
      </c>
      <c r="AJ34" s="381">
        <v>1</v>
      </c>
      <c r="AK34" s="381">
        <v>1</v>
      </c>
      <c r="AL34" s="381">
        <v>1</v>
      </c>
      <c r="AM34" s="378">
        <f t="shared" si="24"/>
        <v>1</v>
      </c>
    </row>
    <row r="35" spans="1:66">
      <c r="B35" s="335" t="s">
        <v>3885</v>
      </c>
      <c r="C35" s="336" t="s">
        <v>2504</v>
      </c>
      <c r="D35" s="375">
        <v>0.45266994851753034</v>
      </c>
      <c r="E35" s="375">
        <v>0.45480071757273222</v>
      </c>
      <c r="F35" s="375">
        <v>0.45180480746040674</v>
      </c>
      <c r="G35" s="378">
        <f t="shared" si="20"/>
        <v>0.45309182451688973</v>
      </c>
      <c r="J35" s="335" t="s">
        <v>3885</v>
      </c>
      <c r="K35" s="336" t="s">
        <v>2504</v>
      </c>
      <c r="L35" s="375">
        <v>0.53684566532636879</v>
      </c>
      <c r="M35" s="375">
        <v>0.49161531861789254</v>
      </c>
      <c r="N35" s="375">
        <v>0.50619020821609451</v>
      </c>
      <c r="O35" s="378">
        <f t="shared" si="21"/>
        <v>0.51155039738678532</v>
      </c>
      <c r="R35" s="335" t="s">
        <v>3885</v>
      </c>
      <c r="S35" s="336" t="s">
        <v>2504</v>
      </c>
      <c r="T35" s="375">
        <v>0</v>
      </c>
      <c r="U35" s="375">
        <v>0</v>
      </c>
      <c r="V35" s="375">
        <v>0</v>
      </c>
      <c r="W35" s="378">
        <f t="shared" si="22"/>
        <v>0</v>
      </c>
      <c r="Z35" s="335" t="s">
        <v>3885</v>
      </c>
      <c r="AA35" s="336" t="s">
        <v>2504</v>
      </c>
      <c r="AB35" s="375">
        <v>1.048438615610086E-2</v>
      </c>
      <c r="AC35" s="375">
        <v>5.3583963809375246E-2</v>
      </c>
      <c r="AD35" s="375">
        <v>4.2004984323498668E-2</v>
      </c>
      <c r="AE35" s="378">
        <f t="shared" si="23"/>
        <v>3.5357778096324927E-2</v>
      </c>
      <c r="AH35" s="335" t="s">
        <v>3885</v>
      </c>
      <c r="AI35" s="336" t="s">
        <v>2504</v>
      </c>
      <c r="AJ35" s="381">
        <v>1</v>
      </c>
      <c r="AK35" s="381">
        <v>1</v>
      </c>
      <c r="AL35" s="381">
        <v>0.99999999999999989</v>
      </c>
      <c r="AM35" s="378">
        <f t="shared" si="24"/>
        <v>1</v>
      </c>
    </row>
    <row r="36" spans="1:66">
      <c r="B36" s="335"/>
      <c r="C36" s="336"/>
      <c r="D36" s="375"/>
      <c r="E36" s="375"/>
      <c r="F36" s="375"/>
      <c r="G36" s="378"/>
      <c r="J36" s="335"/>
      <c r="K36" s="336"/>
      <c r="L36" s="375"/>
      <c r="M36" s="375"/>
      <c r="N36" s="375"/>
      <c r="O36" s="378"/>
      <c r="R36" s="335"/>
      <c r="S36" s="336"/>
      <c r="T36" s="375"/>
      <c r="U36" s="375"/>
      <c r="V36" s="375"/>
      <c r="W36" s="378"/>
      <c r="Z36" s="335"/>
      <c r="AA36" s="336"/>
      <c r="AB36" s="375"/>
      <c r="AC36" s="375"/>
      <c r="AD36" s="375"/>
      <c r="AE36" s="378"/>
      <c r="AH36" s="335"/>
      <c r="AI36" s="336"/>
      <c r="AJ36" s="381"/>
      <c r="AK36" s="381"/>
      <c r="AL36" s="381"/>
      <c r="AM36" s="378"/>
    </row>
    <row r="37" spans="1:66">
      <c r="B37" s="335"/>
      <c r="C37" s="336"/>
      <c r="D37" s="375"/>
      <c r="E37" s="375"/>
      <c r="F37" s="375"/>
      <c r="G37" s="378"/>
      <c r="J37" s="335"/>
      <c r="K37" s="336"/>
      <c r="L37" s="375"/>
      <c r="M37" s="375"/>
      <c r="N37" s="375"/>
      <c r="O37" s="378"/>
      <c r="R37" s="335"/>
      <c r="S37" s="336"/>
      <c r="T37" s="375"/>
      <c r="U37" s="375"/>
      <c r="V37" s="375"/>
      <c r="W37" s="378"/>
      <c r="Z37" s="335"/>
      <c r="AA37" s="336"/>
      <c r="AB37" s="375"/>
      <c r="AC37" s="375"/>
      <c r="AD37" s="375"/>
      <c r="AE37" s="378"/>
      <c r="AH37" s="335"/>
      <c r="AI37" s="336"/>
      <c r="AJ37" s="381"/>
      <c r="AK37" s="381"/>
      <c r="AL37" s="381"/>
      <c r="AM37" s="378"/>
    </row>
    <row r="39" spans="1:66" s="332" customFormat="1">
      <c r="A39" s="351"/>
      <c r="B39" s="342" t="s">
        <v>2505</v>
      </c>
      <c r="C39" s="331"/>
      <c r="D39" s="331"/>
      <c r="E39" s="331"/>
      <c r="F39" s="331"/>
      <c r="G39" s="331"/>
      <c r="H39" s="331"/>
      <c r="I39" s="331"/>
      <c r="J39" s="342" t="s">
        <v>2505</v>
      </c>
      <c r="K39" s="331"/>
      <c r="L39" s="331"/>
      <c r="M39" s="343"/>
      <c r="N39" s="343"/>
      <c r="O39" s="351"/>
      <c r="P39" s="331"/>
      <c r="Q39" s="331"/>
      <c r="R39" s="342" t="s">
        <v>2505</v>
      </c>
      <c r="S39" s="331"/>
      <c r="T39" s="331"/>
      <c r="U39" s="331"/>
      <c r="V39" s="331"/>
      <c r="W39" s="331"/>
      <c r="X39" s="331"/>
      <c r="Y39" s="331"/>
      <c r="Z39" s="342" t="s">
        <v>2505</v>
      </c>
      <c r="AA39" s="343"/>
      <c r="AB39" s="343"/>
      <c r="AC39" s="343"/>
      <c r="AD39" s="343"/>
      <c r="AE39" s="343"/>
      <c r="AF39" s="343"/>
      <c r="AG39" s="343"/>
      <c r="AH39" s="342" t="s">
        <v>2505</v>
      </c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  <c r="BB39" s="343"/>
      <c r="BC39" s="343"/>
      <c r="BD39" s="343"/>
      <c r="BE39" s="343"/>
      <c r="BF39" s="343"/>
      <c r="BG39" s="343"/>
      <c r="BH39" s="343"/>
      <c r="BI39" s="343"/>
      <c r="BJ39" s="343"/>
      <c r="BK39" s="343"/>
      <c r="BL39" s="343"/>
      <c r="BM39" s="343"/>
      <c r="BN39" s="343"/>
    </row>
    <row r="40" spans="1:66" s="332" customFormat="1">
      <c r="A40" s="351"/>
      <c r="B40" s="344" t="s">
        <v>3815</v>
      </c>
      <c r="C40" s="331"/>
      <c r="D40" s="331"/>
      <c r="E40" s="331"/>
      <c r="F40" s="331"/>
      <c r="G40" s="331"/>
      <c r="H40" s="331"/>
      <c r="I40" s="331"/>
      <c r="J40" s="344" t="s">
        <v>3815</v>
      </c>
      <c r="K40" s="331"/>
      <c r="L40" s="331"/>
      <c r="M40" s="343"/>
      <c r="N40" s="343"/>
      <c r="O40" s="351"/>
      <c r="P40" s="331"/>
      <c r="Q40" s="331"/>
      <c r="R40" s="344" t="s">
        <v>3815</v>
      </c>
      <c r="S40" s="331"/>
      <c r="T40" s="331"/>
      <c r="U40" s="331"/>
      <c r="V40" s="331"/>
      <c r="W40" s="331"/>
      <c r="X40" s="331"/>
      <c r="Y40" s="331"/>
      <c r="Z40" s="344" t="s">
        <v>3815</v>
      </c>
      <c r="AA40" s="343"/>
      <c r="AB40" s="343"/>
      <c r="AC40" s="343"/>
      <c r="AD40" s="343"/>
      <c r="AE40" s="343"/>
      <c r="AF40" s="343"/>
      <c r="AG40" s="343"/>
      <c r="AH40" s="344" t="s">
        <v>3815</v>
      </c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  <c r="AV40" s="343"/>
      <c r="AW40" s="343"/>
      <c r="AX40" s="343"/>
      <c r="AY40" s="343"/>
      <c r="AZ40" s="343"/>
      <c r="BA40" s="343"/>
      <c r="BB40" s="343"/>
      <c r="BC40" s="343"/>
      <c r="BD40" s="343"/>
      <c r="BE40" s="343"/>
      <c r="BF40" s="343"/>
      <c r="BG40" s="343"/>
      <c r="BH40" s="343"/>
      <c r="BI40" s="343"/>
      <c r="BJ40" s="343"/>
      <c r="BK40" s="343"/>
      <c r="BL40" s="343"/>
      <c r="BM40" s="343"/>
      <c r="BN40" s="343"/>
    </row>
    <row r="41" spans="1:66" s="332" customFormat="1">
      <c r="A41" s="351"/>
      <c r="B41" s="344" t="s">
        <v>3886</v>
      </c>
      <c r="C41" s="331"/>
      <c r="D41" s="331"/>
      <c r="E41" s="331"/>
      <c r="F41" s="331"/>
      <c r="G41" s="331"/>
      <c r="H41" s="331"/>
      <c r="I41" s="331"/>
      <c r="J41" s="344" t="s">
        <v>3886</v>
      </c>
      <c r="K41" s="331"/>
      <c r="L41" s="331"/>
      <c r="M41" s="343"/>
      <c r="N41" s="343"/>
      <c r="O41" s="351"/>
      <c r="P41" s="331"/>
      <c r="Q41" s="331"/>
      <c r="R41" s="344" t="s">
        <v>3886</v>
      </c>
      <c r="S41" s="331"/>
      <c r="T41" s="331"/>
      <c r="U41" s="331"/>
      <c r="V41" s="331"/>
      <c r="W41" s="331"/>
      <c r="X41" s="331"/>
      <c r="Y41" s="331"/>
      <c r="Z41" s="344" t="s">
        <v>3886</v>
      </c>
      <c r="AA41" s="343"/>
      <c r="AB41" s="343"/>
      <c r="AC41" s="343"/>
      <c r="AD41" s="343"/>
      <c r="AE41" s="343"/>
      <c r="AF41" s="343"/>
      <c r="AG41" s="343"/>
      <c r="AH41" s="344" t="s">
        <v>3886</v>
      </c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343"/>
      <c r="BH41" s="343"/>
      <c r="BI41" s="343"/>
      <c r="BJ41" s="343"/>
      <c r="BK41" s="343"/>
      <c r="BL41" s="343"/>
      <c r="BM41" s="343"/>
      <c r="BN41" s="343"/>
    </row>
  </sheetData>
  <mergeCells count="10">
    <mergeCell ref="B16:F16"/>
    <mergeCell ref="J16:N16"/>
    <mergeCell ref="R16:V16"/>
    <mergeCell ref="Z16:AD16"/>
    <mergeCell ref="AH16:AL16"/>
    <mergeCell ref="B3:F3"/>
    <mergeCell ref="J3:N3"/>
    <mergeCell ref="R3:V3"/>
    <mergeCell ref="Z3:AD3"/>
    <mergeCell ref="AH3:AL3"/>
  </mergeCells>
  <conditionalFormatting sqref="B5:B10 B18:B37 J18:J37 R18:R37 Z18:Z37 AH18:AH37">
    <cfRule type="expression" dxfId="13" priority="19">
      <formula>"(blank)"</formula>
    </cfRule>
    <cfRule type="expression" dxfId="12" priority="20">
      <formula>#REF!</formula>
    </cfRule>
  </conditionalFormatting>
  <conditionalFormatting sqref="J5:J10">
    <cfRule type="expression" dxfId="11" priority="17">
      <formula>"(blank)"</formula>
    </cfRule>
    <cfRule type="expression" dxfId="10" priority="18">
      <formula>#REF!</formula>
    </cfRule>
  </conditionalFormatting>
  <conditionalFormatting sqref="R5:R10">
    <cfRule type="expression" dxfId="9" priority="15">
      <formula>"(blank)"</formula>
    </cfRule>
    <cfRule type="expression" dxfId="8" priority="16">
      <formula>#REF!</formula>
    </cfRule>
  </conditionalFormatting>
  <conditionalFormatting sqref="Z5:Z10">
    <cfRule type="expression" dxfId="7" priority="13">
      <formula>"(blank)"</formula>
    </cfRule>
    <cfRule type="expression" dxfId="6" priority="14">
      <formula>#REF!</formula>
    </cfRule>
  </conditionalFormatting>
  <conditionalFormatting sqref="AH5:AH10">
    <cfRule type="expression" dxfId="5" priority="11">
      <formula>"(blank)"</formula>
    </cfRule>
    <cfRule type="expression" dxfId="4" priority="1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CEA-10.5
Page &amp;P of 4</oddHeader>
  </headerFooter>
  <colBreaks count="3" manualBreakCount="3">
    <brk id="9" max="41" man="1"/>
    <brk id="17" max="41" man="1"/>
    <brk id="25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D87F-89BD-4CB3-97C6-741EC8DF7FB7}">
  <sheetPr>
    <tabColor rgb="FFFF0000"/>
  </sheetPr>
  <dimension ref="A2:G37"/>
  <sheetViews>
    <sheetView showGridLines="0" zoomScale="83" workbookViewId="0">
      <selection sqref="A1:N1"/>
    </sheetView>
  </sheetViews>
  <sheetFormatPr defaultColWidth="9" defaultRowHeight="14.4"/>
  <cols>
    <col min="1" max="1" width="5.34765625" style="365" customWidth="1"/>
    <col min="2" max="2" width="47.59765625" style="365" bestFit="1" customWidth="1"/>
    <col min="3" max="4" width="17.59765625" style="365" customWidth="1"/>
    <col min="5" max="5" width="22.59765625" style="365" customWidth="1"/>
    <col min="6" max="7" width="17.59765625" style="365" customWidth="1"/>
    <col min="8" max="16384" width="9" style="364"/>
  </cols>
  <sheetData>
    <row r="2" spans="2:7" ht="25.5">
      <c r="B2" s="348" t="s">
        <v>2564</v>
      </c>
      <c r="C2" s="366" t="s">
        <v>1</v>
      </c>
      <c r="D2" s="367" t="s">
        <v>3830</v>
      </c>
    </row>
    <row r="3" spans="2:7">
      <c r="B3" s="335" t="s">
        <v>2567</v>
      </c>
      <c r="C3" s="336" t="s">
        <v>430</v>
      </c>
      <c r="D3" s="375">
        <f>AVERAGEIF($D$15:$D$37, $C3, G$15:G$37)/100</f>
        <v>0.531775</v>
      </c>
    </row>
    <row r="4" spans="2:7">
      <c r="B4" s="335" t="s">
        <v>2459</v>
      </c>
      <c r="C4" s="336" t="s">
        <v>610</v>
      </c>
      <c r="D4" s="375">
        <f t="shared" ref="D4:D8" si="0">AVERAGEIF($D$15:$D$37, $C4, G$15:G$37)/100</f>
        <v>0.37</v>
      </c>
    </row>
    <row r="5" spans="2:7">
      <c r="B5" s="335" t="s">
        <v>2460</v>
      </c>
      <c r="C5" s="336" t="s">
        <v>445</v>
      </c>
      <c r="D5" s="375">
        <f t="shared" si="0"/>
        <v>0.45689999999999997</v>
      </c>
    </row>
    <row r="6" spans="2:7">
      <c r="B6" s="335" t="s">
        <v>2461</v>
      </c>
      <c r="C6" s="341" t="s">
        <v>652</v>
      </c>
      <c r="D6" s="375">
        <f t="shared" si="0"/>
        <v>0.39</v>
      </c>
    </row>
    <row r="7" spans="2:7">
      <c r="B7" s="335" t="s">
        <v>2569</v>
      </c>
      <c r="C7" s="336" t="s">
        <v>637</v>
      </c>
      <c r="D7" s="375">
        <f t="shared" si="0"/>
        <v>0.47762222222222223</v>
      </c>
    </row>
    <row r="8" spans="2:7">
      <c r="B8" s="353" t="s">
        <v>2570</v>
      </c>
      <c r="C8" s="337" t="s">
        <v>2504</v>
      </c>
      <c r="D8" s="376">
        <f t="shared" si="0"/>
        <v>0.4</v>
      </c>
    </row>
    <row r="9" spans="2:7">
      <c r="B9" s="339" t="s">
        <v>2562</v>
      </c>
      <c r="D9" s="375">
        <f>AVERAGE(D3:D8)</f>
        <v>0.43771620370370368</v>
      </c>
    </row>
    <row r="10" spans="2:7">
      <c r="B10" s="339" t="s">
        <v>1266</v>
      </c>
      <c r="D10" s="375">
        <f>MIN(D3:D8)</f>
        <v>0.37</v>
      </c>
    </row>
    <row r="11" spans="2:7">
      <c r="B11" s="339" t="s">
        <v>3758</v>
      </c>
      <c r="D11" s="375">
        <f>MAX(D3:D8)</f>
        <v>0.531775</v>
      </c>
    </row>
    <row r="12" spans="2:7">
      <c r="B12" s="368"/>
      <c r="C12" s="368"/>
    </row>
    <row r="13" spans="2:7">
      <c r="B13" s="368"/>
      <c r="C13" s="368"/>
    </row>
    <row r="14" spans="2:7" ht="25.5">
      <c r="B14" s="348" t="s">
        <v>2564</v>
      </c>
      <c r="C14" s="356" t="s">
        <v>3827</v>
      </c>
      <c r="D14" s="356" t="s">
        <v>1</v>
      </c>
      <c r="E14" s="356" t="s">
        <v>3887</v>
      </c>
      <c r="F14" s="367" t="s">
        <v>3829</v>
      </c>
      <c r="G14" s="367" t="s">
        <v>3830</v>
      </c>
    </row>
    <row r="15" spans="2:7">
      <c r="B15" s="335" t="s">
        <v>3868</v>
      </c>
      <c r="C15" s="336" t="s">
        <v>3862</v>
      </c>
      <c r="D15" s="336" t="s">
        <v>430</v>
      </c>
      <c r="E15" s="336" t="s">
        <v>3888</v>
      </c>
      <c r="F15" s="369">
        <v>45390</v>
      </c>
      <c r="G15" s="382">
        <v>54.11</v>
      </c>
    </row>
    <row r="16" spans="2:7">
      <c r="B16" s="335" t="s">
        <v>3869</v>
      </c>
      <c r="C16" s="336" t="s">
        <v>3862</v>
      </c>
      <c r="D16" s="336" t="s">
        <v>430</v>
      </c>
      <c r="E16" s="336" t="s">
        <v>3853</v>
      </c>
      <c r="F16" s="369">
        <v>45275</v>
      </c>
      <c r="G16" s="382">
        <v>52</v>
      </c>
    </row>
    <row r="17" spans="2:7">
      <c r="B17" s="335" t="s">
        <v>3869</v>
      </c>
      <c r="C17" s="336" t="s">
        <v>3862</v>
      </c>
      <c r="D17" s="336" t="s">
        <v>430</v>
      </c>
      <c r="E17" s="336" t="s">
        <v>3851</v>
      </c>
      <c r="F17" s="369">
        <v>45274</v>
      </c>
      <c r="G17" s="382">
        <v>52.6</v>
      </c>
    </row>
    <row r="18" spans="2:7">
      <c r="B18" s="335" t="s">
        <v>3870</v>
      </c>
      <c r="C18" s="336" t="s">
        <v>3862</v>
      </c>
      <c r="D18" s="336" t="s">
        <v>430</v>
      </c>
      <c r="E18" s="336" t="s">
        <v>3838</v>
      </c>
      <c r="F18" s="369">
        <v>43805</v>
      </c>
      <c r="G18" s="382">
        <v>54</v>
      </c>
    </row>
    <row r="19" spans="2:7">
      <c r="B19" s="335" t="s">
        <v>3869</v>
      </c>
      <c r="C19" s="336" t="s">
        <v>3862</v>
      </c>
      <c r="D19" s="336" t="s">
        <v>430</v>
      </c>
      <c r="E19" s="336" t="s">
        <v>3835</v>
      </c>
      <c r="F19" s="369">
        <v>45167</v>
      </c>
      <c r="G19" s="382" t="s">
        <v>157</v>
      </c>
    </row>
    <row r="20" spans="2:7">
      <c r="B20" s="335" t="s">
        <v>3889</v>
      </c>
      <c r="C20" s="336" t="s">
        <v>3654</v>
      </c>
      <c r="D20" s="341" t="s">
        <v>610</v>
      </c>
      <c r="E20" s="336" t="s">
        <v>3890</v>
      </c>
      <c r="F20" s="369">
        <v>45413</v>
      </c>
      <c r="G20" s="382">
        <v>37</v>
      </c>
    </row>
    <row r="21" spans="2:7">
      <c r="B21" s="335" t="s">
        <v>3872</v>
      </c>
      <c r="C21" s="336" t="s">
        <v>3862</v>
      </c>
      <c r="D21" s="341" t="s">
        <v>610</v>
      </c>
      <c r="E21" s="336" t="s">
        <v>3890</v>
      </c>
      <c r="F21" s="369">
        <v>45413</v>
      </c>
      <c r="G21" s="382">
        <v>37</v>
      </c>
    </row>
    <row r="22" spans="2:7">
      <c r="B22" s="335" t="s">
        <v>3873</v>
      </c>
      <c r="C22" s="336" t="s">
        <v>3654</v>
      </c>
      <c r="D22" s="341" t="s">
        <v>445</v>
      </c>
      <c r="E22" s="336" t="s">
        <v>3854</v>
      </c>
      <c r="F22" s="369">
        <v>44490</v>
      </c>
      <c r="G22" s="382">
        <v>45.07</v>
      </c>
    </row>
    <row r="23" spans="2:7">
      <c r="B23" s="335" t="s">
        <v>3874</v>
      </c>
      <c r="C23" s="336" t="s">
        <v>3862</v>
      </c>
      <c r="D23" s="341" t="s">
        <v>445</v>
      </c>
      <c r="E23" s="336" t="s">
        <v>3854</v>
      </c>
      <c r="F23" s="369">
        <v>45239</v>
      </c>
      <c r="G23" s="382" t="s">
        <v>157</v>
      </c>
    </row>
    <row r="24" spans="2:7">
      <c r="B24" s="335" t="s">
        <v>3875</v>
      </c>
      <c r="C24" s="336" t="s">
        <v>3862</v>
      </c>
      <c r="D24" s="341" t="s">
        <v>445</v>
      </c>
      <c r="E24" s="336" t="s">
        <v>3861</v>
      </c>
      <c r="F24" s="369">
        <v>44895</v>
      </c>
      <c r="G24" s="382">
        <v>52</v>
      </c>
    </row>
    <row r="25" spans="2:7">
      <c r="B25" s="335" t="s">
        <v>3876</v>
      </c>
      <c r="C25" s="336" t="s">
        <v>3654</v>
      </c>
      <c r="D25" s="341" t="s">
        <v>445</v>
      </c>
      <c r="E25" s="336" t="s">
        <v>3891</v>
      </c>
      <c r="F25" s="369">
        <v>44959</v>
      </c>
      <c r="G25" s="382">
        <v>40</v>
      </c>
    </row>
    <row r="26" spans="2:7">
      <c r="B26" s="335" t="s">
        <v>3877</v>
      </c>
      <c r="C26" s="336" t="s">
        <v>3862</v>
      </c>
      <c r="D26" s="341" t="s">
        <v>652</v>
      </c>
      <c r="E26" s="336" t="s">
        <v>3892</v>
      </c>
      <c r="F26" s="369">
        <v>45281</v>
      </c>
      <c r="G26" s="382">
        <v>38</v>
      </c>
    </row>
    <row r="27" spans="2:7">
      <c r="B27" s="335" t="s">
        <v>3893</v>
      </c>
      <c r="C27" s="336" t="s">
        <v>3862</v>
      </c>
      <c r="D27" s="341" t="s">
        <v>652</v>
      </c>
      <c r="E27" s="336" t="s">
        <v>3894</v>
      </c>
      <c r="F27" s="369">
        <v>44860</v>
      </c>
      <c r="G27" s="382">
        <v>40</v>
      </c>
    </row>
    <row r="28" spans="2:7">
      <c r="B28" s="335" t="s">
        <v>3878</v>
      </c>
      <c r="C28" s="336" t="s">
        <v>3654</v>
      </c>
      <c r="D28" s="336" t="s">
        <v>637</v>
      </c>
      <c r="E28" s="336" t="s">
        <v>3895</v>
      </c>
      <c r="F28" s="369">
        <v>44518</v>
      </c>
      <c r="G28" s="382">
        <v>50</v>
      </c>
    </row>
    <row r="29" spans="2:7">
      <c r="B29" s="335" t="s">
        <v>3878</v>
      </c>
      <c r="C29" s="336" t="s">
        <v>3862</v>
      </c>
      <c r="D29" s="336" t="s">
        <v>637</v>
      </c>
      <c r="E29" s="336" t="s">
        <v>3895</v>
      </c>
      <c r="F29" s="369">
        <v>44518</v>
      </c>
      <c r="G29" s="382">
        <v>50</v>
      </c>
    </row>
    <row r="30" spans="2:7">
      <c r="B30" s="335" t="s">
        <v>3879</v>
      </c>
      <c r="C30" s="336" t="s">
        <v>3654</v>
      </c>
      <c r="D30" s="336" t="s">
        <v>637</v>
      </c>
      <c r="E30" s="336" t="s">
        <v>3856</v>
      </c>
      <c r="F30" s="369">
        <v>45163</v>
      </c>
      <c r="G30" s="382">
        <v>54.32</v>
      </c>
    </row>
    <row r="31" spans="2:7">
      <c r="B31" s="335" t="s">
        <v>3880</v>
      </c>
      <c r="C31" s="336" t="s">
        <v>3654</v>
      </c>
      <c r="D31" s="336" t="s">
        <v>637</v>
      </c>
      <c r="E31" s="336" t="s">
        <v>3856</v>
      </c>
      <c r="F31" s="369">
        <v>45321</v>
      </c>
      <c r="G31" s="382">
        <v>53.72</v>
      </c>
    </row>
    <row r="32" spans="2:7">
      <c r="B32" s="335" t="s">
        <v>3881</v>
      </c>
      <c r="C32" s="336" t="s">
        <v>3862</v>
      </c>
      <c r="D32" s="336" t="s">
        <v>637</v>
      </c>
      <c r="E32" s="336" t="s">
        <v>3856</v>
      </c>
      <c r="F32" s="369">
        <v>41023</v>
      </c>
      <c r="G32" s="382">
        <v>50.82</v>
      </c>
    </row>
    <row r="33" spans="2:7">
      <c r="B33" s="335" t="s">
        <v>3882</v>
      </c>
      <c r="C33" s="336" t="s">
        <v>3654</v>
      </c>
      <c r="D33" s="336" t="s">
        <v>637</v>
      </c>
      <c r="E33" s="336" t="s">
        <v>3896</v>
      </c>
      <c r="F33" s="369">
        <v>45174</v>
      </c>
      <c r="G33" s="382">
        <v>41</v>
      </c>
    </row>
    <row r="34" spans="2:7">
      <c r="B34" s="335" t="s">
        <v>3883</v>
      </c>
      <c r="C34" s="336" t="s">
        <v>3862</v>
      </c>
      <c r="D34" s="336" t="s">
        <v>637</v>
      </c>
      <c r="E34" s="336" t="s">
        <v>3896</v>
      </c>
      <c r="F34" s="369">
        <v>45174</v>
      </c>
      <c r="G34" s="382">
        <v>45</v>
      </c>
    </row>
    <row r="35" spans="2:7">
      <c r="B35" s="335" t="s">
        <v>3884</v>
      </c>
      <c r="C35" s="336" t="s">
        <v>3654</v>
      </c>
      <c r="D35" s="336" t="s">
        <v>637</v>
      </c>
      <c r="E35" s="336" t="s">
        <v>3897</v>
      </c>
      <c r="F35" s="369">
        <v>44608</v>
      </c>
      <c r="G35" s="382">
        <v>45</v>
      </c>
    </row>
    <row r="36" spans="2:7">
      <c r="B36" s="335" t="s">
        <v>3898</v>
      </c>
      <c r="C36" s="336" t="s">
        <v>3654</v>
      </c>
      <c r="D36" s="336" t="s">
        <v>637</v>
      </c>
      <c r="E36" s="336" t="s">
        <v>3899</v>
      </c>
      <c r="F36" s="369">
        <v>45040</v>
      </c>
      <c r="G36" s="382">
        <v>40</v>
      </c>
    </row>
    <row r="37" spans="2:7">
      <c r="B37" s="335" t="s">
        <v>3885</v>
      </c>
      <c r="C37" s="336" t="s">
        <v>3654</v>
      </c>
      <c r="D37" s="336" t="s">
        <v>2504</v>
      </c>
      <c r="E37" s="336" t="s">
        <v>3892</v>
      </c>
      <c r="F37" s="369">
        <v>44894</v>
      </c>
      <c r="G37" s="382">
        <v>40</v>
      </c>
    </row>
  </sheetData>
  <conditionalFormatting sqref="B3:B8">
    <cfRule type="expression" dxfId="3" priority="3">
      <formula>"(blank)"</formula>
    </cfRule>
    <cfRule type="expression" dxfId="2" priority="4">
      <formula>#REF!</formula>
    </cfRule>
  </conditionalFormatting>
  <conditionalFormatting sqref="B15:C37">
    <cfRule type="expression" dxfId="1" priority="1">
      <formula>"(blank)"</formula>
    </cfRule>
    <cfRule type="expression" dxfId="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CEA-10.6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EF95950A-3DF7-4FD8-9629-476F334F2414}"/>
</file>

<file path=customXml/itemProps2.xml><?xml version="1.0" encoding="utf-8"?>
<ds:datastoreItem xmlns:ds="http://schemas.openxmlformats.org/officeDocument/2006/customXml" ds:itemID="{09C2BC73-47E8-4E49-9E9C-D7F718E39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36E2E-C870-47EB-8EC4-63F8998ADE4A}">
  <ds:schemaRefs>
    <ds:schemaRef ds:uri="http://purl.org/dc/dcmitype/"/>
    <ds:schemaRef ds:uri="http://purl.org/dc/elements/1.1/"/>
    <ds:schemaRef ds:uri="1e8a7030-0664-4e4f-9604-01101f4002e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6276a078-13b1-475f-9bfe-57c4a3d7b524"/>
  </ds:schemaRefs>
</ds:datastoreItem>
</file>

<file path=customXml/itemProps4.xml><?xml version="1.0" encoding="utf-8"?>
<ds:datastoreItem xmlns:ds="http://schemas.openxmlformats.org/officeDocument/2006/customXml" ds:itemID="{B87466F9-A816-4F54-9395-2C190420D9D8}"/>
</file>

<file path=customXml/itemProps5.xml><?xml version="1.0" encoding="utf-8"?>
<ds:datastoreItem xmlns:ds="http://schemas.openxmlformats.org/officeDocument/2006/customXml" ds:itemID="{BDF27AA8-1736-4739-A8E4-5D15A6D30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S&amp;P TSX Download</vt:lpstr>
      <vt:lpstr>Prices &amp; Dividends </vt:lpstr>
      <vt:lpstr>S&amp;P_500_Download</vt:lpstr>
      <vt:lpstr>Beta_Download</vt:lpstr>
      <vt:lpstr>Growth Rates</vt:lpstr>
      <vt:lpstr>JMC -2 Proxy Group Screen</vt:lpstr>
      <vt:lpstr>CEA-1 Summary</vt:lpstr>
      <vt:lpstr>CEA-2 Proxy Group</vt:lpstr>
      <vt:lpstr>CEA-3 Macroeconomic</vt:lpstr>
      <vt:lpstr>CEA-4 Constant DCF</vt:lpstr>
      <vt:lpstr>CEA-5 Multi-Stage DCF</vt:lpstr>
      <vt:lpstr>CEA-6.1 Canada Forward MRP</vt:lpstr>
      <vt:lpstr>CEA-6.2 US Forward MRP</vt:lpstr>
      <vt:lpstr>CEA-7.1 Avg CAPM</vt:lpstr>
      <vt:lpstr>CEA-7.2 Fwd CAPM</vt:lpstr>
      <vt:lpstr>CEA-7.3 Hist CAPM</vt:lpstr>
      <vt:lpstr>CEA-8.1 US Risk Premium - Elec</vt:lpstr>
      <vt:lpstr>CEA-8.2 US Risk Premium - Gas</vt:lpstr>
      <vt:lpstr>CEA-9 Canadian Risk Premium</vt:lpstr>
      <vt:lpstr>CEA-10.1 US Elec Cap Structure</vt:lpstr>
      <vt:lpstr>CEA-10.2 US Gas Cap Structure</vt:lpstr>
      <vt:lpstr>CEA-10.3 US Elec Equity Ratio </vt:lpstr>
      <vt:lpstr>CEA-10.4 US Gas Equity Ratio </vt:lpstr>
      <vt:lpstr>CEA-10.5 CA Actual Cap Str</vt:lpstr>
      <vt:lpstr>CEA-10.6 CA Auth Equity Ratio</vt:lpstr>
      <vt:lpstr>'CEA-1 Summary'!Print_Area</vt:lpstr>
      <vt:lpstr>'CEA-10.1 US Elec Cap Structure'!Print_Area</vt:lpstr>
      <vt:lpstr>'CEA-10.2 US Gas Cap Structure'!Print_Area</vt:lpstr>
      <vt:lpstr>'CEA-10.5 CA Actual Cap Str'!Print_Area</vt:lpstr>
      <vt:lpstr>'CEA-10.6 CA Auth Equity Ratio'!Print_Area</vt:lpstr>
      <vt:lpstr>'CEA-2 Proxy Group'!Print_Area</vt:lpstr>
      <vt:lpstr>'CEA-3 Macroeconomic'!Print_Area</vt:lpstr>
      <vt:lpstr>'CEA-4 Constant DCF'!Print_Area</vt:lpstr>
      <vt:lpstr>'CEA-5 Multi-Stage DCF'!Print_Area</vt:lpstr>
      <vt:lpstr>'CEA-6.1 Canada Forward MRP'!Print_Area</vt:lpstr>
      <vt:lpstr>'CEA-6.2 US Forward MRP'!Print_Area</vt:lpstr>
      <vt:lpstr>'CEA-7.1 Avg CAPM'!Print_Area</vt:lpstr>
      <vt:lpstr>'CEA-7.2 Fwd CAPM'!Print_Area</vt:lpstr>
      <vt:lpstr>'CEA-7.3 Hist CAPM'!Print_Area</vt:lpstr>
      <vt:lpstr>'CEA-8.1 US Risk Premium - Elec'!Print_Area</vt:lpstr>
      <vt:lpstr>'CEA-8.2 US Risk Premium - Gas'!Print_Area</vt:lpstr>
      <vt:lpstr>'CEA-9 Canadian Risk Premium'!Print_Area</vt:lpstr>
      <vt:lpstr>'JMC -2 Proxy Group Screen'!Print_Area</vt:lpstr>
      <vt:lpstr>'CEA-6.1 Canada Forward MRP'!Print_Titles</vt:lpstr>
      <vt:lpstr>'CEA-6.2 US Forward MRP'!Print_Titles</vt:lpstr>
      <vt:lpstr>'CEA-7.1 Avg CAPM'!Print_Titles</vt:lpstr>
      <vt:lpstr>'CEA-7.2 Fwd CAPM'!Print_Titles</vt:lpstr>
      <vt:lpstr>'CEA-7.3 Hist CAPM'!Print_Titles</vt:lpstr>
      <vt:lpstr>'CEA-8.1 US Risk Premium - Elec'!Print_Titles</vt:lpstr>
      <vt:lpstr>'CEA-8.2 US Risk Premium - Gas'!Print_Titles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John Trogonoski</cp:lastModifiedBy>
  <cp:revision/>
  <cp:lastPrinted>2024-07-19T18:07:56Z</cp:lastPrinted>
  <dcterms:created xsi:type="dcterms:W3CDTF">2012-11-09T20:34:27Z</dcterms:created>
  <dcterms:modified xsi:type="dcterms:W3CDTF">2024-10-08T11:54:28Z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0x010100531430233A46584FB15788597374F1B4</vt:lpwstr>
  </property>
  <property fmtid="{D5CDD505-2E9C-101B-9397-08002B2CF9AE}" pid="4" name="MediaServiceImageTags">
    <vt:lpwstr/>
  </property>
</Properties>
</file>