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sc\Documents\IGUA - GCOC - April 2024\Cross Examination\attachments or Cross Aids\"/>
    </mc:Choice>
  </mc:AlternateContent>
  <xr:revisionPtr revIDLastSave="0" documentId="13_ncr:1_{A9C5DBA1-C5A3-4847-86B7-8C74C8B3A47F}" xr6:coauthVersionLast="47" xr6:coauthVersionMax="47" xr10:uidLastSave="{00000000-0000-0000-0000-000000000000}"/>
  <bookViews>
    <workbookView xWindow="-108" yWindow="-108" windowWidth="23256" windowHeight="14016" xr2:uid="{8F7900F5-F96E-431A-879E-BDB769DC3078}"/>
  </bookViews>
  <sheets>
    <sheet name="Backcast using Cleary Recomms.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3" l="1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N19" i="3"/>
  <c r="N18" i="3" s="1"/>
  <c r="N17" i="3" s="1"/>
  <c r="N16" i="3" s="1"/>
  <c r="N15" i="3" s="1"/>
  <c r="N14" i="3" s="1"/>
  <c r="N13" i="3" s="1"/>
  <c r="N12" i="3" s="1"/>
  <c r="N11" i="3" s="1"/>
  <c r="N10" i="3" s="1"/>
  <c r="N9" i="3" s="1"/>
  <c r="N8" i="3" s="1"/>
  <c r="N7" i="3" s="1"/>
  <c r="N6" i="3" s="1"/>
  <c r="N5" i="3" s="1"/>
  <c r="M19" i="3" l="1"/>
  <c r="M18" i="3" s="1"/>
  <c r="M17" i="3" s="1"/>
  <c r="M16" i="3" s="1"/>
  <c r="M15" i="3" s="1"/>
  <c r="M14" i="3" s="1"/>
  <c r="M13" i="3" s="1"/>
  <c r="M12" i="3" s="1"/>
  <c r="M11" i="3" s="1"/>
  <c r="M10" i="3" s="1"/>
  <c r="M9" i="3" s="1"/>
  <c r="M8" i="3" s="1"/>
  <c r="M7" i="3" s="1"/>
  <c r="M6" i="3" s="1"/>
  <c r="M5" i="3" s="1"/>
  <c r="L19" i="3"/>
  <c r="L18" i="3" s="1"/>
  <c r="L17" i="3" s="1"/>
  <c r="L16" i="3" s="1"/>
  <c r="L15" i="3" s="1"/>
  <c r="L14" i="3" s="1"/>
  <c r="L13" i="3" s="1"/>
  <c r="L12" i="3" s="1"/>
  <c r="L11" i="3" s="1"/>
  <c r="L10" i="3" s="1"/>
  <c r="L9" i="3" s="1"/>
  <c r="L8" i="3" s="1"/>
  <c r="L7" i="3" s="1"/>
  <c r="L6" i="3" s="1"/>
  <c r="L5" i="3" s="1"/>
  <c r="K18" i="3"/>
  <c r="K17" i="3" s="1"/>
  <c r="K16" i="3" s="1"/>
  <c r="K15" i="3" s="1"/>
  <c r="K14" i="3" s="1"/>
  <c r="K13" i="3" s="1"/>
  <c r="K12" i="3" s="1"/>
  <c r="K11" i="3" s="1"/>
  <c r="K10" i="3" s="1"/>
  <c r="K9" i="3" s="1"/>
  <c r="K8" i="3" s="1"/>
  <c r="K7" i="3" s="1"/>
  <c r="K6" i="3" s="1"/>
  <c r="K5" i="3" s="1"/>
  <c r="K19" i="3"/>
  <c r="U4" i="3"/>
  <c r="P5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6" i="3"/>
  <c r="J5" i="3"/>
  <c r="F20" i="3"/>
  <c r="F19" i="3"/>
  <c r="O19" i="3" s="1"/>
  <c r="F18" i="3"/>
  <c r="O18" i="3" s="1"/>
  <c r="F17" i="3"/>
  <c r="O17" i="3" s="1"/>
  <c r="F16" i="3"/>
  <c r="O16" i="3" s="1"/>
  <c r="F15" i="3"/>
  <c r="O15" i="3" s="1"/>
  <c r="F14" i="3"/>
  <c r="O14" i="3" s="1"/>
  <c r="F13" i="3"/>
  <c r="O13" i="3" s="1"/>
  <c r="F12" i="3"/>
  <c r="O12" i="3" s="1"/>
  <c r="F11" i="3"/>
  <c r="O11" i="3" s="1"/>
  <c r="F10" i="3"/>
  <c r="O10" i="3" s="1"/>
  <c r="F9" i="3"/>
  <c r="O9" i="3" s="1"/>
  <c r="F8" i="3"/>
  <c r="O8" i="3" s="1"/>
  <c r="F7" i="3"/>
  <c r="O7" i="3" s="1"/>
  <c r="F6" i="3"/>
  <c r="O5" i="3"/>
  <c r="R13" i="3" l="1"/>
  <c r="S13" i="3"/>
  <c r="T13" i="3"/>
  <c r="R15" i="3"/>
  <c r="T15" i="3"/>
  <c r="S16" i="3"/>
  <c r="R16" i="3"/>
  <c r="T16" i="3"/>
  <c r="R18" i="3"/>
  <c r="S18" i="3"/>
  <c r="J23" i="3"/>
  <c r="J25" i="3"/>
  <c r="J22" i="3"/>
  <c r="J24" i="3"/>
  <c r="P25" i="3"/>
  <c r="P24" i="3"/>
  <c r="P23" i="3"/>
  <c r="P22" i="3"/>
  <c r="S10" i="3"/>
  <c r="T10" i="3"/>
  <c r="R10" i="3"/>
  <c r="R14" i="3"/>
  <c r="S14" i="3"/>
  <c r="T14" i="3"/>
  <c r="T17" i="3"/>
  <c r="R17" i="3"/>
  <c r="S17" i="3"/>
  <c r="R19" i="3"/>
  <c r="T19" i="3"/>
  <c r="S19" i="3"/>
  <c r="S8" i="3"/>
  <c r="T8" i="3"/>
  <c r="R8" i="3"/>
  <c r="S9" i="3"/>
  <c r="T9" i="3"/>
  <c r="R9" i="3"/>
  <c r="S11" i="3"/>
  <c r="T11" i="3"/>
  <c r="R11" i="3"/>
  <c r="Q10" i="3"/>
  <c r="T12" i="3"/>
  <c r="Q12" i="3"/>
  <c r="S12" i="3"/>
  <c r="R12" i="3"/>
  <c r="Q15" i="3"/>
  <c r="S15" i="3"/>
  <c r="Q17" i="3"/>
  <c r="Q19" i="3"/>
  <c r="Q8" i="3"/>
  <c r="Q11" i="3"/>
  <c r="Q13" i="3"/>
  <c r="Q14" i="3"/>
  <c r="Q16" i="3"/>
  <c r="Q18" i="3"/>
  <c r="T18" i="3"/>
  <c r="Q9" i="3"/>
  <c r="T20" i="3"/>
  <c r="S20" i="3"/>
  <c r="R20" i="3"/>
  <c r="Q20" i="3"/>
  <c r="O6" i="3"/>
  <c r="O23" i="3" l="1"/>
  <c r="O22" i="3"/>
  <c r="O24" i="3"/>
  <c r="R6" i="3"/>
  <c r="O25" i="3"/>
  <c r="S7" i="3"/>
  <c r="Q7" i="3"/>
  <c r="T7" i="3"/>
  <c r="N22" i="3" l="1"/>
  <c r="N23" i="3"/>
  <c r="N24" i="3"/>
  <c r="N25" i="3"/>
  <c r="M25" i="3"/>
  <c r="M24" i="3"/>
  <c r="M23" i="3"/>
  <c r="S6" i="3"/>
  <c r="S25" i="3" s="1"/>
  <c r="T6" i="3"/>
  <c r="T25" i="3" s="1"/>
  <c r="L23" i="3"/>
  <c r="L25" i="3"/>
  <c r="L22" i="3"/>
  <c r="Q6" i="3"/>
  <c r="K24" i="3"/>
  <c r="K22" i="3"/>
  <c r="K25" i="3"/>
  <c r="K23" i="3"/>
  <c r="M22" i="3"/>
  <c r="L24" i="3"/>
  <c r="R7" i="3"/>
  <c r="R24" i="3" s="1"/>
  <c r="R23" i="3"/>
  <c r="T24" i="3" l="1"/>
  <c r="T22" i="3"/>
  <c r="T23" i="3"/>
  <c r="R25" i="3"/>
  <c r="S23" i="3"/>
  <c r="S24" i="3"/>
  <c r="S22" i="3"/>
  <c r="R22" i="3"/>
  <c r="Q25" i="3"/>
  <c r="Q24" i="3"/>
  <c r="Q23" i="3"/>
  <c r="Q22" i="3"/>
</calcChain>
</file>

<file path=xl/sharedStrings.xml><?xml version="1.0" encoding="utf-8"?>
<sst xmlns="http://schemas.openxmlformats.org/spreadsheetml/2006/main" count="40" uniqueCount="26">
  <si>
    <t>Base 2009 30 yr Canada Bond rate</t>
  </si>
  <si>
    <t>Base 2009 Utility 30 yr Bond Spread vs. 30 yr. gov't</t>
  </si>
  <si>
    <t>Base</t>
  </si>
  <si>
    <t>Current OEB Formula ROE</t>
  </si>
  <si>
    <t>ROE Formula Backcast Using Cleary Recomm. Formula</t>
  </si>
  <si>
    <t>30 year GoC Bond Forecast</t>
  </si>
  <si>
    <t>A-30 yr Utility Bond Yield spread vs 30 Yr GoC Bond</t>
  </si>
  <si>
    <t>10 year GoC Bond Forecast</t>
  </si>
  <si>
    <t>10/30 yr GoC Bond spread</t>
  </si>
  <si>
    <t>Concentric ROE Formula using 2024 Base ROE Recommendation of 11.51% at existing Equity Ratios (during the back test period) and their adjustment factors</t>
  </si>
  <si>
    <t>Nexus ROE Formula using 2024 Base ROE Recommendation of 11.08% at existing Equity Ratios (during the back test period) and their adjustment factors</t>
  </si>
  <si>
    <t>LEI ROE Formula using 2024 Base ROE Recommendation of 8.95% at existing Equity Ratios (during the back test period) and their adjustment factors</t>
  </si>
  <si>
    <t>Difference Cleary</t>
  </si>
  <si>
    <t>Difference Concentric</t>
  </si>
  <si>
    <t>Difference Nexus</t>
  </si>
  <si>
    <t>Difference LEI</t>
  </si>
  <si>
    <t>Average</t>
  </si>
  <si>
    <t>Median</t>
  </si>
  <si>
    <t>Max</t>
  </si>
  <si>
    <t>Min</t>
  </si>
  <si>
    <t>Nexus ROE Formula using 2024 Base ROE Recommendation of 11.08% at existing Equity Ratios (during the back test period) and their adjustment factors use 0.5 adjustments as they don’t make recommendations</t>
  </si>
  <si>
    <t>Cleary</t>
  </si>
  <si>
    <t xml:space="preserve">Concentric </t>
  </si>
  <si>
    <t>Nexus</t>
  </si>
  <si>
    <t>LEI</t>
  </si>
  <si>
    <t>Backcast Using Cleary , Concentric, Nexus and LEI Base ROE for 2024 and Formula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</si>
</sst>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0" fontId="1" fillId="0" borderId="1" xfId="0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0" fontId="3" fillId="2" borderId="0" xfId="0" applyNumberFormat="1" applyFont="1" applyFill="1"/>
    <xf numFmtId="0" fontId="2" fillId="0" borderId="0" xfId="0" applyFont="1" applyAlignment="1">
      <alignment horizontal="left" wrapText="1"/>
    </xf>
    <xf numFmtId="10" fontId="4" fillId="0" borderId="0" xfId="0" applyNumberFormat="1" applyFont="1"/>
    <xf numFmtId="10" fontId="4" fillId="3" borderId="0" xfId="0" applyNumberFormat="1" applyFont="1" applyFill="1"/>
    <xf numFmtId="0" fontId="2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1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260992"/>
        <c:axId val="1304251840"/>
      </c:lineChart>
      <c:catAx>
        <c:axId val="1304260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251840"/>
        <c:crosses val="autoZero"/>
        <c:auto val="1"/>
        <c:lblAlgn val="ctr"/>
        <c:lblOffset val="100"/>
        <c:noMultiLvlLbl val="0"/>
      </c:catAx>
      <c:valAx>
        <c:axId val="13042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2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OEB</a:t>
            </a:r>
            <a:r>
              <a:rPr lang="en-US" baseline="0"/>
              <a:t> Model Back-Testing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'Backcast using Cleary Recomms.'!$B$28</c:f>
              <c:strCache>
                <c:ptCount val="1"/>
                <c:pt idx="0">
                  <c:v>Current OEB Formula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'Backcast using Cleary Recomms.'!$A$30:$A$44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'Backcast using Cleary Recomms.'!$B$30:$B$44</c:f>
              <c:numCache>
                <c:formatCode>0.00%</c:formatCode>
                <c:ptCount val="15"/>
                <c:pt idx="0">
                  <c:v>9.8500000000000004E-2</c:v>
                </c:pt>
                <c:pt idx="1">
                  <c:v>9.5799999999999996E-2</c:v>
                </c:pt>
                <c:pt idx="2">
                  <c:v>9.1200000000000003E-2</c:v>
                </c:pt>
                <c:pt idx="3">
                  <c:v>8.9800000000000005E-2</c:v>
                </c:pt>
                <c:pt idx="4">
                  <c:v>9.3600000000000003E-2</c:v>
                </c:pt>
                <c:pt idx="5">
                  <c:v>9.2999999999999999E-2</c:v>
                </c:pt>
                <c:pt idx="6">
                  <c:v>9.1899999999999996E-2</c:v>
                </c:pt>
                <c:pt idx="7">
                  <c:v>8.7800000000000003E-2</c:v>
                </c:pt>
                <c:pt idx="8">
                  <c:v>0.09</c:v>
                </c:pt>
                <c:pt idx="9">
                  <c:v>8.9800000000000005E-2</c:v>
                </c:pt>
                <c:pt idx="10">
                  <c:v>8.5199999999999998E-2</c:v>
                </c:pt>
                <c:pt idx="11">
                  <c:v>8.3400000000000002E-2</c:v>
                </c:pt>
                <c:pt idx="12">
                  <c:v>8.6599999999999996E-2</c:v>
                </c:pt>
                <c:pt idx="13">
                  <c:v>9.3600000000000003E-2</c:v>
                </c:pt>
                <c:pt idx="14">
                  <c:v>9.2100000000000001E-2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4-4FEB-9FEA-463E8D7B3DD2}"/>
            </c:ext>
          </c:extLst>
        </c:ser>
        <c:ser>
          <c:idx val="1"/>
          <c:order val="1"/>
          <c:tx>
            <c:strRef>
              <c:f>'Backcast using Cleary Recomms.'!$C$28</c:f>
              <c:strCache>
                <c:ptCount val="1"/>
                <c:pt idx="0">
                  <c:v>Cleary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'Backcast using Cleary Recomms.'!$A$30:$A$44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'Backcast using Cleary Recomms.'!$C$30:$C$44</c:f>
              <c:numCache>
                <c:formatCode>0.00%</c:formatCode>
                <c:ptCount val="15"/>
                <c:pt idx="0">
                  <c:v>7.9424999999999968E-2</c:v>
                </c:pt>
                <c:pt idx="1">
                  <c:v>7.5314999999999979E-2</c:v>
                </c:pt>
                <c:pt idx="2">
                  <c:v>6.847499999999998E-2</c:v>
                </c:pt>
                <c:pt idx="3">
                  <c:v>6.6314999999999985E-2</c:v>
                </c:pt>
                <c:pt idx="4">
                  <c:v>7.1992499999999987E-2</c:v>
                </c:pt>
                <c:pt idx="5">
                  <c:v>7.1145E-2</c:v>
                </c:pt>
                <c:pt idx="6">
                  <c:v>6.9427499999999989E-2</c:v>
                </c:pt>
                <c:pt idx="7">
                  <c:v>6.3277499999999987E-2</c:v>
                </c:pt>
                <c:pt idx="8">
                  <c:v>6.6577499999999984E-2</c:v>
                </c:pt>
                <c:pt idx="9">
                  <c:v>6.6367499999999996E-2</c:v>
                </c:pt>
                <c:pt idx="10">
                  <c:v>5.9489999999999994E-2</c:v>
                </c:pt>
                <c:pt idx="11">
                  <c:v>5.6774999999999992E-2</c:v>
                </c:pt>
                <c:pt idx="12">
                  <c:v>6.1574999999999991E-2</c:v>
                </c:pt>
                <c:pt idx="13">
                  <c:v>7.2022499999999989E-2</c:v>
                </c:pt>
                <c:pt idx="14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4-4FEB-9FEA-463E8D7B3DD2}"/>
            </c:ext>
          </c:extLst>
        </c:ser>
        <c:ser>
          <c:idx val="2"/>
          <c:order val="2"/>
          <c:tx>
            <c:strRef>
              <c:f>'Backcast using Cleary Recomms.'!$D$28</c:f>
              <c:strCache>
                <c:ptCount val="1"/>
                <c:pt idx="0">
                  <c:v>Concentric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'Backcast using Cleary Recomms.'!$A$30:$A$44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'Backcast using Cleary Recomms.'!$D$30:$D$44</c:f>
              <c:numCache>
                <c:formatCode>0.00%</c:formatCode>
                <c:ptCount val="15"/>
                <c:pt idx="0">
                  <c:v>0.11985999999999998</c:v>
                </c:pt>
                <c:pt idx="1">
                  <c:v>0.11766799999999998</c:v>
                </c:pt>
                <c:pt idx="2">
                  <c:v>0.11401999999999998</c:v>
                </c:pt>
                <c:pt idx="3">
                  <c:v>0.11286799999999998</c:v>
                </c:pt>
                <c:pt idx="4">
                  <c:v>0.11589599999999999</c:v>
                </c:pt>
                <c:pt idx="5">
                  <c:v>0.11544399999999999</c:v>
                </c:pt>
                <c:pt idx="6">
                  <c:v>0.11452799999999999</c:v>
                </c:pt>
                <c:pt idx="7">
                  <c:v>0.11124799999999999</c:v>
                </c:pt>
                <c:pt idx="8">
                  <c:v>0.11300799999999998</c:v>
                </c:pt>
                <c:pt idx="9">
                  <c:v>0.11289599999999998</c:v>
                </c:pt>
                <c:pt idx="10">
                  <c:v>0.10922799999999998</c:v>
                </c:pt>
                <c:pt idx="11">
                  <c:v>0.10777999999999997</c:v>
                </c:pt>
                <c:pt idx="12">
                  <c:v>0.11033999999999998</c:v>
                </c:pt>
                <c:pt idx="13">
                  <c:v>0.11591199999999999</c:v>
                </c:pt>
                <c:pt idx="14">
                  <c:v>0.11509999999999999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A4-4FEB-9FEA-463E8D7B3DD2}"/>
            </c:ext>
          </c:extLst>
        </c:ser>
        <c:ser>
          <c:idx val="3"/>
          <c:order val="3"/>
          <c:tx>
            <c:strRef>
              <c:f>'Backcast using Cleary Recomms.'!$E$28</c:f>
              <c:strCache>
                <c:ptCount val="1"/>
                <c:pt idx="0">
                  <c:v>Nexus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'Backcast using Cleary Recomms.'!$A$30:$A$44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'Backcast using Cleary Recomms.'!$E$30:$E$44</c:f>
              <c:numCache>
                <c:formatCode>0.00%</c:formatCode>
                <c:ptCount val="15"/>
                <c:pt idx="0">
                  <c:v>0.11675000000000001</c:v>
                </c:pt>
                <c:pt idx="1">
                  <c:v>0.11401</c:v>
                </c:pt>
                <c:pt idx="2">
                  <c:v>0.10945000000000001</c:v>
                </c:pt>
                <c:pt idx="3">
                  <c:v>0.10800999999999999</c:v>
                </c:pt>
                <c:pt idx="4">
                  <c:v>0.11179499999999999</c:v>
                </c:pt>
                <c:pt idx="5">
                  <c:v>0.11123</c:v>
                </c:pt>
                <c:pt idx="6">
                  <c:v>0.110085</c:v>
                </c:pt>
                <c:pt idx="7">
                  <c:v>0.105985</c:v>
                </c:pt>
                <c:pt idx="8">
                  <c:v>0.108185</c:v>
                </c:pt>
                <c:pt idx="9">
                  <c:v>0.108045</c:v>
                </c:pt>
                <c:pt idx="10">
                  <c:v>0.10346</c:v>
                </c:pt>
                <c:pt idx="11">
                  <c:v>0.10164999999999999</c:v>
                </c:pt>
                <c:pt idx="12">
                  <c:v>0.10485</c:v>
                </c:pt>
                <c:pt idx="13">
                  <c:v>0.111815</c:v>
                </c:pt>
                <c:pt idx="14">
                  <c:v>0.1108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A4-4FEB-9FEA-463E8D7B3DD2}"/>
            </c:ext>
          </c:extLst>
        </c:ser>
        <c:ser>
          <c:idx val="4"/>
          <c:order val="4"/>
          <c:tx>
            <c:strRef>
              <c:f>'Backcast using Cleary Recomms.'!$F$28</c:f>
              <c:strCache>
                <c:ptCount val="1"/>
                <c:pt idx="0">
                  <c:v>LEI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'Backcast using Cleary Recomms.'!$A$30:$A$44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'Backcast using Cleary Recomms.'!$F$30:$F$44</c:f>
              <c:numCache>
                <c:formatCode>0.00%</c:formatCode>
                <c:ptCount val="15"/>
                <c:pt idx="0">
                  <c:v>9.2560199999999995E-2</c:v>
                </c:pt>
                <c:pt idx="1">
                  <c:v>9.1153600000000001E-2</c:v>
                </c:pt>
                <c:pt idx="2">
                  <c:v>8.8669300000000006E-2</c:v>
                </c:pt>
                <c:pt idx="3">
                  <c:v>8.8019300000000009E-2</c:v>
                </c:pt>
                <c:pt idx="4">
                  <c:v>8.9883500000000005E-2</c:v>
                </c:pt>
                <c:pt idx="5">
                  <c:v>8.9715799999999998E-2</c:v>
                </c:pt>
                <c:pt idx="6">
                  <c:v>8.8541899999999993E-2</c:v>
                </c:pt>
                <c:pt idx="7">
                  <c:v>8.6606199999999994E-2</c:v>
                </c:pt>
                <c:pt idx="8">
                  <c:v>8.8120699999999996E-2</c:v>
                </c:pt>
                <c:pt idx="9">
                  <c:v>8.8020599999999991E-2</c:v>
                </c:pt>
                <c:pt idx="10">
                  <c:v>8.5506399999999996E-2</c:v>
                </c:pt>
                <c:pt idx="11">
                  <c:v>8.4615899999999994E-2</c:v>
                </c:pt>
                <c:pt idx="12">
                  <c:v>8.6444999999999994E-2</c:v>
                </c:pt>
                <c:pt idx="13">
                  <c:v>8.96729E-2</c:v>
                </c:pt>
                <c:pt idx="14">
                  <c:v>8.9499999999999996E-2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A4-4FEB-9FEA-463E8D7B3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3821536"/>
        <c:axId val="1423821120"/>
      </c:lineChart>
      <c:catAx>
        <c:axId val="14238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821120"/>
        <c:crosses val="autoZero"/>
        <c:auto val="1"/>
        <c:lblAlgn val="ctr"/>
        <c:lblOffset val="100"/>
        <c:noMultiLvlLbl val="0"/>
      </c:catAx>
      <c:valAx>
        <c:axId val="14238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82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590550</xdr:colOff>
      <xdr:row>3</xdr:row>
      <xdr:rowOff>396240</xdr:rowOff>
    </xdr:from>
    <xdr:to>
      <xdr:col>26</xdr:col>
      <xdr:colOff>361950</xdr:colOff>
      <xdr:row>3</xdr:row>
      <xdr:rowOff>3139440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EED49-696F-4CFF-B5F2-7B998BBEE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163830</xdr:colOff>
      <xdr:row>25</xdr:row>
      <xdr:rowOff>60960</xdr:rowOff>
    </xdr:from>
    <xdr:to>
      <xdr:col>20</xdr:col>
      <xdr:colOff>655320</xdr:colOff>
      <xdr:row>71</xdr:row>
      <xdr:rowOff>22860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57941B2-C9B9-4A9E-9C28-3F07FD37C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B5F-23CF-4A8E-99C2-4A11DB8AFDA4}">
  <sheetPr>
    <pageSetUpPr fitToPage="1"/>
  </sheetPr>
  <dimension ref="A1:U44"/>
  <sheetViews>
    <sheetView tabSelected="1" topLeftCell="H23" zoomScaleNormal="100" workbookViewId="0">
      <selection activeCell="I21" sqref="I21:T25"/>
    </sheetView>
  </sheetViews>
  <sheetFormatPr defaultRowHeight="13.8"/>
  <cols>
    <col min="2" max="2" width="22.8984375" bestFit="1" customWidth="1"/>
    <col min="3" max="3" width="9.8984375" customWidth="1"/>
    <col min="4" max="4" width="10" customWidth="1"/>
    <col min="5" max="5" width="8.796875" customWidth="1"/>
    <col min="6" max="6" width="7.09765625" customWidth="1"/>
    <col min="7" max="7" width="14.09765625" bestFit="1" customWidth="1"/>
    <col min="10" max="10" width="11" customWidth="1"/>
    <col min="11" max="11" width="10.09765625" customWidth="1"/>
    <col min="12" max="12" width="12.3984375" customWidth="1"/>
    <col min="13" max="13" width="16.59765625" customWidth="1"/>
    <col min="14" max="14" width="13.3984375" customWidth="1"/>
    <col min="15" max="15" width="9.69921875" customWidth="1"/>
    <col min="16" max="16" width="8.296875" customWidth="1"/>
    <col min="17" max="17" width="10.69921875" customWidth="1"/>
    <col min="18" max="18" width="10.19921875" customWidth="1"/>
    <col min="19" max="19" width="10.8984375" customWidth="1"/>
    <col min="20" max="20" width="10.19921875" customWidth="1"/>
  </cols>
  <sheetData>
    <row r="1" spans="2:21" ht="96.6">
      <c r="D1" s="5" t="s">
        <v>0</v>
      </c>
      <c r="E1" s="5" t="s">
        <v>1</v>
      </c>
      <c r="I1" s="11" t="s">
        <v>25</v>
      </c>
      <c r="J1" s="11"/>
      <c r="K1" s="11"/>
      <c r="L1" s="11"/>
      <c r="M1" s="11"/>
      <c r="N1" s="11"/>
      <c r="O1" s="11"/>
      <c r="P1" s="11"/>
      <c r="Q1" s="8"/>
      <c r="R1" s="8"/>
      <c r="S1" s="8"/>
      <c r="T1" s="8"/>
    </row>
    <row r="2" spans="2:21" s="5" customFormat="1"/>
    <row r="3" spans="2:21">
      <c r="B3" s="2" t="s">
        <v>2</v>
      </c>
      <c r="C3" s="3">
        <v>9.7500000000000003E-2</v>
      </c>
      <c r="D3" s="3">
        <v>4.2500000000000003E-2</v>
      </c>
      <c r="E3" s="4">
        <v>1.4149999999999999E-2</v>
      </c>
      <c r="F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1" ht="234.6">
      <c r="I4" s="6"/>
      <c r="J4" s="6" t="s">
        <v>3</v>
      </c>
      <c r="K4" s="6" t="s">
        <v>4</v>
      </c>
      <c r="L4" s="6" t="s">
        <v>9</v>
      </c>
      <c r="M4" s="6" t="s">
        <v>20</v>
      </c>
      <c r="N4" s="6" t="s">
        <v>11</v>
      </c>
      <c r="O4" s="6" t="s">
        <v>5</v>
      </c>
      <c r="P4" s="6" t="s">
        <v>6</v>
      </c>
      <c r="Q4" s="6" t="s">
        <v>12</v>
      </c>
      <c r="R4" s="6" t="s">
        <v>13</v>
      </c>
      <c r="S4" s="6" t="s">
        <v>14</v>
      </c>
      <c r="T4" s="6" t="s">
        <v>15</v>
      </c>
      <c r="U4" s="1" t="e">
        <f t="shared" ref="U4:U18" si="0">0.75*(O4-O5)+0.75*(P4-P5)</f>
        <v>#VALUE!</v>
      </c>
    </row>
    <row r="5" spans="2:21" ht="82.8">
      <c r="C5" s="6" t="s">
        <v>3</v>
      </c>
      <c r="D5" s="6" t="s">
        <v>7</v>
      </c>
      <c r="E5" s="6" t="s">
        <v>8</v>
      </c>
      <c r="F5" s="6" t="s">
        <v>5</v>
      </c>
      <c r="G5" s="6" t="s">
        <v>6</v>
      </c>
      <c r="I5">
        <v>2009</v>
      </c>
      <c r="J5" s="1">
        <f>C3</f>
        <v>9.7500000000000003E-2</v>
      </c>
      <c r="K5" s="10">
        <f t="shared" ref="K5:K18" si="1">K6+0.75*($O5-$O6)+0.75*($P5-$P6)</f>
        <v>7.7887499999999971E-2</v>
      </c>
      <c r="L5" s="10">
        <f>L6+0.4*($O5-$O6)+0.4*($P5-$P6)</f>
        <v>0.11903999999999998</v>
      </c>
      <c r="M5" s="10">
        <f>M6+0.5*($O5-$O6)+0.5*($P5-$P6)</f>
        <v>0.11572500000000001</v>
      </c>
      <c r="N5" s="10">
        <f>N6+0.26*($O5-$O6)+0.13*($P5-$P6)</f>
        <v>9.20155E-2</v>
      </c>
      <c r="O5" s="1">
        <f>D3</f>
        <v>4.2500000000000003E-2</v>
      </c>
      <c r="P5" s="1">
        <f>E3</f>
        <v>1.4149999999999999E-2</v>
      </c>
      <c r="Q5" s="1"/>
      <c r="R5" s="1"/>
      <c r="S5" s="1"/>
      <c r="T5" s="1"/>
      <c r="U5" s="1">
        <f t="shared" si="0"/>
        <v>-1.5374999999999972E-3</v>
      </c>
    </row>
    <row r="6" spans="2:21">
      <c r="B6">
        <v>2010</v>
      </c>
      <c r="C6" s="1">
        <v>9.8500000000000004E-2</v>
      </c>
      <c r="D6" s="1">
        <v>3.9E-2</v>
      </c>
      <c r="E6" s="1">
        <v>5.64E-3</v>
      </c>
      <c r="F6" s="1">
        <f>D6+E6</f>
        <v>4.4639999999999999E-2</v>
      </c>
      <c r="G6" s="1">
        <v>1.406E-2</v>
      </c>
      <c r="I6">
        <v>2010</v>
      </c>
      <c r="J6" s="1">
        <f>C6</f>
        <v>9.8500000000000004E-2</v>
      </c>
      <c r="K6" s="10">
        <f t="shared" si="1"/>
        <v>7.9424999999999968E-2</v>
      </c>
      <c r="L6" s="10">
        <f t="shared" ref="L6:L19" si="2">L7+0.4*($O6-$O7)+0.4*($P6-$P7)</f>
        <v>0.11985999999999998</v>
      </c>
      <c r="M6" s="10">
        <f t="shared" ref="M6:M19" si="3">M7+0.5*($O6-$O7)+0.5*($P6-$P7)</f>
        <v>0.11675000000000001</v>
      </c>
      <c r="N6" s="10">
        <f t="shared" ref="N6:N19" si="4">N7+0.26*($O6-$O7)+0.13*($P6-$P7)</f>
        <v>9.2560199999999995E-2</v>
      </c>
      <c r="O6" s="1">
        <f>F6</f>
        <v>4.4639999999999999E-2</v>
      </c>
      <c r="P6" s="1">
        <f>G6</f>
        <v>1.406E-2</v>
      </c>
      <c r="Q6" s="1">
        <f>K6-$J6</f>
        <v>-1.9075000000000036E-2</v>
      </c>
      <c r="R6" s="1">
        <f t="shared" ref="R6:R20" si="5">L6-$J6</f>
        <v>2.1359999999999976E-2</v>
      </c>
      <c r="S6" s="1">
        <f t="shared" ref="S6:S20" si="6">M6-$J6</f>
        <v>1.8250000000000002E-2</v>
      </c>
      <c r="T6" s="1">
        <f t="shared" ref="T6:T20" si="7">N6-$J6</f>
        <v>-5.939800000000009E-3</v>
      </c>
      <c r="U6" s="1">
        <f t="shared" si="0"/>
        <v>4.1099999999999973E-3</v>
      </c>
    </row>
    <row r="7" spans="2:21">
      <c r="B7">
        <v>2011</v>
      </c>
      <c r="C7" s="1">
        <v>9.5799999999999996E-2</v>
      </c>
      <c r="D7" s="1">
        <v>3.5000000000000003E-2</v>
      </c>
      <c r="E7" s="1">
        <v>4.3E-3</v>
      </c>
      <c r="F7" s="1">
        <f t="shared" ref="F7:F20" si="8">D7+E7</f>
        <v>3.9300000000000002E-2</v>
      </c>
      <c r="G7" s="1">
        <v>1.392E-2</v>
      </c>
      <c r="I7">
        <v>2011</v>
      </c>
      <c r="J7" s="1">
        <f t="shared" ref="J7:J20" si="9">C7</f>
        <v>9.5799999999999996E-2</v>
      </c>
      <c r="K7" s="10">
        <f t="shared" si="1"/>
        <v>7.5314999999999979E-2</v>
      </c>
      <c r="L7" s="10">
        <f t="shared" si="2"/>
        <v>0.11766799999999998</v>
      </c>
      <c r="M7" s="10">
        <f t="shared" si="3"/>
        <v>0.11401</v>
      </c>
      <c r="N7" s="10">
        <f t="shared" si="4"/>
        <v>9.1153600000000001E-2</v>
      </c>
      <c r="O7" s="1">
        <f t="shared" ref="O7:O19" si="10">F7</f>
        <v>3.9300000000000002E-2</v>
      </c>
      <c r="P7" s="1">
        <f t="shared" ref="P7:P19" si="11">G7</f>
        <v>1.392E-2</v>
      </c>
      <c r="Q7" s="1">
        <f t="shared" ref="Q7:Q20" si="12">K7-$J7</f>
        <v>-2.0485000000000017E-2</v>
      </c>
      <c r="R7" s="1">
        <f t="shared" si="5"/>
        <v>2.1867999999999985E-2</v>
      </c>
      <c r="S7" s="1">
        <f t="shared" si="6"/>
        <v>1.8210000000000004E-2</v>
      </c>
      <c r="T7" s="1">
        <f t="shared" si="7"/>
        <v>-4.646399999999995E-3</v>
      </c>
      <c r="U7" s="1">
        <f t="shared" si="0"/>
        <v>6.8400000000000023E-3</v>
      </c>
    </row>
    <row r="8" spans="2:21">
      <c r="B8">
        <v>2012</v>
      </c>
      <c r="C8" s="1">
        <v>9.1200000000000003E-2</v>
      </c>
      <c r="D8" s="1">
        <v>2.35E-2</v>
      </c>
      <c r="E8" s="1">
        <v>5.8100000000000001E-3</v>
      </c>
      <c r="F8" s="1">
        <f t="shared" si="8"/>
        <v>2.9309999999999999E-2</v>
      </c>
      <c r="G8" s="1">
        <v>1.4789999999999999E-2</v>
      </c>
      <c r="I8">
        <v>2012</v>
      </c>
      <c r="J8" s="1">
        <f t="shared" si="9"/>
        <v>9.1200000000000003E-2</v>
      </c>
      <c r="K8" s="10">
        <f t="shared" si="1"/>
        <v>6.847499999999998E-2</v>
      </c>
      <c r="L8" s="10">
        <f t="shared" si="2"/>
        <v>0.11401999999999998</v>
      </c>
      <c r="M8" s="10">
        <f t="shared" si="3"/>
        <v>0.10945000000000001</v>
      </c>
      <c r="N8" s="10">
        <f t="shared" si="4"/>
        <v>8.8669300000000006E-2</v>
      </c>
      <c r="O8" s="1">
        <f t="shared" si="10"/>
        <v>2.9309999999999999E-2</v>
      </c>
      <c r="P8" s="1">
        <f t="shared" si="11"/>
        <v>1.4789999999999999E-2</v>
      </c>
      <c r="Q8" s="1">
        <f t="shared" si="12"/>
        <v>-2.2725000000000023E-2</v>
      </c>
      <c r="R8" s="1">
        <f t="shared" si="5"/>
        <v>2.2819999999999979E-2</v>
      </c>
      <c r="S8" s="1">
        <f t="shared" si="6"/>
        <v>1.8250000000000002E-2</v>
      </c>
      <c r="T8" s="1">
        <f t="shared" si="7"/>
        <v>-2.5306999999999968E-3</v>
      </c>
      <c r="U8" s="1">
        <f t="shared" si="0"/>
        <v>2.1599999999999992E-3</v>
      </c>
    </row>
    <row r="9" spans="2:21">
      <c r="B9">
        <v>2013</v>
      </c>
      <c r="C9" s="1">
        <v>8.9800000000000005E-2</v>
      </c>
      <c r="D9" s="1">
        <v>2.1499999999999998E-2</v>
      </c>
      <c r="E9" s="1">
        <v>5.6899999999999997E-3</v>
      </c>
      <c r="F9" s="1">
        <f t="shared" si="8"/>
        <v>2.7189999999999999E-2</v>
      </c>
      <c r="G9" s="1">
        <v>1.4030000000000001E-2</v>
      </c>
      <c r="I9">
        <v>2013</v>
      </c>
      <c r="J9" s="1">
        <f t="shared" si="9"/>
        <v>8.9800000000000005E-2</v>
      </c>
      <c r="K9" s="10">
        <f t="shared" si="1"/>
        <v>6.6314999999999985E-2</v>
      </c>
      <c r="L9" s="10">
        <f t="shared" si="2"/>
        <v>0.11286799999999998</v>
      </c>
      <c r="M9" s="10">
        <f t="shared" si="3"/>
        <v>0.10800999999999999</v>
      </c>
      <c r="N9" s="10">
        <f t="shared" si="4"/>
        <v>8.8019300000000009E-2</v>
      </c>
      <c r="O9" s="1">
        <f t="shared" si="10"/>
        <v>2.7189999999999999E-2</v>
      </c>
      <c r="P9" s="1">
        <f t="shared" si="11"/>
        <v>1.4030000000000001E-2</v>
      </c>
      <c r="Q9" s="1">
        <f t="shared" si="12"/>
        <v>-2.348500000000002E-2</v>
      </c>
      <c r="R9" s="1">
        <f t="shared" si="5"/>
        <v>2.3067999999999977E-2</v>
      </c>
      <c r="S9" s="1">
        <f t="shared" si="6"/>
        <v>1.820999999999999E-2</v>
      </c>
      <c r="T9" s="1">
        <f t="shared" si="7"/>
        <v>-1.7806999999999962E-3</v>
      </c>
      <c r="U9" s="1">
        <f t="shared" si="0"/>
        <v>-5.6775000000000029E-3</v>
      </c>
    </row>
    <row r="10" spans="2:21">
      <c r="B10">
        <v>2014</v>
      </c>
      <c r="C10" s="1">
        <v>9.3600000000000003E-2</v>
      </c>
      <c r="D10" s="1">
        <v>2.9000000000000001E-2</v>
      </c>
      <c r="E10" s="1">
        <v>4.96E-3</v>
      </c>
      <c r="F10" s="1">
        <f t="shared" si="8"/>
        <v>3.3960000000000004E-2</v>
      </c>
      <c r="G10" s="1">
        <v>1.4829999999999999E-2</v>
      </c>
      <c r="I10">
        <v>2014</v>
      </c>
      <c r="J10" s="1">
        <f t="shared" si="9"/>
        <v>9.3600000000000003E-2</v>
      </c>
      <c r="K10" s="10">
        <f t="shared" si="1"/>
        <v>7.1992499999999987E-2</v>
      </c>
      <c r="L10" s="10">
        <f t="shared" si="2"/>
        <v>0.11589599999999999</v>
      </c>
      <c r="M10" s="10">
        <f t="shared" si="3"/>
        <v>0.11179499999999999</v>
      </c>
      <c r="N10" s="10">
        <f t="shared" si="4"/>
        <v>8.9883500000000005E-2</v>
      </c>
      <c r="O10" s="1">
        <f t="shared" si="10"/>
        <v>3.3960000000000004E-2</v>
      </c>
      <c r="P10" s="1">
        <f t="shared" si="11"/>
        <v>1.4829999999999999E-2</v>
      </c>
      <c r="Q10" s="1">
        <f t="shared" si="12"/>
        <v>-2.1607500000000016E-2</v>
      </c>
      <c r="R10" s="1">
        <f t="shared" si="5"/>
        <v>2.2295999999999982E-2</v>
      </c>
      <c r="S10" s="1">
        <f t="shared" si="6"/>
        <v>1.8194999999999989E-2</v>
      </c>
      <c r="T10" s="1">
        <f t="shared" si="7"/>
        <v>-3.7164999999999976E-3</v>
      </c>
      <c r="U10" s="1">
        <f t="shared" si="0"/>
        <v>8.474999999999993E-4</v>
      </c>
    </row>
    <row r="11" spans="2:21">
      <c r="B11">
        <v>2015</v>
      </c>
      <c r="C11" s="1">
        <v>9.2999999999999999E-2</v>
      </c>
      <c r="D11" s="1">
        <v>2.8500000000000001E-2</v>
      </c>
      <c r="E11" s="1">
        <v>5.3E-3</v>
      </c>
      <c r="F11" s="1">
        <f t="shared" si="8"/>
        <v>3.3800000000000004E-2</v>
      </c>
      <c r="G11" s="1">
        <v>1.3860000000000001E-2</v>
      </c>
      <c r="I11">
        <v>2015</v>
      </c>
      <c r="J11" s="1">
        <f t="shared" si="9"/>
        <v>9.2999999999999999E-2</v>
      </c>
      <c r="K11" s="10">
        <f t="shared" si="1"/>
        <v>7.1145E-2</v>
      </c>
      <c r="L11" s="10">
        <f t="shared" si="2"/>
        <v>0.11544399999999999</v>
      </c>
      <c r="M11" s="10">
        <f t="shared" si="3"/>
        <v>0.11123</v>
      </c>
      <c r="N11" s="10">
        <f t="shared" si="4"/>
        <v>8.9715799999999998E-2</v>
      </c>
      <c r="O11" s="1">
        <f t="shared" si="10"/>
        <v>3.3800000000000004E-2</v>
      </c>
      <c r="P11" s="1">
        <f t="shared" si="11"/>
        <v>1.3860000000000001E-2</v>
      </c>
      <c r="Q11" s="1">
        <f t="shared" si="12"/>
        <v>-2.1854999999999999E-2</v>
      </c>
      <c r="R11" s="1">
        <f t="shared" si="5"/>
        <v>2.2443999999999992E-2</v>
      </c>
      <c r="S11" s="1">
        <f t="shared" si="6"/>
        <v>1.8229999999999996E-2</v>
      </c>
      <c r="T11" s="1">
        <f t="shared" si="7"/>
        <v>-3.284200000000001E-3</v>
      </c>
      <c r="U11" s="1">
        <f t="shared" si="0"/>
        <v>1.7175000000000029E-3</v>
      </c>
    </row>
    <row r="12" spans="2:21">
      <c r="B12">
        <v>2016</v>
      </c>
      <c r="C12" s="1">
        <v>9.1899999999999996E-2</v>
      </c>
      <c r="D12" s="1">
        <v>1.95E-2</v>
      </c>
      <c r="E12" s="1">
        <v>7.5599999999999999E-3</v>
      </c>
      <c r="F12" s="1">
        <f t="shared" si="8"/>
        <v>2.7060000000000001E-2</v>
      </c>
      <c r="G12" s="1">
        <v>1.831E-2</v>
      </c>
      <c r="I12">
        <v>2016</v>
      </c>
      <c r="J12" s="1">
        <f t="shared" si="9"/>
        <v>9.1899999999999996E-2</v>
      </c>
      <c r="K12" s="10">
        <f t="shared" si="1"/>
        <v>6.9427499999999989E-2</v>
      </c>
      <c r="L12" s="10">
        <f t="shared" si="2"/>
        <v>0.11452799999999999</v>
      </c>
      <c r="M12" s="10">
        <f t="shared" si="3"/>
        <v>0.110085</v>
      </c>
      <c r="N12" s="10">
        <f t="shared" si="4"/>
        <v>8.8541899999999993E-2</v>
      </c>
      <c r="O12" s="1">
        <f t="shared" si="10"/>
        <v>2.7060000000000001E-2</v>
      </c>
      <c r="P12" s="1">
        <f t="shared" si="11"/>
        <v>1.831E-2</v>
      </c>
      <c r="Q12" s="1">
        <f t="shared" si="12"/>
        <v>-2.2472500000000006E-2</v>
      </c>
      <c r="R12" s="1">
        <f t="shared" si="5"/>
        <v>2.2627999999999995E-2</v>
      </c>
      <c r="S12" s="1">
        <f t="shared" si="6"/>
        <v>1.8185000000000007E-2</v>
      </c>
      <c r="T12" s="1">
        <f t="shared" si="7"/>
        <v>-3.3581000000000027E-3</v>
      </c>
      <c r="U12" s="1">
        <f t="shared" si="0"/>
        <v>6.1500000000000018E-3</v>
      </c>
    </row>
    <row r="13" spans="2:21">
      <c r="B13">
        <v>2017</v>
      </c>
      <c r="C13" s="1">
        <v>8.7800000000000003E-2</v>
      </c>
      <c r="D13" s="1">
        <v>1.4E-2</v>
      </c>
      <c r="E13" s="1">
        <v>6.3699999999999998E-3</v>
      </c>
      <c r="F13" s="1">
        <f t="shared" si="8"/>
        <v>2.0369999999999999E-2</v>
      </c>
      <c r="G13" s="1">
        <v>1.6799999999999999E-2</v>
      </c>
      <c r="I13">
        <v>2017</v>
      </c>
      <c r="J13" s="1">
        <f t="shared" si="9"/>
        <v>8.7800000000000003E-2</v>
      </c>
      <c r="K13" s="10">
        <f t="shared" si="1"/>
        <v>6.3277499999999987E-2</v>
      </c>
      <c r="L13" s="10">
        <f t="shared" si="2"/>
        <v>0.11124799999999999</v>
      </c>
      <c r="M13" s="10">
        <f t="shared" si="3"/>
        <v>0.105985</v>
      </c>
      <c r="N13" s="10">
        <f t="shared" si="4"/>
        <v>8.6606199999999994E-2</v>
      </c>
      <c r="O13" s="1">
        <f t="shared" si="10"/>
        <v>2.0369999999999999E-2</v>
      </c>
      <c r="P13" s="1">
        <f t="shared" si="11"/>
        <v>1.6799999999999999E-2</v>
      </c>
      <c r="Q13" s="1">
        <f t="shared" si="12"/>
        <v>-2.4522500000000017E-2</v>
      </c>
      <c r="R13" s="1">
        <f t="shared" si="5"/>
        <v>2.3447999999999983E-2</v>
      </c>
      <c r="S13" s="1">
        <f t="shared" si="6"/>
        <v>1.8184999999999993E-2</v>
      </c>
      <c r="T13" s="1">
        <f t="shared" si="7"/>
        <v>-1.1938000000000087E-3</v>
      </c>
      <c r="U13" s="1">
        <f t="shared" si="0"/>
        <v>-3.3000000000000008E-3</v>
      </c>
    </row>
    <row r="14" spans="2:21">
      <c r="B14">
        <v>2018</v>
      </c>
      <c r="C14" s="1">
        <v>0.09</v>
      </c>
      <c r="D14" s="1">
        <v>2.4E-2</v>
      </c>
      <c r="E14" s="1">
        <v>3.62E-3</v>
      </c>
      <c r="F14" s="1">
        <f t="shared" si="8"/>
        <v>2.7619999999999999E-2</v>
      </c>
      <c r="G14" s="1">
        <v>1.3950000000000001E-2</v>
      </c>
      <c r="I14">
        <v>2018</v>
      </c>
      <c r="J14" s="1">
        <f t="shared" si="9"/>
        <v>0.09</v>
      </c>
      <c r="K14" s="10">
        <f t="shared" si="1"/>
        <v>6.6577499999999984E-2</v>
      </c>
      <c r="L14" s="10">
        <f t="shared" si="2"/>
        <v>0.11300799999999998</v>
      </c>
      <c r="M14" s="10">
        <f t="shared" si="3"/>
        <v>0.108185</v>
      </c>
      <c r="N14" s="10">
        <f t="shared" si="4"/>
        <v>8.8120699999999996E-2</v>
      </c>
      <c r="O14" s="1">
        <f t="shared" si="10"/>
        <v>2.7619999999999999E-2</v>
      </c>
      <c r="P14" s="1">
        <f t="shared" si="11"/>
        <v>1.3950000000000001E-2</v>
      </c>
      <c r="Q14" s="1">
        <f t="shared" si="12"/>
        <v>-2.3422500000000013E-2</v>
      </c>
      <c r="R14" s="1">
        <f t="shared" si="5"/>
        <v>2.3007999999999987E-2</v>
      </c>
      <c r="S14" s="1">
        <f t="shared" si="6"/>
        <v>1.8185000000000007E-2</v>
      </c>
      <c r="T14" s="1">
        <f t="shared" si="7"/>
        <v>-1.8793000000000004E-3</v>
      </c>
      <c r="U14" s="1">
        <f t="shared" si="0"/>
        <v>2.0999999999999795E-4</v>
      </c>
    </row>
    <row r="15" spans="2:21">
      <c r="B15">
        <v>2019</v>
      </c>
      <c r="C15" s="1">
        <v>8.9800000000000005E-2</v>
      </c>
      <c r="D15" s="1">
        <v>2.7E-2</v>
      </c>
      <c r="E15" s="1">
        <v>1.2999999999999999E-4</v>
      </c>
      <c r="F15" s="1">
        <f t="shared" si="8"/>
        <v>2.7130000000000001E-2</v>
      </c>
      <c r="G15" s="1">
        <v>1.4160000000000001E-2</v>
      </c>
      <c r="I15">
        <v>2019</v>
      </c>
      <c r="J15" s="1">
        <f t="shared" si="9"/>
        <v>8.9800000000000005E-2</v>
      </c>
      <c r="K15" s="10">
        <f t="shared" si="1"/>
        <v>6.6367499999999996E-2</v>
      </c>
      <c r="L15" s="10">
        <f t="shared" si="2"/>
        <v>0.11289599999999998</v>
      </c>
      <c r="M15" s="10">
        <f t="shared" si="3"/>
        <v>0.108045</v>
      </c>
      <c r="N15" s="10">
        <f t="shared" si="4"/>
        <v>8.8020599999999991E-2</v>
      </c>
      <c r="O15" s="1">
        <f t="shared" si="10"/>
        <v>2.7130000000000001E-2</v>
      </c>
      <c r="P15" s="1">
        <f t="shared" si="11"/>
        <v>1.4160000000000001E-2</v>
      </c>
      <c r="Q15" s="1">
        <f t="shared" si="12"/>
        <v>-2.3432500000000009E-2</v>
      </c>
      <c r="R15" s="1">
        <f t="shared" si="5"/>
        <v>2.3095999999999978E-2</v>
      </c>
      <c r="S15" s="1">
        <f t="shared" si="6"/>
        <v>1.8244999999999997E-2</v>
      </c>
      <c r="T15" s="1">
        <f t="shared" si="7"/>
        <v>-1.7794000000000143E-3</v>
      </c>
      <c r="U15" s="1">
        <f t="shared" si="0"/>
        <v>6.8775000000000017E-3</v>
      </c>
    </row>
    <row r="16" spans="2:21">
      <c r="B16">
        <v>2020</v>
      </c>
      <c r="C16" s="1">
        <v>8.5199999999999998E-2</v>
      </c>
      <c r="D16" s="1">
        <v>1.4999999999999999E-2</v>
      </c>
      <c r="E16" s="1">
        <v>1.9599999999999999E-3</v>
      </c>
      <c r="F16" s="1">
        <f t="shared" si="8"/>
        <v>1.6959999999999999E-2</v>
      </c>
      <c r="G16" s="1">
        <v>1.516E-2</v>
      </c>
      <c r="I16">
        <v>2020</v>
      </c>
      <c r="J16" s="1">
        <f t="shared" si="9"/>
        <v>8.5199999999999998E-2</v>
      </c>
      <c r="K16" s="10">
        <f t="shared" si="1"/>
        <v>5.9489999999999994E-2</v>
      </c>
      <c r="L16" s="10">
        <f t="shared" si="2"/>
        <v>0.10922799999999998</v>
      </c>
      <c r="M16" s="10">
        <f t="shared" si="3"/>
        <v>0.10346</v>
      </c>
      <c r="N16" s="10">
        <f t="shared" si="4"/>
        <v>8.5506399999999996E-2</v>
      </c>
      <c r="O16" s="1">
        <f t="shared" si="10"/>
        <v>1.6959999999999999E-2</v>
      </c>
      <c r="P16" s="1">
        <f t="shared" si="11"/>
        <v>1.516E-2</v>
      </c>
      <c r="Q16" s="1">
        <f t="shared" si="12"/>
        <v>-2.5710000000000004E-2</v>
      </c>
      <c r="R16" s="1">
        <f t="shared" si="5"/>
        <v>2.402799999999998E-2</v>
      </c>
      <c r="S16" s="1">
        <f t="shared" si="6"/>
        <v>1.8259999999999998E-2</v>
      </c>
      <c r="T16" s="1">
        <f t="shared" si="7"/>
        <v>3.0639999999999834E-4</v>
      </c>
      <c r="U16" s="1">
        <f t="shared" si="0"/>
        <v>2.7149999999999987E-3</v>
      </c>
    </row>
    <row r="17" spans="1:21">
      <c r="B17">
        <v>2021</v>
      </c>
      <c r="C17" s="1">
        <v>8.3400000000000002E-2</v>
      </c>
      <c r="D17" s="1">
        <v>8.5000000000000006E-3</v>
      </c>
      <c r="E17" s="1">
        <v>5.2300000000000003E-3</v>
      </c>
      <c r="F17" s="1">
        <f t="shared" si="8"/>
        <v>1.3730000000000001E-2</v>
      </c>
      <c r="G17" s="1">
        <v>1.477E-2</v>
      </c>
      <c r="I17">
        <v>2021</v>
      </c>
      <c r="J17" s="1">
        <f t="shared" si="9"/>
        <v>8.3400000000000002E-2</v>
      </c>
      <c r="K17" s="10">
        <f t="shared" si="1"/>
        <v>5.6774999999999992E-2</v>
      </c>
      <c r="L17" s="10">
        <f t="shared" si="2"/>
        <v>0.10777999999999997</v>
      </c>
      <c r="M17" s="10">
        <f t="shared" si="3"/>
        <v>0.10164999999999999</v>
      </c>
      <c r="N17" s="10">
        <f t="shared" si="4"/>
        <v>8.4615899999999994E-2</v>
      </c>
      <c r="O17" s="1">
        <f t="shared" si="10"/>
        <v>1.3730000000000001E-2</v>
      </c>
      <c r="P17" s="1">
        <f t="shared" si="11"/>
        <v>1.477E-2</v>
      </c>
      <c r="Q17" s="1">
        <f t="shared" si="12"/>
        <v>-2.662500000000001E-2</v>
      </c>
      <c r="R17" s="1">
        <f t="shared" si="5"/>
        <v>2.4379999999999971E-2</v>
      </c>
      <c r="S17" s="1">
        <f t="shared" si="6"/>
        <v>1.8249999999999988E-2</v>
      </c>
      <c r="T17" s="1">
        <f t="shared" si="7"/>
        <v>1.215899999999992E-3</v>
      </c>
      <c r="U17" s="1">
        <f t="shared" si="0"/>
        <v>-4.8000000000000004E-3</v>
      </c>
    </row>
    <row r="18" spans="1:21">
      <c r="B18">
        <v>2022</v>
      </c>
      <c r="C18" s="1">
        <v>8.6599999999999996E-2</v>
      </c>
      <c r="D18" s="1">
        <v>1.6E-2</v>
      </c>
      <c r="E18" s="1">
        <v>5.4000000000000003E-3</v>
      </c>
      <c r="F18" s="1">
        <f t="shared" si="8"/>
        <v>2.1400000000000002E-2</v>
      </c>
      <c r="G18" s="1">
        <v>1.35E-2</v>
      </c>
      <c r="I18">
        <v>2022</v>
      </c>
      <c r="J18" s="1">
        <f t="shared" si="9"/>
        <v>8.6599999999999996E-2</v>
      </c>
      <c r="K18" s="10">
        <f t="shared" si="1"/>
        <v>6.1574999999999991E-2</v>
      </c>
      <c r="L18" s="10">
        <f t="shared" si="2"/>
        <v>0.11033999999999998</v>
      </c>
      <c r="M18" s="10">
        <f t="shared" si="3"/>
        <v>0.10485</v>
      </c>
      <c r="N18" s="10">
        <f t="shared" si="4"/>
        <v>8.6444999999999994E-2</v>
      </c>
      <c r="O18" s="1">
        <f t="shared" si="10"/>
        <v>2.1400000000000002E-2</v>
      </c>
      <c r="P18" s="1">
        <f t="shared" si="11"/>
        <v>1.35E-2</v>
      </c>
      <c r="Q18" s="1">
        <f t="shared" si="12"/>
        <v>-2.5025000000000006E-2</v>
      </c>
      <c r="R18" s="1">
        <f t="shared" si="5"/>
        <v>2.3739999999999983E-2</v>
      </c>
      <c r="S18" s="1">
        <f t="shared" si="6"/>
        <v>1.8250000000000002E-2</v>
      </c>
      <c r="T18" s="1">
        <f t="shared" si="7"/>
        <v>-1.5500000000000236E-4</v>
      </c>
      <c r="U18" s="1">
        <f t="shared" si="0"/>
        <v>-1.04475E-2</v>
      </c>
    </row>
    <row r="19" spans="1:21">
      <c r="B19">
        <v>2023</v>
      </c>
      <c r="C19" s="1">
        <v>9.3600000000000003E-2</v>
      </c>
      <c r="D19" s="1">
        <v>3.3000000000000002E-2</v>
      </c>
      <c r="E19" s="1">
        <v>-6.9999999999999999E-4</v>
      </c>
      <c r="F19" s="1">
        <f t="shared" si="8"/>
        <v>3.2300000000000002E-2</v>
      </c>
      <c r="G19" s="1">
        <v>1.653E-2</v>
      </c>
      <c r="I19">
        <v>2023</v>
      </c>
      <c r="J19" s="1">
        <f t="shared" si="9"/>
        <v>9.3600000000000003E-2</v>
      </c>
      <c r="K19" s="10">
        <f>K20+0.75*($O19-$O20)+0.75*($P19-$P20)</f>
        <v>7.2022499999999989E-2</v>
      </c>
      <c r="L19" s="10">
        <f t="shared" si="2"/>
        <v>0.11591199999999999</v>
      </c>
      <c r="M19" s="10">
        <f t="shared" si="3"/>
        <v>0.111815</v>
      </c>
      <c r="N19" s="10">
        <f t="shared" si="4"/>
        <v>8.96729E-2</v>
      </c>
      <c r="O19" s="1">
        <f t="shared" si="10"/>
        <v>3.2300000000000002E-2</v>
      </c>
      <c r="P19" s="1">
        <f t="shared" si="11"/>
        <v>1.653E-2</v>
      </c>
      <c r="Q19" s="1">
        <f t="shared" si="12"/>
        <v>-2.1577500000000013E-2</v>
      </c>
      <c r="R19" s="1">
        <f t="shared" si="5"/>
        <v>2.2311999999999985E-2</v>
      </c>
      <c r="S19" s="1">
        <f t="shared" si="6"/>
        <v>1.8214999999999995E-2</v>
      </c>
      <c r="T19" s="1">
        <f t="shared" si="7"/>
        <v>-3.9271000000000028E-3</v>
      </c>
      <c r="U19" s="1">
        <f>0.75*(O19-O20)+0.75*(P19-P20)</f>
        <v>1.5225000000000004E-3</v>
      </c>
    </row>
    <row r="20" spans="1:21" ht="55.8" customHeight="1">
      <c r="B20">
        <v>2024</v>
      </c>
      <c r="C20" s="1">
        <v>9.2100000000000001E-2</v>
      </c>
      <c r="D20" s="1">
        <v>3.2500000000000001E-2</v>
      </c>
      <c r="E20" s="1">
        <v>-1.9599999999999999E-3</v>
      </c>
      <c r="F20" s="1">
        <f t="shared" si="8"/>
        <v>3.0540000000000001E-2</v>
      </c>
      <c r="G20" s="1">
        <v>1.525E-2</v>
      </c>
      <c r="I20">
        <v>2024</v>
      </c>
      <c r="J20" s="1">
        <f t="shared" si="9"/>
        <v>9.2100000000000001E-2</v>
      </c>
      <c r="K20" s="7">
        <v>7.0499999999999993E-2</v>
      </c>
      <c r="L20" s="7">
        <v>0.11509999999999999</v>
      </c>
      <c r="M20" s="7">
        <v>0.1108</v>
      </c>
      <c r="N20" s="7">
        <v>8.9499999999999996E-2</v>
      </c>
      <c r="O20" s="7">
        <v>3.3000000000000002E-2</v>
      </c>
      <c r="P20" s="7">
        <v>1.38E-2</v>
      </c>
      <c r="Q20" s="1">
        <f t="shared" si="12"/>
        <v>-2.1600000000000008E-2</v>
      </c>
      <c r="R20" s="1">
        <f t="shared" si="5"/>
        <v>2.2999999999999993E-2</v>
      </c>
      <c r="S20" s="1">
        <f t="shared" si="6"/>
        <v>1.8699999999999994E-2</v>
      </c>
      <c r="T20" s="1">
        <f t="shared" si="7"/>
        <v>-2.6000000000000051E-3</v>
      </c>
    </row>
    <row r="21" spans="1:21" ht="215.4" customHeight="1">
      <c r="I21" s="12"/>
      <c r="J21" s="13" t="s">
        <v>3</v>
      </c>
      <c r="K21" s="13" t="s">
        <v>4</v>
      </c>
      <c r="L21" s="13" t="s">
        <v>9</v>
      </c>
      <c r="M21" s="13" t="s">
        <v>10</v>
      </c>
      <c r="N21" s="13" t="s">
        <v>11</v>
      </c>
      <c r="O21" s="13" t="s">
        <v>5</v>
      </c>
      <c r="P21" s="13" t="s">
        <v>6</v>
      </c>
      <c r="Q21" s="13" t="s">
        <v>12</v>
      </c>
      <c r="R21" s="13" t="s">
        <v>13</v>
      </c>
      <c r="S21" s="13" t="s">
        <v>14</v>
      </c>
      <c r="T21" s="13" t="s">
        <v>15</v>
      </c>
    </row>
    <row r="22" spans="1:21">
      <c r="I22" s="12" t="s">
        <v>16</v>
      </c>
      <c r="J22" s="14">
        <f>AVERAGE(J6:J20)</f>
        <v>9.0819999999999984E-2</v>
      </c>
      <c r="K22" s="14">
        <f t="shared" ref="K22:T22" si="13">AVERAGE(K6:K20)</f>
        <v>6.7911999999999986E-2</v>
      </c>
      <c r="L22" s="14">
        <f t="shared" si="13"/>
        <v>0.11371973333333329</v>
      </c>
      <c r="M22" s="14">
        <f t="shared" si="13"/>
        <v>0.10907466666666668</v>
      </c>
      <c r="N22" s="14">
        <f t="shared" si="13"/>
        <v>8.846875333333333E-2</v>
      </c>
      <c r="O22" s="14">
        <f t="shared" si="13"/>
        <v>2.8517999999999998E-2</v>
      </c>
      <c r="P22" s="14">
        <f t="shared" si="13"/>
        <v>1.4831333333333335E-2</v>
      </c>
      <c r="Q22" s="9">
        <f t="shared" si="13"/>
        <v>-2.2908000000000019E-2</v>
      </c>
      <c r="R22" s="9">
        <f t="shared" si="13"/>
        <v>2.2899733333333314E-2</v>
      </c>
      <c r="S22" s="9">
        <f t="shared" si="13"/>
        <v>1.8254666666666662E-2</v>
      </c>
      <c r="T22" s="9">
        <f t="shared" si="13"/>
        <v>-2.3512466666666693E-3</v>
      </c>
    </row>
    <row r="23" spans="1:21">
      <c r="I23" s="12" t="s">
        <v>17</v>
      </c>
      <c r="J23" s="14">
        <f>MEDIAN(J6:J20)</f>
        <v>9.1200000000000003E-2</v>
      </c>
      <c r="K23" s="14">
        <f t="shared" ref="K23:T23" si="14">MEDIAN(K6:K20)</f>
        <v>6.847499999999998E-2</v>
      </c>
      <c r="L23" s="14">
        <f t="shared" si="14"/>
        <v>0.11401999999999998</v>
      </c>
      <c r="M23" s="14">
        <f t="shared" si="14"/>
        <v>0.10945000000000001</v>
      </c>
      <c r="N23" s="14">
        <f t="shared" si="14"/>
        <v>8.8541899999999993E-2</v>
      </c>
      <c r="O23" s="14">
        <f t="shared" si="14"/>
        <v>2.7619999999999999E-2</v>
      </c>
      <c r="P23" s="14">
        <f t="shared" si="14"/>
        <v>1.4160000000000001E-2</v>
      </c>
      <c r="Q23" s="14">
        <f t="shared" si="14"/>
        <v>-2.2725000000000023E-2</v>
      </c>
      <c r="R23" s="14">
        <f t="shared" si="14"/>
        <v>2.2999999999999993E-2</v>
      </c>
      <c r="S23" s="14">
        <f t="shared" si="14"/>
        <v>1.8229999999999996E-2</v>
      </c>
      <c r="T23" s="14">
        <f t="shared" si="14"/>
        <v>-2.5306999999999968E-3</v>
      </c>
    </row>
    <row r="24" spans="1:21">
      <c r="I24" s="12" t="s">
        <v>18</v>
      </c>
      <c r="J24" s="14">
        <f>MAX(J6:J20)</f>
        <v>9.8500000000000004E-2</v>
      </c>
      <c r="K24" s="14">
        <f t="shared" ref="K24:T24" si="15">MAX(K6:K20)</f>
        <v>7.9424999999999968E-2</v>
      </c>
      <c r="L24" s="14">
        <f t="shared" si="15"/>
        <v>0.11985999999999998</v>
      </c>
      <c r="M24" s="14">
        <f t="shared" si="15"/>
        <v>0.11675000000000001</v>
      </c>
      <c r="N24" s="14">
        <f t="shared" si="15"/>
        <v>9.2560199999999995E-2</v>
      </c>
      <c r="O24" s="14">
        <f t="shared" si="15"/>
        <v>4.4639999999999999E-2</v>
      </c>
      <c r="P24" s="14">
        <f t="shared" si="15"/>
        <v>1.831E-2</v>
      </c>
      <c r="Q24" s="14">
        <f t="shared" si="15"/>
        <v>-1.9075000000000036E-2</v>
      </c>
      <c r="R24" s="14">
        <f t="shared" si="15"/>
        <v>2.4379999999999971E-2</v>
      </c>
      <c r="S24" s="14">
        <f t="shared" si="15"/>
        <v>1.8699999999999994E-2</v>
      </c>
      <c r="T24" s="14">
        <f t="shared" si="15"/>
        <v>1.215899999999992E-3</v>
      </c>
    </row>
    <row r="25" spans="1:21">
      <c r="I25" s="12" t="s">
        <v>19</v>
      </c>
      <c r="J25" s="14">
        <f>MIN(J6:J20)</f>
        <v>8.3400000000000002E-2</v>
      </c>
      <c r="K25" s="14">
        <f t="shared" ref="K25:T25" si="16">MIN(K6:K20)</f>
        <v>5.6774999999999992E-2</v>
      </c>
      <c r="L25" s="14">
        <f t="shared" si="16"/>
        <v>0.10777999999999997</v>
      </c>
      <c r="M25" s="14">
        <f t="shared" si="16"/>
        <v>0.10164999999999999</v>
      </c>
      <c r="N25" s="14">
        <f t="shared" si="16"/>
        <v>8.4615899999999994E-2</v>
      </c>
      <c r="O25" s="14">
        <f t="shared" si="16"/>
        <v>1.3730000000000001E-2</v>
      </c>
      <c r="P25" s="14">
        <f t="shared" si="16"/>
        <v>1.35E-2</v>
      </c>
      <c r="Q25" s="14">
        <f t="shared" si="16"/>
        <v>-2.662500000000001E-2</v>
      </c>
      <c r="R25" s="14">
        <f t="shared" si="16"/>
        <v>2.1359999999999976E-2</v>
      </c>
      <c r="S25" s="14">
        <f t="shared" si="16"/>
        <v>1.8184999999999993E-2</v>
      </c>
      <c r="T25" s="14">
        <f t="shared" si="16"/>
        <v>-5.939800000000009E-3</v>
      </c>
    </row>
    <row r="28" spans="1:21">
      <c r="B28" t="s">
        <v>3</v>
      </c>
      <c r="C28" t="s">
        <v>21</v>
      </c>
      <c r="D28" t="s">
        <v>22</v>
      </c>
      <c r="E28" t="s">
        <v>23</v>
      </c>
      <c r="F28" t="s">
        <v>24</v>
      </c>
    </row>
    <row r="29" spans="1:21">
      <c r="A29">
        <v>2009</v>
      </c>
      <c r="B29" s="1">
        <v>9.7500000000000003E-2</v>
      </c>
      <c r="C29" s="1">
        <v>7.7887499999999971E-2</v>
      </c>
      <c r="D29" s="1">
        <v>0.11903999999999998</v>
      </c>
      <c r="E29" s="1">
        <v>0.11572500000000001</v>
      </c>
      <c r="F29" s="1">
        <v>9.20155E-2</v>
      </c>
    </row>
    <row r="30" spans="1:21">
      <c r="A30">
        <v>2010</v>
      </c>
      <c r="B30" s="1">
        <v>9.8500000000000004E-2</v>
      </c>
      <c r="C30" s="1">
        <v>7.9424999999999968E-2</v>
      </c>
      <c r="D30" s="1">
        <v>0.11985999999999998</v>
      </c>
      <c r="E30" s="1">
        <v>0.11675000000000001</v>
      </c>
      <c r="F30" s="1">
        <v>9.2560199999999995E-2</v>
      </c>
    </row>
    <row r="31" spans="1:21">
      <c r="A31">
        <v>2011</v>
      </c>
      <c r="B31" s="1">
        <v>9.5799999999999996E-2</v>
      </c>
      <c r="C31" s="1">
        <v>7.5314999999999979E-2</v>
      </c>
      <c r="D31" s="1">
        <v>0.11766799999999998</v>
      </c>
      <c r="E31" s="1">
        <v>0.11401</v>
      </c>
      <c r="F31" s="1">
        <v>9.1153600000000001E-2</v>
      </c>
    </row>
    <row r="32" spans="1:21">
      <c r="A32">
        <v>2012</v>
      </c>
      <c r="B32" s="1">
        <v>9.1200000000000003E-2</v>
      </c>
      <c r="C32" s="1">
        <v>6.847499999999998E-2</v>
      </c>
      <c r="D32" s="1">
        <v>0.11401999999999998</v>
      </c>
      <c r="E32" s="1">
        <v>0.10945000000000001</v>
      </c>
      <c r="F32" s="1">
        <v>8.8669300000000006E-2</v>
      </c>
    </row>
    <row r="33" spans="1:6">
      <c r="A33">
        <v>2013</v>
      </c>
      <c r="B33" s="1">
        <v>8.9800000000000005E-2</v>
      </c>
      <c r="C33" s="1">
        <v>6.6314999999999985E-2</v>
      </c>
      <c r="D33" s="1">
        <v>0.11286799999999998</v>
      </c>
      <c r="E33" s="1">
        <v>0.10800999999999999</v>
      </c>
      <c r="F33" s="1">
        <v>8.8019300000000009E-2</v>
      </c>
    </row>
    <row r="34" spans="1:6">
      <c r="A34">
        <v>2014</v>
      </c>
      <c r="B34" s="1">
        <v>9.3600000000000003E-2</v>
      </c>
      <c r="C34" s="1">
        <v>7.1992499999999987E-2</v>
      </c>
      <c r="D34" s="1">
        <v>0.11589599999999999</v>
      </c>
      <c r="E34" s="1">
        <v>0.11179499999999999</v>
      </c>
      <c r="F34" s="1">
        <v>8.9883500000000005E-2</v>
      </c>
    </row>
    <row r="35" spans="1:6">
      <c r="A35">
        <v>2015</v>
      </c>
      <c r="B35" s="1">
        <v>9.2999999999999999E-2</v>
      </c>
      <c r="C35" s="1">
        <v>7.1145E-2</v>
      </c>
      <c r="D35" s="1">
        <v>0.11544399999999999</v>
      </c>
      <c r="E35" s="1">
        <v>0.11123</v>
      </c>
      <c r="F35" s="1">
        <v>8.9715799999999998E-2</v>
      </c>
    </row>
    <row r="36" spans="1:6">
      <c r="A36">
        <v>2016</v>
      </c>
      <c r="B36" s="1">
        <v>9.1899999999999996E-2</v>
      </c>
      <c r="C36" s="1">
        <v>6.9427499999999989E-2</v>
      </c>
      <c r="D36" s="1">
        <v>0.11452799999999999</v>
      </c>
      <c r="E36" s="1">
        <v>0.110085</v>
      </c>
      <c r="F36" s="1">
        <v>8.8541899999999993E-2</v>
      </c>
    </row>
    <row r="37" spans="1:6">
      <c r="A37">
        <v>2017</v>
      </c>
      <c r="B37" s="1">
        <v>8.7800000000000003E-2</v>
      </c>
      <c r="C37" s="1">
        <v>6.3277499999999987E-2</v>
      </c>
      <c r="D37" s="1">
        <v>0.11124799999999999</v>
      </c>
      <c r="E37" s="1">
        <v>0.105985</v>
      </c>
      <c r="F37" s="1">
        <v>8.6606199999999994E-2</v>
      </c>
    </row>
    <row r="38" spans="1:6">
      <c r="A38">
        <v>2018</v>
      </c>
      <c r="B38" s="1">
        <v>0.09</v>
      </c>
      <c r="C38" s="1">
        <v>6.6577499999999984E-2</v>
      </c>
      <c r="D38" s="1">
        <v>0.11300799999999998</v>
      </c>
      <c r="E38" s="1">
        <v>0.108185</v>
      </c>
      <c r="F38" s="1">
        <v>8.8120699999999996E-2</v>
      </c>
    </row>
    <row r="39" spans="1:6">
      <c r="A39">
        <v>2019</v>
      </c>
      <c r="B39" s="1">
        <v>8.9800000000000005E-2</v>
      </c>
      <c r="C39" s="1">
        <v>6.6367499999999996E-2</v>
      </c>
      <c r="D39" s="1">
        <v>0.11289599999999998</v>
      </c>
      <c r="E39" s="1">
        <v>0.108045</v>
      </c>
      <c r="F39" s="1">
        <v>8.8020599999999991E-2</v>
      </c>
    </row>
    <row r="40" spans="1:6">
      <c r="A40">
        <v>2020</v>
      </c>
      <c r="B40" s="1">
        <v>8.5199999999999998E-2</v>
      </c>
      <c r="C40" s="1">
        <v>5.9489999999999994E-2</v>
      </c>
      <c r="D40" s="1">
        <v>0.10922799999999998</v>
      </c>
      <c r="E40" s="1">
        <v>0.10346</v>
      </c>
      <c r="F40" s="1">
        <v>8.5506399999999996E-2</v>
      </c>
    </row>
    <row r="41" spans="1:6">
      <c r="A41">
        <v>2021</v>
      </c>
      <c r="B41" s="1">
        <v>8.3400000000000002E-2</v>
      </c>
      <c r="C41" s="1">
        <v>5.6774999999999992E-2</v>
      </c>
      <c r="D41" s="1">
        <v>0.10777999999999997</v>
      </c>
      <c r="E41" s="1">
        <v>0.10164999999999999</v>
      </c>
      <c r="F41" s="1">
        <v>8.4615899999999994E-2</v>
      </c>
    </row>
    <row r="42" spans="1:6">
      <c r="A42">
        <v>2022</v>
      </c>
      <c r="B42" s="1">
        <v>8.6599999999999996E-2</v>
      </c>
      <c r="C42" s="1">
        <v>6.1574999999999991E-2</v>
      </c>
      <c r="D42" s="1">
        <v>0.11033999999999998</v>
      </c>
      <c r="E42" s="1">
        <v>0.10485</v>
      </c>
      <c r="F42" s="1">
        <v>8.6444999999999994E-2</v>
      </c>
    </row>
    <row r="43" spans="1:6">
      <c r="A43">
        <v>2023</v>
      </c>
      <c r="B43" s="1">
        <v>9.3600000000000003E-2</v>
      </c>
      <c r="C43" s="1">
        <v>7.2022499999999989E-2</v>
      </c>
      <c r="D43" s="1">
        <v>0.11591199999999999</v>
      </c>
      <c r="E43" s="1">
        <v>0.111815</v>
      </c>
      <c r="F43" s="1">
        <v>8.96729E-2</v>
      </c>
    </row>
    <row r="44" spans="1:6">
      <c r="A44">
        <v>2024</v>
      </c>
      <c r="B44" s="1">
        <v>9.2100000000000001E-2</v>
      </c>
      <c r="C44" s="1">
        <v>7.0499999999999993E-2</v>
      </c>
      <c r="D44" s="1">
        <v>0.11509999999999999</v>
      </c>
      <c r="E44" s="1">
        <v>0.1108</v>
      </c>
      <c r="F44" s="1">
        <v>8.9499999999999996E-2</v>
      </c>
    </row>
  </sheetData>
  <mergeCells count="1">
    <mergeCell ref="I1:P1"/>
  </mergeCells>
  <pageMargins left="0.7" right="0.7" top="0.75" bottom="0.75" header="0.3" footer="0.3"/>
  <pageSetup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22700-98C8-472E-9C87-881525CEC8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A8EAFD-7CE0-493A-9B6F-4BF1BEAEC15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B5DA008-0D08-4E1A-8D29-C1073E284E1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43AE79E-2496-43E0-95DD-DE77705A03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1F595E0B-C0F6-45C6-AB85-33B59FD01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8d75b178-561e-4791-abdf-0ca6755f2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Backcast using Cleary Recomms.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Reinisch</dc:creator>
  <cp:keywords/>
  <dc:description/>
  <cp:lastModifiedBy>Sean Cleary</cp:lastModifiedBy>
  <cp:revision/>
  <cp:lastPrinted>2024-09-30T20:51:02Z</cp:lastPrinted>
  <dcterms:created xsi:type="dcterms:W3CDTF">2024-09-11T17:31:22Z</dcterms:created>
  <dcterms:modified xsi:type="dcterms:W3CDTF">2024-09-30T21:17:30Z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2024-09-11T17:43:14Z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335ee7c9-e430-4af5-bbd7-d1b1ac7c2fa0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  <property fmtid="{D5CDD505-2E9C-101B-9397-08002B2CF9AE}" pid="10" name="{A44787D4-0540-4523-9961-78E4036D8C6D}">
    <vt:lpwstr>{C2419EF1-66DC-43BC-85E1-CF35CAEDF9C1}</vt:lpwstr>
  </property>
  <property fmtid="{D5CDD505-2E9C-101B-9397-08002B2CF9AE}" pid="11" name="ContentTypeId">
    <vt:lpwstr>0x010100531430233A46584FB15788597374F1B4</vt:lpwstr>
  </property>
</Properties>
</file>