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95f9b79c41025c21/Documents/Utilis/Consulting/Tillsonburg/Commitments/THI 2024 CoS Models - Commitment Update - 08222024/THI_2024_CoS Models_Update_20240827-Hardcode/"/>
    </mc:Choice>
  </mc:AlternateContent>
  <xr:revisionPtr revIDLastSave="38" documentId="8_{5C566B86-486A-4987-B9BB-638C708B4450}" xr6:coauthVersionLast="47" xr6:coauthVersionMax="47" xr10:uidLastSave="{7196CEE5-F631-432D-8560-58EFAA9DD61C}"/>
  <bookViews>
    <workbookView xWindow="-120" yWindow="-120" windowWidth="20730" windowHeight="11040" xr2:uid="{00000000-000D-0000-FFFF-FFFF00000000}"/>
  </bookViews>
  <sheets>
    <sheet name="1592 AIIP - Principal" sheetId="1" r:id="rId1"/>
    <sheet name="OEB Prescribed Int Rat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I26" i="2"/>
  <c r="I22" i="2"/>
  <c r="I18" i="2"/>
  <c r="I14" i="2"/>
  <c r="I10" i="2"/>
  <c r="I6" i="2"/>
  <c r="I2" i="2"/>
  <c r="D26" i="2"/>
  <c r="D22" i="2"/>
  <c r="D14" i="2"/>
  <c r="D10" i="2"/>
  <c r="B29" i="2"/>
  <c r="D7" i="2"/>
  <c r="E5" i="2"/>
  <c r="E4" i="2"/>
  <c r="E3" i="2"/>
  <c r="E2" i="2"/>
  <c r="F2" i="2" s="1"/>
  <c r="G2" i="2" l="1"/>
  <c r="F3" i="2"/>
  <c r="E7" i="2"/>
  <c r="D8" i="2"/>
  <c r="E6" i="2"/>
  <c r="E8" i="2" l="1"/>
  <c r="D9" i="2"/>
  <c r="F4" i="2"/>
  <c r="G3" i="2"/>
  <c r="F5" i="2" l="1"/>
  <c r="G4" i="2"/>
  <c r="E9" i="2"/>
  <c r="E10" i="2" l="1"/>
  <c r="D11" i="2"/>
  <c r="G5" i="2"/>
  <c r="F6" i="2"/>
  <c r="F7" i="2" l="1"/>
  <c r="G6" i="2"/>
  <c r="E11" i="2"/>
  <c r="D12" i="2"/>
  <c r="E12" i="2" l="1"/>
  <c r="D13" i="2"/>
  <c r="G7" i="2"/>
  <c r="F8" i="2"/>
  <c r="F9" i="2" l="1"/>
  <c r="G8" i="2"/>
  <c r="E13" i="2"/>
  <c r="E14" i="2" l="1"/>
  <c r="D15" i="2"/>
  <c r="G9" i="2"/>
  <c r="F10" i="2"/>
  <c r="F11" i="2" l="1"/>
  <c r="G10" i="2"/>
  <c r="D16" i="2"/>
  <c r="E15" i="2"/>
  <c r="E16" i="2" l="1"/>
  <c r="D17" i="2"/>
  <c r="D18" i="2" s="1"/>
  <c r="G11" i="2"/>
  <c r="F12" i="2"/>
  <c r="F13" i="2" l="1"/>
  <c r="G12" i="2"/>
  <c r="E17" i="2"/>
  <c r="D19" i="2" l="1"/>
  <c r="E18" i="2"/>
  <c r="G13" i="2"/>
  <c r="F14" i="2"/>
  <c r="E19" i="2" l="1"/>
  <c r="D20" i="2"/>
  <c r="F15" i="2"/>
  <c r="G14" i="2"/>
  <c r="G15" i="2" l="1"/>
  <c r="F16" i="2"/>
  <c r="E20" i="2"/>
  <c r="D21" i="2"/>
  <c r="E21" i="2" l="1"/>
  <c r="F17" i="2"/>
  <c r="G16" i="2"/>
  <c r="E22" i="2" l="1"/>
  <c r="D23" i="2"/>
  <c r="G17" i="2"/>
  <c r="F18" i="2"/>
  <c r="F19" i="2" l="1"/>
  <c r="G18" i="2"/>
  <c r="E23" i="2"/>
  <c r="D24" i="2"/>
  <c r="E24" i="2" l="1"/>
  <c r="D25" i="2"/>
  <c r="G19" i="2"/>
  <c r="F20" i="2"/>
  <c r="F21" i="2" l="1"/>
  <c r="G20" i="2"/>
  <c r="E25" i="2"/>
  <c r="D27" i="2" l="1"/>
  <c r="E26" i="2"/>
  <c r="G21" i="2"/>
  <c r="F22" i="2"/>
  <c r="F23" i="2" l="1"/>
  <c r="G22" i="2"/>
  <c r="E27" i="2"/>
  <c r="D28" i="2"/>
  <c r="D29" i="2" l="1"/>
  <c r="E29" i="2" s="1"/>
  <c r="E28" i="2"/>
  <c r="G23" i="2"/>
  <c r="F24" i="2"/>
  <c r="F25" i="2" l="1"/>
  <c r="G24" i="2"/>
  <c r="G25" i="2" l="1"/>
  <c r="F26" i="2"/>
  <c r="F27" i="2" l="1"/>
  <c r="G26" i="2"/>
  <c r="G27" i="2" l="1"/>
  <c r="F28" i="2"/>
  <c r="F29" i="2" l="1"/>
  <c r="G29" i="2" s="1"/>
  <c r="G28" i="2"/>
  <c r="G7" i="1" l="1"/>
  <c r="G8" i="1"/>
  <c r="G4" i="1"/>
  <c r="G6" i="1" l="1"/>
  <c r="G86" i="1"/>
  <c r="H86" i="1"/>
  <c r="I86" i="1"/>
  <c r="G94" i="1"/>
  <c r="D86" i="1" l="1"/>
  <c r="E92" i="1"/>
  <c r="G91" i="1"/>
  <c r="D91" i="1"/>
  <c r="H90" i="1"/>
  <c r="I90" i="1" s="1"/>
  <c r="G90" i="1"/>
  <c r="D90" i="1"/>
  <c r="G89" i="1"/>
  <c r="D89" i="1"/>
  <c r="H88" i="1"/>
  <c r="I88" i="1" s="1"/>
  <c r="G88" i="1"/>
  <c r="D88" i="1"/>
  <c r="G87" i="1"/>
  <c r="D87" i="1"/>
  <c r="G92" i="1"/>
  <c r="G85" i="1"/>
  <c r="D85" i="1"/>
  <c r="D92" i="1" l="1"/>
  <c r="I91" i="1"/>
  <c r="H85" i="1"/>
  <c r="H87" i="1"/>
  <c r="I87" i="1" s="1"/>
  <c r="H89" i="1"/>
  <c r="I89" i="1" s="1"/>
  <c r="H91" i="1"/>
  <c r="I85" i="1"/>
  <c r="G28" i="1"/>
  <c r="G77" i="1"/>
  <c r="G76" i="1"/>
  <c r="G75" i="1"/>
  <c r="G74" i="1"/>
  <c r="G73" i="1"/>
  <c r="G72" i="1"/>
  <c r="G71" i="1"/>
  <c r="G63" i="1"/>
  <c r="G62" i="1"/>
  <c r="G61" i="1"/>
  <c r="G60" i="1"/>
  <c r="G59" i="1"/>
  <c r="G58" i="1"/>
  <c r="G57" i="1"/>
  <c r="G49" i="1"/>
  <c r="G48" i="1"/>
  <c r="G47" i="1"/>
  <c r="G46" i="1"/>
  <c r="G45" i="1"/>
  <c r="G44" i="1"/>
  <c r="G43" i="1"/>
  <c r="G33" i="1"/>
  <c r="G20" i="1"/>
  <c r="H20" i="1"/>
  <c r="G34" i="1"/>
  <c r="H92" i="1" l="1"/>
  <c r="I92" i="1"/>
  <c r="I20" i="1"/>
  <c r="D34" i="1" s="1"/>
  <c r="H34" i="1" l="1"/>
  <c r="I34" i="1" s="1"/>
  <c r="E78" i="1"/>
  <c r="E64" i="1"/>
  <c r="E50" i="1"/>
  <c r="E35" i="1"/>
  <c r="G32" i="1"/>
  <c r="G31" i="1"/>
  <c r="G30" i="1"/>
  <c r="G29" i="1"/>
  <c r="G18" i="1"/>
  <c r="H15" i="1"/>
  <c r="H16" i="1"/>
  <c r="H17" i="1"/>
  <c r="H18" i="1"/>
  <c r="H19" i="1"/>
  <c r="H14" i="1"/>
  <c r="G15" i="1"/>
  <c r="G16" i="1"/>
  <c r="G17" i="1"/>
  <c r="G19" i="1"/>
  <c r="G14" i="1"/>
  <c r="E21" i="1"/>
  <c r="D21" i="1"/>
  <c r="I14" i="1" l="1"/>
  <c r="G50" i="1"/>
  <c r="D4" i="1" s="1"/>
  <c r="D6" i="1" s="1"/>
  <c r="D7" i="1" s="1"/>
  <c r="D49" i="1"/>
  <c r="I19" i="1"/>
  <c r="D33" i="1" s="1"/>
  <c r="G78" i="1"/>
  <c r="F4" i="1" s="1"/>
  <c r="F6" i="1" s="1"/>
  <c r="F7" i="1" s="1"/>
  <c r="I17" i="1"/>
  <c r="D31" i="1" s="1"/>
  <c r="I16" i="1"/>
  <c r="D30" i="1" s="1"/>
  <c r="G64" i="1"/>
  <c r="E4" i="1" s="1"/>
  <c r="E6" i="1" s="1"/>
  <c r="E7" i="1" s="1"/>
  <c r="I18" i="1"/>
  <c r="D32" i="1" s="1"/>
  <c r="H21" i="1"/>
  <c r="G35" i="1"/>
  <c r="C4" i="1" s="1"/>
  <c r="C6" i="1" s="1"/>
  <c r="C7" i="1" s="1"/>
  <c r="G21" i="1"/>
  <c r="I15" i="1"/>
  <c r="D29" i="1" s="1"/>
  <c r="H49" i="1" l="1"/>
  <c r="I49" i="1"/>
  <c r="D63" i="1" s="1"/>
  <c r="H31" i="1"/>
  <c r="I31" i="1" s="1"/>
  <c r="D46" i="1" s="1"/>
  <c r="H33" i="1"/>
  <c r="I33" i="1" s="1"/>
  <c r="D48" i="1" s="1"/>
  <c r="H29" i="1"/>
  <c r="I29" i="1" s="1"/>
  <c r="D44" i="1" s="1"/>
  <c r="H32" i="1"/>
  <c r="I32" i="1" s="1"/>
  <c r="D47" i="1" s="1"/>
  <c r="H30" i="1"/>
  <c r="I30" i="1" s="1"/>
  <c r="D45" i="1" s="1"/>
  <c r="D28" i="1"/>
  <c r="H28" i="1" s="1"/>
  <c r="I28" i="1" s="1"/>
  <c r="I21" i="1"/>
  <c r="G23" i="1"/>
  <c r="H63" i="1" l="1"/>
  <c r="I63" i="1" s="1"/>
  <c r="D77" i="1" s="1"/>
  <c r="H48" i="1"/>
  <c r="I48" i="1" s="1"/>
  <c r="D62" i="1" s="1"/>
  <c r="H46" i="1"/>
  <c r="I46" i="1"/>
  <c r="D60" i="1" s="1"/>
  <c r="H60" i="1" s="1"/>
  <c r="I60" i="1" s="1"/>
  <c r="D74" i="1" s="1"/>
  <c r="H74" i="1" s="1"/>
  <c r="I74" i="1" s="1"/>
  <c r="H47" i="1"/>
  <c r="I47" i="1" s="1"/>
  <c r="D61" i="1" s="1"/>
  <c r="H45" i="1"/>
  <c r="I45" i="1"/>
  <c r="D59" i="1" s="1"/>
  <c r="H44" i="1"/>
  <c r="I44" i="1" s="1"/>
  <c r="D35" i="1"/>
  <c r="D43" i="1"/>
  <c r="H35" i="1"/>
  <c r="D50" i="1"/>
  <c r="I35" i="1"/>
  <c r="H59" i="1" l="1"/>
  <c r="I59" i="1" s="1"/>
  <c r="D73" i="1" s="1"/>
  <c r="H73" i="1" s="1"/>
  <c r="I73" i="1" s="1"/>
  <c r="H61" i="1"/>
  <c r="I61" i="1" s="1"/>
  <c r="D75" i="1" s="1"/>
  <c r="H62" i="1"/>
  <c r="I62" i="1" s="1"/>
  <c r="D76" i="1" s="1"/>
  <c r="H77" i="1"/>
  <c r="I77" i="1" s="1"/>
  <c r="H43" i="1"/>
  <c r="H50" i="1" s="1"/>
  <c r="G52" i="1" s="1"/>
  <c r="I43" i="1"/>
  <c r="D57" i="1" s="1"/>
  <c r="G37" i="1"/>
  <c r="H57" i="1" l="1"/>
  <c r="I57" i="1" s="1"/>
  <c r="D71" i="1" s="1"/>
  <c r="H76" i="1"/>
  <c r="I76" i="1" s="1"/>
  <c r="H75" i="1"/>
  <c r="I75" i="1" s="1"/>
  <c r="D58" i="1"/>
  <c r="I50" i="1"/>
  <c r="H71" i="1" l="1"/>
  <c r="I71" i="1" s="1"/>
  <c r="H58" i="1"/>
  <c r="I58" i="1" s="1"/>
  <c r="D64" i="1"/>
  <c r="H64" i="1" l="1"/>
  <c r="G66" i="1" s="1"/>
  <c r="D72" i="1" l="1"/>
  <c r="I64" i="1"/>
  <c r="I72" i="1" l="1"/>
  <c r="H72" i="1"/>
  <c r="H78" i="1" s="1"/>
  <c r="G80" i="1" s="1"/>
  <c r="D78" i="1"/>
  <c r="I78" i="1" l="1"/>
</calcChain>
</file>

<file path=xl/sharedStrings.xml><?xml version="1.0" encoding="utf-8"?>
<sst xmlns="http://schemas.openxmlformats.org/spreadsheetml/2006/main" count="125" uniqueCount="56">
  <si>
    <t>Class</t>
  </si>
  <si>
    <t>Opening</t>
  </si>
  <si>
    <t>AIIP Additions</t>
  </si>
  <si>
    <t>Rate %</t>
  </si>
  <si>
    <t>Accel CCA</t>
  </si>
  <si>
    <t>Consequential CCA</t>
  </si>
  <si>
    <t>Ending UCC</t>
  </si>
  <si>
    <t>A</t>
  </si>
  <si>
    <t>B</t>
  </si>
  <si>
    <t>C</t>
  </si>
  <si>
    <t>D=B*C/2*2</t>
  </si>
  <si>
    <t>E=A*C</t>
  </si>
  <si>
    <t>F=A-D-E</t>
  </si>
  <si>
    <t>Total CCA</t>
  </si>
  <si>
    <t>Change in CCA (from below</t>
  </si>
  <si>
    <t>Standard CCA</t>
  </si>
  <si>
    <t>Effective Tax Rate</t>
  </si>
  <si>
    <t>PILs</t>
  </si>
  <si>
    <t>Grossed up PILs</t>
  </si>
  <si>
    <t>Summary: Revenue Requirement Impact of Accelerated CCA 2019 - 2022</t>
  </si>
  <si>
    <t>Disposition 2019 - 2023</t>
  </si>
  <si>
    <t>Period</t>
  </si>
  <si>
    <t>Interest Rate</t>
  </si>
  <si>
    <t>Principal Balance</t>
  </si>
  <si>
    <t>Quarterly Interest</t>
  </si>
  <si>
    <t>Cumulative Interest</t>
  </si>
  <si>
    <t>Total Balance</t>
  </si>
  <si>
    <t>Q1 2018 (Actual)</t>
  </si>
  <si>
    <t>Q2 2018 (Actual)</t>
  </si>
  <si>
    <t>Q3 2018 (Actual)</t>
  </si>
  <si>
    <t>Q4 2018 (Actual)</t>
  </si>
  <si>
    <t>Q1 2019 (Actual)</t>
  </si>
  <si>
    <t>Q2 2019 (Actual)</t>
  </si>
  <si>
    <t>Q3 2019 (Actual)</t>
  </si>
  <si>
    <t>Q4 2019 (Actual)</t>
  </si>
  <si>
    <t>Q1 2020 (Actual)</t>
  </si>
  <si>
    <t>Q2 2020 (Actual)</t>
  </si>
  <si>
    <t>Q3 2020 (Actual)</t>
  </si>
  <si>
    <t>Q4 2020 (Actual)</t>
  </si>
  <si>
    <t>Q1 2021 (Actual)</t>
  </si>
  <si>
    <t>Q2 2021 (Actual)</t>
  </si>
  <si>
    <t>Q3 2021 (Actual)</t>
  </si>
  <si>
    <t>Q4 2021 (Actual)</t>
  </si>
  <si>
    <t>Q1 2022 (Actual)</t>
  </si>
  <si>
    <t>Q2 2022 (Actual)</t>
  </si>
  <si>
    <t>Q3 2022 (Actual)</t>
  </si>
  <si>
    <t>Q4 2022 (Actual)</t>
  </si>
  <si>
    <t>Q1 2023 (Actual)</t>
  </si>
  <si>
    <t>Q2 2023 (Actual)</t>
  </si>
  <si>
    <t>Q3 2023 (Actual)</t>
  </si>
  <si>
    <t>Q4 2023 (Actual)</t>
  </si>
  <si>
    <t>Q1 2024 (Actual)</t>
  </si>
  <si>
    <t>Q2 2024 (Actual)</t>
  </si>
  <si>
    <t>Q3 2024 (Actual)</t>
  </si>
  <si>
    <t>Q2 2024 (Forecast)</t>
  </si>
  <si>
    <t>Annual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</si>
</sst>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9EC2"/>
        <bgColor indexed="64"/>
      </patternFill>
    </fill>
    <fill>
      <patternFill patternType="solid">
        <fgColor rgb="FFE5EBF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9EC2"/>
      </left>
      <right/>
      <top style="medium">
        <color rgb="FF809EC2"/>
      </top>
      <bottom style="medium">
        <color rgb="FF809EC2"/>
      </bottom>
      <diagonal/>
    </border>
    <border>
      <left/>
      <right style="medium">
        <color rgb="FF809EC2"/>
      </right>
      <top style="medium">
        <color rgb="FF809EC2"/>
      </top>
      <bottom style="medium">
        <color rgb="FF809EC2"/>
      </bottom>
      <diagonal/>
    </border>
    <border>
      <left style="medium">
        <color rgb="FFB2C4DA"/>
      </left>
      <right style="medium">
        <color rgb="FFB2C4DA"/>
      </right>
      <top/>
      <bottom style="medium">
        <color rgb="FFB2C4DA"/>
      </bottom>
      <diagonal/>
    </border>
    <border>
      <left/>
      <right style="medium">
        <color rgb="FFB2C4DA"/>
      </right>
      <top/>
      <bottom style="medium">
        <color rgb="FFB2C4D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right"/>
    </xf>
    <xf numFmtId="44" fontId="0" fillId="0" borderId="0" xfId="1" applyFont="1"/>
    <xf numFmtId="9" fontId="0" fillId="0" borderId="0" xfId="2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4" fontId="1" fillId="0" borderId="1" xfId="1" applyFont="1" applyBorder="1"/>
    <xf numFmtId="9" fontId="1" fillId="0" borderId="1" xfId="2" applyFont="1" applyBorder="1"/>
    <xf numFmtId="0" fontId="0" fillId="0" borderId="2" xfId="0" applyBorder="1"/>
    <xf numFmtId="44" fontId="0" fillId="0" borderId="3" xfId="1" applyFont="1" applyBorder="1"/>
    <xf numFmtId="44" fontId="0" fillId="0" borderId="1" xfId="1" applyFont="1" applyBorder="1"/>
    <xf numFmtId="0" fontId="4" fillId="0" borderId="0" xfId="0" applyFont="1"/>
    <xf numFmtId="44" fontId="0" fillId="0" borderId="0" xfId="1" applyFont="1" applyBorder="1"/>
    <xf numFmtId="44" fontId="0" fillId="0" borderId="0" xfId="0" applyNumberFormat="1"/>
    <xf numFmtId="44" fontId="0" fillId="0" borderId="5" xfId="1" applyFont="1" applyBorder="1"/>
    <xf numFmtId="165" fontId="0" fillId="0" borderId="4" xfId="2" applyNumberFormat="1" applyFont="1" applyBorder="1"/>
    <xf numFmtId="0" fontId="0" fillId="2" borderId="0" xfId="0" applyFill="1"/>
    <xf numFmtId="0" fontId="3" fillId="2" borderId="0" xfId="0" applyFont="1" applyFill="1" applyAlignment="1">
      <alignment horizontal="right"/>
    </xf>
    <xf numFmtId="164" fontId="3" fillId="2" borderId="0" xfId="0" applyNumberFormat="1" applyFont="1" applyFill="1"/>
    <xf numFmtId="0" fontId="5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/>
    <xf numFmtId="0" fontId="3" fillId="0" borderId="4" xfId="0" applyFont="1" applyBorder="1"/>
    <xf numFmtId="164" fontId="0" fillId="0" borderId="4" xfId="0" applyNumberFormat="1" applyBorder="1"/>
    <xf numFmtId="164" fontId="3" fillId="0" borderId="4" xfId="0" applyNumberFormat="1" applyFont="1" applyBorder="1"/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10" fontId="8" fillId="5" borderId="9" xfId="0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0" fontId="9" fillId="0" borderId="8" xfId="0" applyFont="1" applyBorder="1" applyAlignment="1">
      <alignment horizontal="center" vertical="center" wrapText="1"/>
    </xf>
    <xf numFmtId="10" fontId="10" fillId="0" borderId="9" xfId="0" applyNumberFormat="1" applyFont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10" fontId="9" fillId="6" borderId="9" xfId="0" applyNumberFormat="1" applyFont="1" applyFill="1" applyBorder="1" applyAlignment="1">
      <alignment horizontal="center" vertical="center" wrapText="1"/>
    </xf>
    <xf numFmtId="0" fontId="3" fillId="6" borderId="0" xfId="0" applyFont="1" applyFill="1"/>
    <xf numFmtId="164" fontId="3" fillId="6" borderId="0" xfId="1" applyNumberFormat="1" applyFont="1" applyFill="1"/>
    <xf numFmtId="164" fontId="3" fillId="6" borderId="0" xfId="0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95"/>
  <sheetViews>
    <sheetView showGridLines="0" tabSelected="1" workbookViewId="0">
      <selection activeCell="F9" sqref="F9"/>
    </sheetView>
  </sheetViews>
  <sheetFormatPr defaultRowHeight="15" x14ac:dyDescent="0.25"/>
  <cols>
    <col min="1" max="1" width="4" customWidth="1"/>
    <col min="2" max="2" width="25.7109375" bestFit="1" customWidth="1"/>
    <col min="3" max="3" width="14.28515625" bestFit="1" customWidth="1"/>
    <col min="4" max="4" width="15.42578125" customWidth="1"/>
    <col min="5" max="5" width="14.28515625" bestFit="1" customWidth="1"/>
    <col min="6" max="6" width="12.5703125" bestFit="1" customWidth="1"/>
    <col min="7" max="7" width="12.7109375" customWidth="1"/>
    <col min="8" max="8" width="15" customWidth="1"/>
    <col min="9" max="10" width="14.28515625" bestFit="1" customWidth="1"/>
  </cols>
  <sheetData>
    <row r="2" spans="2:10" ht="15.75" x14ac:dyDescent="0.25">
      <c r="B2" s="11" t="s">
        <v>19</v>
      </c>
    </row>
    <row r="3" spans="2:10" x14ac:dyDescent="0.25">
      <c r="B3" s="22"/>
      <c r="C3" s="21">
        <v>2019</v>
      </c>
      <c r="D3" s="21">
        <v>2020</v>
      </c>
      <c r="E3" s="21">
        <v>2021</v>
      </c>
      <c r="F3" s="21">
        <v>2022</v>
      </c>
      <c r="G3" s="21">
        <v>2023</v>
      </c>
    </row>
    <row r="4" spans="2:10" x14ac:dyDescent="0.25">
      <c r="B4" s="23" t="s">
        <v>14</v>
      </c>
      <c r="C4" s="24">
        <f>G35</f>
        <v>274272.48</v>
      </c>
      <c r="D4" s="24">
        <f>G50</f>
        <v>178486.39999999999</v>
      </c>
      <c r="E4" s="24">
        <f>G64</f>
        <v>103967.82</v>
      </c>
      <c r="F4" s="24">
        <f>G78</f>
        <v>100014.16</v>
      </c>
      <c r="G4" s="24">
        <f>G92</f>
        <v>174098.64</v>
      </c>
    </row>
    <row r="5" spans="2:10" x14ac:dyDescent="0.25">
      <c r="B5" s="23" t="s">
        <v>16</v>
      </c>
      <c r="C5" s="15">
        <v>0.24936025052296781</v>
      </c>
      <c r="D5" s="15">
        <v>0.26500000000000001</v>
      </c>
      <c r="E5" s="15">
        <v>0.12202623485187034</v>
      </c>
      <c r="F5" s="15">
        <v>0.26499368116988625</v>
      </c>
      <c r="G5" s="15">
        <v>0.18198720402471702</v>
      </c>
    </row>
    <row r="6" spans="2:10" x14ac:dyDescent="0.25">
      <c r="B6" s="23" t="s">
        <v>17</v>
      </c>
      <c r="C6" s="24">
        <f>C4*C5</f>
        <v>68392.654324355681</v>
      </c>
      <c r="D6" s="24">
        <f t="shared" ref="D6:F6" si="0">D4*D5</f>
        <v>47298.896000000001</v>
      </c>
      <c r="E6" s="24">
        <f t="shared" si="0"/>
        <v>12686.801620356982</v>
      </c>
      <c r="F6" s="24">
        <f t="shared" si="0"/>
        <v>26503.120427513993</v>
      </c>
      <c r="G6" s="24">
        <f t="shared" ref="G6" si="1">G4*G5</f>
        <v>31683.724718105761</v>
      </c>
    </row>
    <row r="7" spans="2:10" x14ac:dyDescent="0.25">
      <c r="B7" s="23" t="s">
        <v>18</v>
      </c>
      <c r="C7" s="25">
        <f>C6/(1-C5)</f>
        <v>91112.486878032476</v>
      </c>
      <c r="D7" s="25">
        <f t="shared" ref="D7:F7" si="2">D6/(1-D5)</f>
        <v>64352.239455782314</v>
      </c>
      <c r="E7" s="25">
        <f t="shared" si="2"/>
        <v>14450.091932093774</v>
      </c>
      <c r="F7" s="25">
        <f t="shared" si="2"/>
        <v>36058.357252898415</v>
      </c>
      <c r="G7" s="25">
        <f>G6/(1-G5)</f>
        <v>38732.553908683738</v>
      </c>
    </row>
    <row r="8" spans="2:10" x14ac:dyDescent="0.25">
      <c r="E8" s="16"/>
      <c r="F8" s="17" t="s">
        <v>20</v>
      </c>
      <c r="G8" s="18">
        <f>C7+D7+E7+F7+G7</f>
        <v>244705.72942749073</v>
      </c>
    </row>
    <row r="9" spans="2:10" x14ac:dyDescent="0.25">
      <c r="J9" s="13"/>
    </row>
    <row r="10" spans="2:10" hidden="1" x14ac:dyDescent="0.25"/>
    <row r="11" spans="2:10" hidden="1" x14ac:dyDescent="0.25">
      <c r="C11">
        <v>2018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I11" s="5" t="s">
        <v>12</v>
      </c>
    </row>
    <row r="12" spans="2:10" ht="30" hidden="1" x14ac:dyDescent="0.25">
      <c r="C12" s="4" t="s">
        <v>0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" t="s">
        <v>6</v>
      </c>
      <c r="J12" s="4"/>
    </row>
    <row r="13" spans="2:10" hidden="1" x14ac:dyDescent="0.25"/>
    <row r="14" spans="2:10" hidden="1" x14ac:dyDescent="0.25">
      <c r="C14" s="1">
        <v>1</v>
      </c>
      <c r="D14" s="2">
        <v>0</v>
      </c>
      <c r="E14" s="2"/>
      <c r="F14" s="3">
        <v>0.04</v>
      </c>
      <c r="G14" s="2">
        <f>E14*F14/2*2</f>
        <v>0</v>
      </c>
      <c r="H14" s="2">
        <f>D14*F14</f>
        <v>0</v>
      </c>
      <c r="I14" s="2">
        <f>D14-G14-H14</f>
        <v>0</v>
      </c>
    </row>
    <row r="15" spans="2:10" hidden="1" x14ac:dyDescent="0.25">
      <c r="C15">
        <v>47</v>
      </c>
      <c r="D15" s="2">
        <v>0</v>
      </c>
      <c r="E15" s="2"/>
      <c r="F15" s="3">
        <v>0.08</v>
      </c>
      <c r="G15" s="2">
        <f t="shared" ref="G15:G20" si="3">E15*F15/2*2</f>
        <v>0</v>
      </c>
      <c r="H15" s="2">
        <f t="shared" ref="H15:H20" si="4">D15*F15</f>
        <v>0</v>
      </c>
      <c r="I15" s="2">
        <f t="shared" ref="I15:I20" si="5">D15-G15-H15</f>
        <v>0</v>
      </c>
    </row>
    <row r="16" spans="2:10" hidden="1" x14ac:dyDescent="0.25">
      <c r="C16">
        <v>10</v>
      </c>
      <c r="D16" s="2">
        <v>0</v>
      </c>
      <c r="E16" s="2"/>
      <c r="F16" s="3">
        <v>0.3</v>
      </c>
      <c r="G16" s="2">
        <f t="shared" si="3"/>
        <v>0</v>
      </c>
      <c r="H16" s="2">
        <f t="shared" si="4"/>
        <v>0</v>
      </c>
      <c r="I16" s="2">
        <f t="shared" si="5"/>
        <v>0</v>
      </c>
    </row>
    <row r="17" spans="3:9" hidden="1" x14ac:dyDescent="0.25">
      <c r="C17">
        <v>50</v>
      </c>
      <c r="D17" s="2">
        <v>0</v>
      </c>
      <c r="E17" s="2"/>
      <c r="F17" s="3">
        <v>0.55000000000000004</v>
      </c>
      <c r="G17" s="2">
        <f t="shared" si="3"/>
        <v>0</v>
      </c>
      <c r="H17" s="2">
        <f t="shared" si="4"/>
        <v>0</v>
      </c>
      <c r="I17" s="2">
        <f t="shared" si="5"/>
        <v>0</v>
      </c>
    </row>
    <row r="18" spans="3:9" hidden="1" x14ac:dyDescent="0.25">
      <c r="C18">
        <v>43.2</v>
      </c>
      <c r="D18" s="2">
        <v>0</v>
      </c>
      <c r="E18" s="2"/>
      <c r="F18" s="3">
        <v>0.5</v>
      </c>
      <c r="G18" s="2">
        <f>E18*F18/2*2</f>
        <v>0</v>
      </c>
      <c r="H18" s="2">
        <f t="shared" si="4"/>
        <v>0</v>
      </c>
      <c r="I18" s="2">
        <f t="shared" si="5"/>
        <v>0</v>
      </c>
    </row>
    <row r="19" spans="3:9" hidden="1" x14ac:dyDescent="0.25">
      <c r="C19">
        <v>8</v>
      </c>
      <c r="D19" s="2">
        <v>0</v>
      </c>
      <c r="E19" s="2"/>
      <c r="F19" s="3">
        <v>0.08</v>
      </c>
      <c r="G19" s="2">
        <f t="shared" si="3"/>
        <v>0</v>
      </c>
      <c r="H19" s="2">
        <f t="shared" si="4"/>
        <v>0</v>
      </c>
      <c r="I19" s="2">
        <f t="shared" si="5"/>
        <v>0</v>
      </c>
    </row>
    <row r="20" spans="3:9" ht="15.75" hidden="1" thickBot="1" x14ac:dyDescent="0.3">
      <c r="D20" s="6">
        <v>0</v>
      </c>
      <c r="E20" s="6"/>
      <c r="F20" s="7">
        <v>0</v>
      </c>
      <c r="G20" s="6">
        <f t="shared" si="3"/>
        <v>0</v>
      </c>
      <c r="H20" s="6">
        <f t="shared" si="4"/>
        <v>0</v>
      </c>
      <c r="I20" s="6">
        <f t="shared" si="5"/>
        <v>0</v>
      </c>
    </row>
    <row r="21" spans="3:9" hidden="1" x14ac:dyDescent="0.25">
      <c r="D21" s="2">
        <f>SUM(D14:D20)</f>
        <v>0</v>
      </c>
      <c r="E21" s="2">
        <f>SUM(E14:E20)</f>
        <v>0</v>
      </c>
      <c r="G21" s="2">
        <f>SUM(G14:G20)</f>
        <v>0</v>
      </c>
      <c r="H21" s="2">
        <f>SUM(H14:H20)</f>
        <v>0</v>
      </c>
      <c r="I21" s="2">
        <f>SUM(I14:I20)</f>
        <v>0</v>
      </c>
    </row>
    <row r="22" spans="3:9" ht="15.75" hidden="1" thickBot="1" x14ac:dyDescent="0.3"/>
    <row r="23" spans="3:9" ht="16.5" hidden="1" thickTop="1" thickBot="1" x14ac:dyDescent="0.3">
      <c r="F23" s="8" t="s">
        <v>13</v>
      </c>
      <c r="G23" s="9">
        <f>G21+H21</f>
        <v>0</v>
      </c>
    </row>
    <row r="25" spans="3:9" x14ac:dyDescent="0.25">
      <c r="C25" s="19">
        <v>2019</v>
      </c>
      <c r="D25" s="20" t="s">
        <v>7</v>
      </c>
      <c r="E25" s="20" t="s">
        <v>8</v>
      </c>
      <c r="F25" s="20" t="s">
        <v>9</v>
      </c>
      <c r="G25" s="20" t="s">
        <v>10</v>
      </c>
      <c r="H25" s="20" t="s">
        <v>11</v>
      </c>
      <c r="I25" s="20" t="s">
        <v>12</v>
      </c>
    </row>
    <row r="26" spans="3:9" x14ac:dyDescent="0.25">
      <c r="C26" s="4" t="s">
        <v>0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15</v>
      </c>
      <c r="I26" s="4" t="s">
        <v>6</v>
      </c>
    </row>
    <row r="28" spans="3:9" x14ac:dyDescent="0.25">
      <c r="C28" s="1">
        <v>1</v>
      </c>
      <c r="D28" s="2">
        <f>I14</f>
        <v>0</v>
      </c>
      <c r="E28" s="2"/>
      <c r="F28" s="3">
        <v>0.04</v>
      </c>
      <c r="G28" s="2">
        <f>E28*F28/2*2</f>
        <v>0</v>
      </c>
      <c r="H28" s="2">
        <f>D28*F28+(E28*F28)/2</f>
        <v>0</v>
      </c>
      <c r="I28" s="2">
        <f>D28+E28-G28-H28</f>
        <v>0</v>
      </c>
    </row>
    <row r="29" spans="3:9" x14ac:dyDescent="0.25">
      <c r="C29">
        <v>47</v>
      </c>
      <c r="D29" s="2">
        <f t="shared" ref="D29:D34" si="6">I15</f>
        <v>0</v>
      </c>
      <c r="E29" s="2">
        <v>2733485</v>
      </c>
      <c r="F29" s="3">
        <v>0.08</v>
      </c>
      <c r="G29" s="2">
        <f t="shared" ref="G29:G31" si="7">E29*F29/2*2</f>
        <v>218678.80000000002</v>
      </c>
      <c r="H29" s="2">
        <f t="shared" ref="H29:H34" si="8">D29*F29+(E29*F29)/2</f>
        <v>109339.40000000001</v>
      </c>
      <c r="I29" s="2">
        <f t="shared" ref="I29:I34" si="9">D29+E29-G29-H29</f>
        <v>2405466.8000000003</v>
      </c>
    </row>
    <row r="30" spans="3:9" x14ac:dyDescent="0.25">
      <c r="C30">
        <v>10</v>
      </c>
      <c r="D30" s="2">
        <f t="shared" si="6"/>
        <v>0</v>
      </c>
      <c r="E30" s="2"/>
      <c r="F30" s="3">
        <v>0.3</v>
      </c>
      <c r="G30" s="2">
        <f t="shared" si="7"/>
        <v>0</v>
      </c>
      <c r="H30" s="2">
        <f t="shared" si="8"/>
        <v>0</v>
      </c>
      <c r="I30" s="2">
        <f t="shared" si="9"/>
        <v>0</v>
      </c>
    </row>
    <row r="31" spans="3:9" x14ac:dyDescent="0.25">
      <c r="C31">
        <v>50</v>
      </c>
      <c r="D31" s="2">
        <f t="shared" si="6"/>
        <v>0</v>
      </c>
      <c r="E31" s="2">
        <v>95984</v>
      </c>
      <c r="F31" s="3">
        <v>0.55000000000000004</v>
      </c>
      <c r="G31" s="2">
        <f t="shared" si="7"/>
        <v>52791.200000000004</v>
      </c>
      <c r="H31" s="2">
        <f t="shared" si="8"/>
        <v>26395.600000000002</v>
      </c>
      <c r="I31" s="2">
        <f t="shared" si="9"/>
        <v>16797.199999999993</v>
      </c>
    </row>
    <row r="32" spans="3:9" x14ac:dyDescent="0.25">
      <c r="C32">
        <v>43.2</v>
      </c>
      <c r="D32" s="2">
        <f t="shared" si="6"/>
        <v>0</v>
      </c>
      <c r="E32" s="2"/>
      <c r="F32" s="3">
        <v>0.5</v>
      </c>
      <c r="G32" s="2">
        <f>E32*F32/2*2</f>
        <v>0</v>
      </c>
      <c r="H32" s="2">
        <f t="shared" si="8"/>
        <v>0</v>
      </c>
      <c r="I32" s="2">
        <f t="shared" si="9"/>
        <v>0</v>
      </c>
    </row>
    <row r="33" spans="3:9" x14ac:dyDescent="0.25">
      <c r="C33">
        <v>8</v>
      </c>
      <c r="D33" s="2">
        <f t="shared" si="6"/>
        <v>0</v>
      </c>
      <c r="E33" s="2">
        <v>35031</v>
      </c>
      <c r="F33" s="3">
        <v>0.08</v>
      </c>
      <c r="G33" s="2">
        <f>E33*F33/2*2</f>
        <v>2802.48</v>
      </c>
      <c r="H33" s="2">
        <f t="shared" si="8"/>
        <v>1401.24</v>
      </c>
      <c r="I33" s="2">
        <f t="shared" si="9"/>
        <v>30827.279999999999</v>
      </c>
    </row>
    <row r="34" spans="3:9" ht="15.75" thickBot="1" x14ac:dyDescent="0.3">
      <c r="D34" s="10">
        <f t="shared" si="6"/>
        <v>0</v>
      </c>
      <c r="E34" s="6"/>
      <c r="F34" s="7">
        <v>0</v>
      </c>
      <c r="G34" s="6">
        <f t="shared" ref="G34" si="10">E34*F34/2*2</f>
        <v>0</v>
      </c>
      <c r="H34" s="14">
        <f t="shared" si="8"/>
        <v>0</v>
      </c>
      <c r="I34" s="14">
        <f t="shared" si="9"/>
        <v>0</v>
      </c>
    </row>
    <row r="35" spans="3:9" x14ac:dyDescent="0.25">
      <c r="D35" s="2">
        <f>SUM(D28:D34)</f>
        <v>0</v>
      </c>
      <c r="E35" s="2">
        <f>SUM(E28:E34)</f>
        <v>2864500</v>
      </c>
      <c r="G35" s="2">
        <f>SUM(G28:G34)</f>
        <v>274272.48</v>
      </c>
      <c r="H35" s="2">
        <f>SUM(H28:H34)</f>
        <v>137136.24</v>
      </c>
      <c r="I35" s="2">
        <f>SUM(I28:I34)</f>
        <v>2453091.2800000003</v>
      </c>
    </row>
    <row r="36" spans="3:9" ht="15.75" thickBot="1" x14ac:dyDescent="0.3"/>
    <row r="37" spans="3:9" ht="16.5" thickTop="1" thickBot="1" x14ac:dyDescent="0.3">
      <c r="F37" s="8" t="s">
        <v>13</v>
      </c>
      <c r="G37" s="9">
        <f>G35+H35</f>
        <v>411408.72</v>
      </c>
    </row>
    <row r="38" spans="3:9" ht="15.75" thickTop="1" x14ac:dyDescent="0.25">
      <c r="G38" s="12"/>
    </row>
    <row r="40" spans="3:9" x14ac:dyDescent="0.25">
      <c r="C40" s="19">
        <v>2020</v>
      </c>
      <c r="D40" s="20" t="s">
        <v>7</v>
      </c>
      <c r="E40" s="20" t="s">
        <v>8</v>
      </c>
      <c r="F40" s="20" t="s">
        <v>9</v>
      </c>
      <c r="G40" s="20" t="s">
        <v>10</v>
      </c>
      <c r="H40" s="20" t="s">
        <v>11</v>
      </c>
      <c r="I40" s="20" t="s">
        <v>12</v>
      </c>
    </row>
    <row r="41" spans="3:9" ht="30" x14ac:dyDescent="0.25">
      <c r="C41" s="4" t="s">
        <v>0</v>
      </c>
      <c r="D41" s="4" t="s">
        <v>1</v>
      </c>
      <c r="E41" s="4" t="s">
        <v>2</v>
      </c>
      <c r="F41" s="4" t="s">
        <v>3</v>
      </c>
      <c r="G41" s="4" t="s">
        <v>4</v>
      </c>
      <c r="H41" s="4" t="s">
        <v>5</v>
      </c>
      <c r="I41" s="4" t="s">
        <v>6</v>
      </c>
    </row>
    <row r="43" spans="3:9" x14ac:dyDescent="0.25">
      <c r="C43" s="1">
        <v>1</v>
      </c>
      <c r="D43" s="2">
        <f t="shared" ref="D43:D49" si="11">I28</f>
        <v>0</v>
      </c>
      <c r="E43" s="2"/>
      <c r="F43" s="3">
        <v>0.04</v>
      </c>
      <c r="G43" s="2">
        <f>E43*F43/2*2</f>
        <v>0</v>
      </c>
      <c r="H43" s="2">
        <f>D43*F43+(E43*F43)/2</f>
        <v>0</v>
      </c>
      <c r="I43" s="2">
        <f>D43+E43-G43-H43</f>
        <v>0</v>
      </c>
    </row>
    <row r="44" spans="3:9" x14ac:dyDescent="0.25">
      <c r="C44">
        <v>47</v>
      </c>
      <c r="D44" s="2">
        <f t="shared" si="11"/>
        <v>2405466.8000000003</v>
      </c>
      <c r="E44" s="2">
        <v>1962036</v>
      </c>
      <c r="F44" s="3">
        <v>0.08</v>
      </c>
      <c r="G44" s="2">
        <f t="shared" ref="G44:G46" si="12">E44*F44/2*2</f>
        <v>156962.88</v>
      </c>
      <c r="H44" s="2">
        <f t="shared" ref="H44:H49" si="13">D44*F44+(E44*F44)/2</f>
        <v>270918.78399999999</v>
      </c>
      <c r="I44" s="2">
        <f>D44+E44-G44-H44</f>
        <v>3939621.1360000009</v>
      </c>
    </row>
    <row r="45" spans="3:9" x14ac:dyDescent="0.25">
      <c r="C45">
        <v>10</v>
      </c>
      <c r="D45" s="2">
        <f t="shared" si="11"/>
        <v>0</v>
      </c>
      <c r="E45" s="2"/>
      <c r="F45" s="3">
        <v>0.3</v>
      </c>
      <c r="G45" s="2">
        <f t="shared" si="12"/>
        <v>0</v>
      </c>
      <c r="H45" s="2">
        <f t="shared" si="13"/>
        <v>0</v>
      </c>
      <c r="I45" s="2">
        <f t="shared" ref="I45:I49" si="14">D45+E45-G45-H45</f>
        <v>0</v>
      </c>
    </row>
    <row r="46" spans="3:9" x14ac:dyDescent="0.25">
      <c r="C46">
        <v>50</v>
      </c>
      <c r="D46" s="2">
        <f t="shared" si="11"/>
        <v>16797.199999999993</v>
      </c>
      <c r="E46" s="2">
        <v>32000</v>
      </c>
      <c r="F46" s="3">
        <v>0.55000000000000004</v>
      </c>
      <c r="G46" s="2">
        <f t="shared" si="12"/>
        <v>17600</v>
      </c>
      <c r="H46" s="2">
        <f t="shared" si="13"/>
        <v>18038.46</v>
      </c>
      <c r="I46" s="2">
        <f t="shared" si="14"/>
        <v>13158.739999999998</v>
      </c>
    </row>
    <row r="47" spans="3:9" x14ac:dyDescent="0.25">
      <c r="C47">
        <v>43.2</v>
      </c>
      <c r="D47" s="2">
        <f t="shared" si="11"/>
        <v>0</v>
      </c>
      <c r="E47" s="2"/>
      <c r="F47" s="3">
        <v>0.5</v>
      </c>
      <c r="G47" s="2">
        <f>E47*F47/2*2</f>
        <v>0</v>
      </c>
      <c r="H47" s="2">
        <f t="shared" si="13"/>
        <v>0</v>
      </c>
      <c r="I47" s="2">
        <f t="shared" si="14"/>
        <v>0</v>
      </c>
    </row>
    <row r="48" spans="3:9" x14ac:dyDescent="0.25">
      <c r="C48">
        <v>8</v>
      </c>
      <c r="D48" s="2">
        <f t="shared" si="11"/>
        <v>30827.279999999999</v>
      </c>
      <c r="E48" s="2">
        <v>49044</v>
      </c>
      <c r="F48" s="3">
        <v>0.08</v>
      </c>
      <c r="G48" s="2">
        <f>E48*F48/2*2</f>
        <v>3923.52</v>
      </c>
      <c r="H48" s="2">
        <f t="shared" si="13"/>
        <v>4427.9423999999999</v>
      </c>
      <c r="I48" s="2">
        <f t="shared" si="14"/>
        <v>71519.817599999995</v>
      </c>
    </row>
    <row r="49" spans="3:9" ht="15.75" thickBot="1" x14ac:dyDescent="0.3">
      <c r="D49" s="10">
        <f t="shared" si="11"/>
        <v>0</v>
      </c>
      <c r="E49" s="6"/>
      <c r="F49" s="7">
        <v>0</v>
      </c>
      <c r="G49" s="6">
        <f t="shared" ref="G49" si="15">E49*F49/2*2</f>
        <v>0</v>
      </c>
      <c r="H49" s="14">
        <f t="shared" si="13"/>
        <v>0</v>
      </c>
      <c r="I49" s="14">
        <f t="shared" si="14"/>
        <v>0</v>
      </c>
    </row>
    <row r="50" spans="3:9" x14ac:dyDescent="0.25">
      <c r="D50" s="2">
        <f>SUM(D43:D49)</f>
        <v>2453091.2800000003</v>
      </c>
      <c r="E50" s="2">
        <f t="shared" ref="E50" si="16">SUM(E43:E49)</f>
        <v>2043080</v>
      </c>
      <c r="G50" s="2">
        <f t="shared" ref="G50" si="17">SUM(G43:G49)</f>
        <v>178486.39999999999</v>
      </c>
      <c r="H50" s="2">
        <f t="shared" ref="H50" si="18">SUM(H43:H49)</f>
        <v>293385.18640000001</v>
      </c>
      <c r="I50" s="2">
        <f>SUM(I43:I49)</f>
        <v>4024299.6936000013</v>
      </c>
    </row>
    <row r="51" spans="3:9" ht="15.75" thickBot="1" x14ac:dyDescent="0.3"/>
    <row r="52" spans="3:9" ht="16.5" thickTop="1" thickBot="1" x14ac:dyDescent="0.3">
      <c r="F52" s="8" t="s">
        <v>13</v>
      </c>
      <c r="G52" s="9">
        <f>G50+H50</f>
        <v>471871.58640000003</v>
      </c>
    </row>
    <row r="53" spans="3:9" ht="15.75" thickTop="1" x14ac:dyDescent="0.25"/>
    <row r="54" spans="3:9" x14ac:dyDescent="0.25">
      <c r="C54" s="19">
        <v>2021</v>
      </c>
      <c r="D54" s="20" t="s">
        <v>7</v>
      </c>
      <c r="E54" s="20" t="s">
        <v>8</v>
      </c>
      <c r="F54" s="20" t="s">
        <v>9</v>
      </c>
      <c r="G54" s="20" t="s">
        <v>10</v>
      </c>
      <c r="H54" s="20" t="s">
        <v>11</v>
      </c>
      <c r="I54" s="20" t="s">
        <v>12</v>
      </c>
    </row>
    <row r="55" spans="3:9" ht="30" x14ac:dyDescent="0.25">
      <c r="C55" s="4" t="s">
        <v>0</v>
      </c>
      <c r="D55" s="4" t="s">
        <v>1</v>
      </c>
      <c r="E55" s="4" t="s">
        <v>2</v>
      </c>
      <c r="F55" s="4" t="s">
        <v>3</v>
      </c>
      <c r="G55" s="4" t="s">
        <v>4</v>
      </c>
      <c r="H55" s="4" t="s">
        <v>5</v>
      </c>
      <c r="I55" s="4" t="s">
        <v>6</v>
      </c>
    </row>
    <row r="57" spans="3:9" x14ac:dyDescent="0.25">
      <c r="C57" s="1">
        <v>1</v>
      </c>
      <c r="D57" s="2">
        <f>I43</f>
        <v>0</v>
      </c>
      <c r="E57" s="2"/>
      <c r="F57" s="3">
        <v>0.04</v>
      </c>
      <c r="G57" s="2">
        <f>E57*F57/2*2</f>
        <v>0</v>
      </c>
      <c r="H57" s="2">
        <f>D57*F57+(E57*F57)/2</f>
        <v>0</v>
      </c>
      <c r="I57" s="2">
        <f>D57+E57-G57-H57</f>
        <v>0</v>
      </c>
    </row>
    <row r="58" spans="3:9" x14ac:dyDescent="0.25">
      <c r="C58">
        <v>47</v>
      </c>
      <c r="D58" s="2">
        <f t="shared" ref="D58:D63" si="19">I44</f>
        <v>3939621.1360000009</v>
      </c>
      <c r="E58" s="2">
        <v>1245351</v>
      </c>
      <c r="F58" s="3">
        <v>0.08</v>
      </c>
      <c r="G58" s="2">
        <f t="shared" ref="G58:G60" si="20">E58*F58/2*2</f>
        <v>99628.08</v>
      </c>
      <c r="H58" s="2">
        <f t="shared" ref="H58:H63" si="21">D58*F58+(E58*F58)/2</f>
        <v>364983.73088000005</v>
      </c>
      <c r="I58" s="2">
        <f>D58+E58-G58-H58</f>
        <v>4720360.3251200011</v>
      </c>
    </row>
    <row r="59" spans="3:9" x14ac:dyDescent="0.25">
      <c r="C59">
        <v>10</v>
      </c>
      <c r="D59" s="2">
        <f t="shared" si="19"/>
        <v>0</v>
      </c>
      <c r="E59" s="2"/>
      <c r="F59" s="3">
        <v>0.3</v>
      </c>
      <c r="G59" s="2">
        <f t="shared" si="20"/>
        <v>0</v>
      </c>
      <c r="H59" s="2">
        <f t="shared" si="21"/>
        <v>0</v>
      </c>
      <c r="I59" s="2">
        <f t="shared" ref="I59:I63" si="22">D59+E59-G59-H59</f>
        <v>0</v>
      </c>
    </row>
    <row r="60" spans="3:9" x14ac:dyDescent="0.25">
      <c r="C60">
        <v>50</v>
      </c>
      <c r="D60" s="2">
        <f t="shared" si="19"/>
        <v>13158.739999999998</v>
      </c>
      <c r="E60" s="2">
        <v>2650</v>
      </c>
      <c r="F60" s="3">
        <v>0.55000000000000004</v>
      </c>
      <c r="G60" s="2">
        <f t="shared" si="20"/>
        <v>1457.5000000000002</v>
      </c>
      <c r="H60" s="2">
        <f t="shared" si="21"/>
        <v>7966.0569999999998</v>
      </c>
      <c r="I60" s="2">
        <f t="shared" si="22"/>
        <v>6385.1829999999982</v>
      </c>
    </row>
    <row r="61" spans="3:9" x14ac:dyDescent="0.25">
      <c r="C61">
        <v>43.2</v>
      </c>
      <c r="D61" s="2">
        <f t="shared" si="19"/>
        <v>0</v>
      </c>
      <c r="E61" s="2"/>
      <c r="F61" s="3">
        <v>0.5</v>
      </c>
      <c r="G61" s="2">
        <f>E61*F61/2*2</f>
        <v>0</v>
      </c>
      <c r="H61" s="2">
        <f t="shared" si="21"/>
        <v>0</v>
      </c>
      <c r="I61" s="2">
        <f t="shared" si="22"/>
        <v>0</v>
      </c>
    </row>
    <row r="62" spans="3:9" x14ac:dyDescent="0.25">
      <c r="C62">
        <v>8</v>
      </c>
      <c r="D62" s="2">
        <f t="shared" si="19"/>
        <v>71519.817599999995</v>
      </c>
      <c r="E62" s="2">
        <v>36028</v>
      </c>
      <c r="F62" s="3">
        <v>0.08</v>
      </c>
      <c r="G62" s="2">
        <f>E62*F62/2*2</f>
        <v>2882.2400000000002</v>
      </c>
      <c r="H62" s="2">
        <f t="shared" si="21"/>
        <v>7162.7054079999998</v>
      </c>
      <c r="I62" s="2">
        <f t="shared" si="22"/>
        <v>97502.872191999995</v>
      </c>
    </row>
    <row r="63" spans="3:9" ht="15.75" thickBot="1" x14ac:dyDescent="0.3">
      <c r="D63" s="10">
        <f t="shared" si="19"/>
        <v>0</v>
      </c>
      <c r="E63" s="6"/>
      <c r="F63" s="7">
        <v>0</v>
      </c>
      <c r="G63" s="6">
        <f t="shared" ref="G63" si="23">E63*F63/2*2</f>
        <v>0</v>
      </c>
      <c r="H63" s="14">
        <f t="shared" si="21"/>
        <v>0</v>
      </c>
      <c r="I63" s="14">
        <f t="shared" si="22"/>
        <v>0</v>
      </c>
    </row>
    <row r="64" spans="3:9" x14ac:dyDescent="0.25">
      <c r="D64" s="2">
        <f>SUM(D57:D63)</f>
        <v>4024299.6936000013</v>
      </c>
      <c r="E64" s="2">
        <f t="shared" ref="E64" si="24">SUM(E57:E63)</f>
        <v>1284029</v>
      </c>
      <c r="G64" s="2">
        <f t="shared" ref="G64" si="25">SUM(G57:G63)</f>
        <v>103967.82</v>
      </c>
      <c r="H64" s="2">
        <f t="shared" ref="H64" si="26">SUM(H57:H63)</f>
        <v>380112.493288</v>
      </c>
      <c r="I64" s="2">
        <f>SUM(I57:I63)</f>
        <v>4824248.3803120013</v>
      </c>
    </row>
    <row r="65" spans="3:9" ht="15.75" thickBot="1" x14ac:dyDescent="0.3"/>
    <row r="66" spans="3:9" ht="16.5" thickTop="1" thickBot="1" x14ac:dyDescent="0.3">
      <c r="F66" s="8" t="s">
        <v>13</v>
      </c>
      <c r="G66" s="9">
        <f>G64+H64</f>
        <v>484080.313288</v>
      </c>
    </row>
    <row r="67" spans="3:9" ht="15.75" thickTop="1" x14ac:dyDescent="0.25"/>
    <row r="68" spans="3:9" x14ac:dyDescent="0.25">
      <c r="C68" s="19">
        <v>2022</v>
      </c>
      <c r="D68" s="20" t="s">
        <v>7</v>
      </c>
      <c r="E68" s="20" t="s">
        <v>8</v>
      </c>
      <c r="F68" s="20" t="s">
        <v>9</v>
      </c>
      <c r="G68" s="20" t="s">
        <v>10</v>
      </c>
      <c r="H68" s="20" t="s">
        <v>11</v>
      </c>
      <c r="I68" s="20" t="s">
        <v>12</v>
      </c>
    </row>
    <row r="69" spans="3:9" ht="30" x14ac:dyDescent="0.25">
      <c r="C69" s="4" t="s">
        <v>0</v>
      </c>
      <c r="D69" s="4" t="s">
        <v>1</v>
      </c>
      <c r="E69" s="4" t="s">
        <v>2</v>
      </c>
      <c r="F69" s="4" t="s">
        <v>3</v>
      </c>
      <c r="G69" s="4" t="s">
        <v>4</v>
      </c>
      <c r="H69" s="4" t="s">
        <v>5</v>
      </c>
      <c r="I69" s="4" t="s">
        <v>6</v>
      </c>
    </row>
    <row r="71" spans="3:9" x14ac:dyDescent="0.25">
      <c r="C71" s="1">
        <v>1</v>
      </c>
      <c r="D71" s="2">
        <f>I57</f>
        <v>0</v>
      </c>
      <c r="E71" s="2"/>
      <c r="F71" s="3">
        <v>0.04</v>
      </c>
      <c r="G71" s="2">
        <f>E71*F71/2*2</f>
        <v>0</v>
      </c>
      <c r="H71" s="2">
        <f>D71*F71+(E71*F71)/2</f>
        <v>0</v>
      </c>
      <c r="I71" s="2">
        <f>D71+E71-G71-H71</f>
        <v>0</v>
      </c>
    </row>
    <row r="72" spans="3:9" x14ac:dyDescent="0.25">
      <c r="C72">
        <v>47</v>
      </c>
      <c r="D72" s="2">
        <f t="shared" ref="D72:D77" si="27">I58</f>
        <v>4720360.3251200011</v>
      </c>
      <c r="E72" s="2">
        <v>1250177</v>
      </c>
      <c r="F72" s="3">
        <v>0.08</v>
      </c>
      <c r="G72" s="2">
        <f t="shared" ref="G72:G74" si="28">E72*F72/2*2</f>
        <v>100014.16</v>
      </c>
      <c r="H72" s="2">
        <f t="shared" ref="H72:H77" si="29">D72*F72+(E72*F72)/2</f>
        <v>427635.90600960009</v>
      </c>
      <c r="I72" s="2">
        <f>D72+E72-G72-H72</f>
        <v>5442887.2591104005</v>
      </c>
    </row>
    <row r="73" spans="3:9" x14ac:dyDescent="0.25">
      <c r="C73">
        <v>10</v>
      </c>
      <c r="D73" s="2">
        <f t="shared" si="27"/>
        <v>0</v>
      </c>
      <c r="E73" s="2"/>
      <c r="F73" s="3">
        <v>0.3</v>
      </c>
      <c r="G73" s="2">
        <f t="shared" si="28"/>
        <v>0</v>
      </c>
      <c r="H73" s="2">
        <f t="shared" si="29"/>
        <v>0</v>
      </c>
      <c r="I73" s="2">
        <f t="shared" ref="I73:I77" si="30">D73+E73-G73-H73</f>
        <v>0</v>
      </c>
    </row>
    <row r="74" spans="3:9" x14ac:dyDescent="0.25">
      <c r="C74">
        <v>50</v>
      </c>
      <c r="D74" s="2">
        <f t="shared" si="27"/>
        <v>6385.1829999999982</v>
      </c>
      <c r="E74" s="2"/>
      <c r="F74" s="3">
        <v>0.55000000000000004</v>
      </c>
      <c r="G74" s="2">
        <f t="shared" si="28"/>
        <v>0</v>
      </c>
      <c r="H74" s="2">
        <f t="shared" si="29"/>
        <v>3511.8506499999994</v>
      </c>
      <c r="I74" s="2">
        <f t="shared" si="30"/>
        <v>2873.3323499999988</v>
      </c>
    </row>
    <row r="75" spans="3:9" x14ac:dyDescent="0.25">
      <c r="C75">
        <v>43.2</v>
      </c>
      <c r="D75" s="2">
        <f t="shared" si="27"/>
        <v>0</v>
      </c>
      <c r="E75" s="2"/>
      <c r="F75" s="3">
        <v>0.5</v>
      </c>
      <c r="G75" s="2">
        <f>E75*F75/2*2</f>
        <v>0</v>
      </c>
      <c r="H75" s="2">
        <f t="shared" si="29"/>
        <v>0</v>
      </c>
      <c r="I75" s="2">
        <f t="shared" si="30"/>
        <v>0</v>
      </c>
    </row>
    <row r="76" spans="3:9" x14ac:dyDescent="0.25">
      <c r="C76">
        <v>8</v>
      </c>
      <c r="D76" s="2">
        <f t="shared" si="27"/>
        <v>97502.872191999995</v>
      </c>
      <c r="E76" s="2"/>
      <c r="F76" s="3">
        <v>0.08</v>
      </c>
      <c r="G76" s="2">
        <f>E76*F76/2*2</f>
        <v>0</v>
      </c>
      <c r="H76" s="2">
        <f t="shared" si="29"/>
        <v>7800.2297753599996</v>
      </c>
      <c r="I76" s="2">
        <f t="shared" si="30"/>
        <v>89702.642416639996</v>
      </c>
    </row>
    <row r="77" spans="3:9" ht="15.75" thickBot="1" x14ac:dyDescent="0.3">
      <c r="D77" s="10">
        <f t="shared" si="27"/>
        <v>0</v>
      </c>
      <c r="E77" s="6"/>
      <c r="F77" s="7">
        <v>0</v>
      </c>
      <c r="G77" s="6">
        <f t="shared" ref="G77" si="31">E77*F77/2*2</f>
        <v>0</v>
      </c>
      <c r="H77" s="14">
        <f t="shared" si="29"/>
        <v>0</v>
      </c>
      <c r="I77" s="14">
        <f t="shared" si="30"/>
        <v>0</v>
      </c>
    </row>
    <row r="78" spans="3:9" x14ac:dyDescent="0.25">
      <c r="D78" s="2">
        <f>SUM(D71:D77)</f>
        <v>4824248.3803120013</v>
      </c>
      <c r="E78" s="2">
        <f t="shared" ref="E78" si="32">SUM(E71:E77)</f>
        <v>1250177</v>
      </c>
      <c r="G78" s="2">
        <f t="shared" ref="G78" si="33">SUM(G71:G77)</f>
        <v>100014.16</v>
      </c>
      <c r="H78" s="2">
        <f t="shared" ref="H78" si="34">SUM(H71:H77)</f>
        <v>438947.98643496004</v>
      </c>
      <c r="I78" s="2">
        <f>SUM(I71:I77)</f>
        <v>5535463.2338770404</v>
      </c>
    </row>
    <row r="79" spans="3:9" ht="15.75" thickBot="1" x14ac:dyDescent="0.3"/>
    <row r="80" spans="3:9" ht="16.5" thickTop="1" thickBot="1" x14ac:dyDescent="0.3">
      <c r="F80" s="8" t="s">
        <v>13</v>
      </c>
      <c r="G80" s="9">
        <f>G78+H78</f>
        <v>538962.14643496007</v>
      </c>
    </row>
    <row r="81" spans="3:9" ht="15.75" thickTop="1" x14ac:dyDescent="0.25"/>
    <row r="82" spans="3:9" x14ac:dyDescent="0.25">
      <c r="C82" s="19">
        <v>2023</v>
      </c>
      <c r="D82" s="20" t="s">
        <v>7</v>
      </c>
      <c r="E82" s="20" t="s">
        <v>8</v>
      </c>
      <c r="F82" s="20" t="s">
        <v>9</v>
      </c>
      <c r="G82" s="20" t="s">
        <v>10</v>
      </c>
      <c r="H82" s="20" t="s">
        <v>11</v>
      </c>
      <c r="I82" s="20" t="s">
        <v>12</v>
      </c>
    </row>
    <row r="83" spans="3:9" ht="30" x14ac:dyDescent="0.25">
      <c r="C83" s="4" t="s">
        <v>0</v>
      </c>
      <c r="D83" s="4" t="s">
        <v>1</v>
      </c>
      <c r="E83" s="4" t="s">
        <v>2</v>
      </c>
      <c r="F83" s="4" t="s">
        <v>3</v>
      </c>
      <c r="G83" s="4" t="s">
        <v>4</v>
      </c>
      <c r="H83" s="4" t="s">
        <v>5</v>
      </c>
      <c r="I83" s="4" t="s">
        <v>6</v>
      </c>
    </row>
    <row r="85" spans="3:9" x14ac:dyDescent="0.25">
      <c r="C85" s="1">
        <v>1</v>
      </c>
      <c r="D85" s="2">
        <f>I71</f>
        <v>0</v>
      </c>
      <c r="E85" s="2"/>
      <c r="F85" s="3">
        <v>0.04</v>
      </c>
      <c r="G85" s="2">
        <f>E85*F85/2*2</f>
        <v>0</v>
      </c>
      <c r="H85" s="2">
        <f>D85*F85+(E85*F85)/2</f>
        <v>0</v>
      </c>
      <c r="I85" s="2">
        <f>D85+E85-G85-H85</f>
        <v>0</v>
      </c>
    </row>
    <row r="86" spans="3:9" x14ac:dyDescent="0.25">
      <c r="C86">
        <v>47</v>
      </c>
      <c r="D86" s="2">
        <f t="shared" ref="D86:D91" si="35">I72</f>
        <v>5442887.2591104005</v>
      </c>
      <c r="E86" s="2">
        <v>2176233</v>
      </c>
      <c r="F86" s="3">
        <v>0.08</v>
      </c>
      <c r="G86" s="2">
        <f>E86*F86/2*2</f>
        <v>174098.64</v>
      </c>
      <c r="H86" s="2">
        <f>D86*F86+(E86*F86)/2</f>
        <v>522480.30072883208</v>
      </c>
      <c r="I86" s="2">
        <f>D86+E86-G86-H86</f>
        <v>6922541.3183815684</v>
      </c>
    </row>
    <row r="87" spans="3:9" x14ac:dyDescent="0.25">
      <c r="C87">
        <v>10</v>
      </c>
      <c r="D87" s="2">
        <f t="shared" si="35"/>
        <v>0</v>
      </c>
      <c r="E87" s="2"/>
      <c r="F87" s="3">
        <v>0.3</v>
      </c>
      <c r="G87" s="2">
        <f t="shared" ref="G87:G88" si="36">E87*F87/2*2</f>
        <v>0</v>
      </c>
      <c r="H87" s="2">
        <f t="shared" ref="H87:H91" si="37">D87*F87+(E87*F87)/2</f>
        <v>0</v>
      </c>
      <c r="I87" s="2">
        <f t="shared" ref="I87:I91" si="38">D87+E87-G87-H87</f>
        <v>0</v>
      </c>
    </row>
    <row r="88" spans="3:9" x14ac:dyDescent="0.25">
      <c r="C88">
        <v>50</v>
      </c>
      <c r="D88" s="2">
        <f t="shared" si="35"/>
        <v>2873.3323499999988</v>
      </c>
      <c r="E88" s="2"/>
      <c r="F88" s="3">
        <v>0.55000000000000004</v>
      </c>
      <c r="G88" s="2">
        <f t="shared" si="36"/>
        <v>0</v>
      </c>
      <c r="H88" s="2">
        <f t="shared" si="37"/>
        <v>1580.3327924999994</v>
      </c>
      <c r="I88" s="2">
        <f t="shared" si="38"/>
        <v>1292.9995574999994</v>
      </c>
    </row>
    <row r="89" spans="3:9" x14ac:dyDescent="0.25">
      <c r="C89">
        <v>43.2</v>
      </c>
      <c r="D89" s="2">
        <f t="shared" si="35"/>
        <v>0</v>
      </c>
      <c r="E89" s="2"/>
      <c r="F89" s="3">
        <v>0.5</v>
      </c>
      <c r="G89" s="2">
        <f>E89*F89/2*2</f>
        <v>0</v>
      </c>
      <c r="H89" s="2">
        <f t="shared" si="37"/>
        <v>0</v>
      </c>
      <c r="I89" s="2">
        <f t="shared" si="38"/>
        <v>0</v>
      </c>
    </row>
    <row r="90" spans="3:9" x14ac:dyDescent="0.25">
      <c r="C90">
        <v>8</v>
      </c>
      <c r="D90" s="2">
        <f t="shared" si="35"/>
        <v>89702.642416639996</v>
      </c>
      <c r="E90" s="2"/>
      <c r="F90" s="3">
        <v>0.08</v>
      </c>
      <c r="G90" s="2">
        <f>E90*F90/2*2</f>
        <v>0</v>
      </c>
      <c r="H90" s="2">
        <f t="shared" si="37"/>
        <v>7176.2113933311994</v>
      </c>
      <c r="I90" s="2">
        <f t="shared" si="38"/>
        <v>82526.431023308804</v>
      </c>
    </row>
    <row r="91" spans="3:9" ht="15.75" thickBot="1" x14ac:dyDescent="0.3">
      <c r="D91" s="10">
        <f t="shared" si="35"/>
        <v>0</v>
      </c>
      <c r="E91" s="6"/>
      <c r="F91" s="7">
        <v>0</v>
      </c>
      <c r="G91" s="6">
        <f t="shared" ref="G91" si="39">E91*F91/2*2</f>
        <v>0</v>
      </c>
      <c r="H91" s="14">
        <f t="shared" si="37"/>
        <v>0</v>
      </c>
      <c r="I91" s="14">
        <f t="shared" si="38"/>
        <v>0</v>
      </c>
    </row>
    <row r="92" spans="3:9" x14ac:dyDescent="0.25">
      <c r="D92" s="2">
        <f>SUM(D85:D91)</f>
        <v>5535463.2338770404</v>
      </c>
      <c r="E92" s="2">
        <f t="shared" ref="E92" si="40">SUM(E85:E91)</f>
        <v>2176233</v>
      </c>
      <c r="G92" s="2">
        <f t="shared" ref="G92:H92" si="41">SUM(G85:G91)</f>
        <v>174098.64</v>
      </c>
      <c r="H92" s="2">
        <f t="shared" si="41"/>
        <v>531236.84491466323</v>
      </c>
      <c r="I92" s="2">
        <f>SUM(I85:I91)</f>
        <v>7006360.7489623772</v>
      </c>
    </row>
    <row r="93" spans="3:9" ht="15.75" thickBot="1" x14ac:dyDescent="0.3"/>
    <row r="94" spans="3:9" ht="16.5" thickTop="1" thickBot="1" x14ac:dyDescent="0.3">
      <c r="F94" s="8" t="s">
        <v>13</v>
      </c>
      <c r="G94" s="9">
        <f>G92+H92</f>
        <v>705335.48491466325</v>
      </c>
    </row>
    <row r="95" spans="3:9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CD05-0D2C-47DD-B801-A5504B9D0241}">
  <dimension ref="A1:J29"/>
  <sheetViews>
    <sheetView topLeftCell="A13" workbookViewId="0">
      <selection activeCell="G26" sqref="G26"/>
    </sheetView>
  </sheetViews>
  <sheetFormatPr defaultRowHeight="15" x14ac:dyDescent="0.25"/>
  <cols>
    <col min="1" max="2" width="18.7109375" customWidth="1"/>
    <col min="4" max="7" width="17.5703125" customWidth="1"/>
    <col min="8" max="8" width="12.5703125" customWidth="1"/>
    <col min="9" max="9" width="17.42578125" customWidth="1"/>
    <col min="10" max="10" width="10.5703125" bestFit="1" customWidth="1"/>
  </cols>
  <sheetData>
    <row r="1" spans="1:9" ht="18" customHeight="1" thickBot="1" x14ac:dyDescent="0.3">
      <c r="A1" s="26" t="s">
        <v>21</v>
      </c>
      <c r="B1" s="27" t="s">
        <v>22</v>
      </c>
      <c r="D1" t="s">
        <v>23</v>
      </c>
      <c r="E1" t="s">
        <v>24</v>
      </c>
      <c r="F1" t="s">
        <v>25</v>
      </c>
      <c r="G1" t="s">
        <v>26</v>
      </c>
      <c r="I1" t="s">
        <v>55</v>
      </c>
    </row>
    <row r="2" spans="1:9" ht="15.75" thickBot="1" x14ac:dyDescent="0.3">
      <c r="A2" s="28" t="s">
        <v>27</v>
      </c>
      <c r="B2" s="29">
        <v>1.4999999999999999E-2</v>
      </c>
      <c r="D2" s="30">
        <v>0</v>
      </c>
      <c r="E2" s="30">
        <f>D2*(B2/4)</f>
        <v>0</v>
      </c>
      <c r="F2" s="30">
        <f>E2</f>
        <v>0</v>
      </c>
      <c r="G2" s="31">
        <f>F2+D2</f>
        <v>0</v>
      </c>
      <c r="I2" s="31">
        <f>SUM(E2:E5)</f>
        <v>0</v>
      </c>
    </row>
    <row r="3" spans="1:9" ht="15.75" thickBot="1" x14ac:dyDescent="0.3">
      <c r="A3" s="32" t="s">
        <v>28</v>
      </c>
      <c r="B3" s="33">
        <v>1.89E-2</v>
      </c>
      <c r="D3" s="30">
        <v>0</v>
      </c>
      <c r="E3" s="30">
        <f t="shared" ref="E3:E29" si="0">D3*(B3/4)</f>
        <v>0</v>
      </c>
      <c r="F3" s="30">
        <f>F2+E3</f>
        <v>0</v>
      </c>
      <c r="G3" s="31">
        <f t="shared" ref="G3:G29" si="1">F3+D3</f>
        <v>0</v>
      </c>
    </row>
    <row r="4" spans="1:9" ht="15.75" thickBot="1" x14ac:dyDescent="0.3">
      <c r="A4" s="28" t="s">
        <v>29</v>
      </c>
      <c r="B4" s="29">
        <v>1.89E-2</v>
      </c>
      <c r="D4" s="30">
        <v>0</v>
      </c>
      <c r="E4" s="30">
        <f t="shared" si="0"/>
        <v>0</v>
      </c>
      <c r="F4" s="30">
        <f t="shared" ref="F4:F29" si="2">F3+E4</f>
        <v>0</v>
      </c>
      <c r="G4" s="31">
        <f t="shared" si="1"/>
        <v>0</v>
      </c>
    </row>
    <row r="5" spans="1:9" ht="15.75" thickBot="1" x14ac:dyDescent="0.3">
      <c r="A5" s="32" t="s">
        <v>30</v>
      </c>
      <c r="B5" s="33">
        <v>2.1700000000000001E-2</v>
      </c>
      <c r="D5" s="30">
        <v>0</v>
      </c>
      <c r="E5" s="30">
        <f t="shared" si="0"/>
        <v>0</v>
      </c>
      <c r="F5" s="30">
        <f t="shared" si="2"/>
        <v>0</v>
      </c>
      <c r="G5" s="31">
        <f t="shared" si="1"/>
        <v>0</v>
      </c>
    </row>
    <row r="6" spans="1:9" ht="15.75" thickBot="1" x14ac:dyDescent="0.3">
      <c r="A6" s="28" t="s">
        <v>31</v>
      </c>
      <c r="B6" s="29">
        <v>2.4500000000000001E-2</v>
      </c>
      <c r="D6" s="30">
        <v>0</v>
      </c>
      <c r="E6" s="30">
        <f t="shared" si="0"/>
        <v>0</v>
      </c>
      <c r="F6" s="30">
        <f t="shared" si="2"/>
        <v>0</v>
      </c>
      <c r="G6" s="31">
        <f t="shared" si="1"/>
        <v>0</v>
      </c>
      <c r="I6" s="31">
        <f>SUM(E6:E9)</f>
        <v>0</v>
      </c>
    </row>
    <row r="7" spans="1:9" ht="15.75" thickBot="1" x14ac:dyDescent="0.3">
      <c r="A7" s="32" t="s">
        <v>32</v>
      </c>
      <c r="B7" s="33">
        <v>2.18E-2</v>
      </c>
      <c r="D7" s="30">
        <f>D6</f>
        <v>0</v>
      </c>
      <c r="E7" s="30">
        <f t="shared" si="0"/>
        <v>0</v>
      </c>
      <c r="F7" s="30">
        <f t="shared" si="2"/>
        <v>0</v>
      </c>
      <c r="G7" s="31">
        <f t="shared" si="1"/>
        <v>0</v>
      </c>
    </row>
    <row r="8" spans="1:9" ht="15.75" thickBot="1" x14ac:dyDescent="0.3">
      <c r="A8" s="28" t="s">
        <v>33</v>
      </c>
      <c r="B8" s="29">
        <v>2.18E-2</v>
      </c>
      <c r="D8" s="30">
        <f>D7</f>
        <v>0</v>
      </c>
      <c r="E8" s="30">
        <f t="shared" si="0"/>
        <v>0</v>
      </c>
      <c r="F8" s="30">
        <f t="shared" si="2"/>
        <v>0</v>
      </c>
      <c r="G8" s="31">
        <f t="shared" si="1"/>
        <v>0</v>
      </c>
    </row>
    <row r="9" spans="1:9" ht="15.75" thickBot="1" x14ac:dyDescent="0.3">
      <c r="A9" s="32" t="s">
        <v>34</v>
      </c>
      <c r="B9" s="33">
        <v>2.18E-2</v>
      </c>
      <c r="D9" s="30">
        <f>D8</f>
        <v>0</v>
      </c>
      <c r="E9" s="30">
        <f t="shared" si="0"/>
        <v>0</v>
      </c>
      <c r="F9" s="30">
        <f t="shared" si="2"/>
        <v>0</v>
      </c>
      <c r="G9" s="31">
        <f t="shared" si="1"/>
        <v>0</v>
      </c>
    </row>
    <row r="10" spans="1:9" ht="15.75" thickBot="1" x14ac:dyDescent="0.3">
      <c r="A10" s="28" t="s">
        <v>35</v>
      </c>
      <c r="B10" s="29">
        <v>2.18E-2</v>
      </c>
      <c r="D10" s="30">
        <f>'1592 AIIP - Principal'!C7</f>
        <v>91112.486878032476</v>
      </c>
      <c r="E10" s="30">
        <f t="shared" si="0"/>
        <v>496.56305348527701</v>
      </c>
      <c r="F10" s="30">
        <f t="shared" si="2"/>
        <v>496.56305348527701</v>
      </c>
      <c r="G10" s="31">
        <f t="shared" si="1"/>
        <v>91609.049931517759</v>
      </c>
      <c r="I10" s="31">
        <f>SUM(E10:E13)</f>
        <v>1252.7966945729465</v>
      </c>
    </row>
    <row r="11" spans="1:9" ht="15.75" thickBot="1" x14ac:dyDescent="0.3">
      <c r="A11" s="32" t="s">
        <v>36</v>
      </c>
      <c r="B11" s="33">
        <v>2.18E-2</v>
      </c>
      <c r="D11" s="30">
        <f>D10</f>
        <v>91112.486878032476</v>
      </c>
      <c r="E11" s="30">
        <f t="shared" si="0"/>
        <v>496.56305348527701</v>
      </c>
      <c r="F11" s="30">
        <f t="shared" si="2"/>
        <v>993.12610697055402</v>
      </c>
      <c r="G11" s="31">
        <f t="shared" si="1"/>
        <v>92105.612985003027</v>
      </c>
    </row>
    <row r="12" spans="1:9" ht="15.75" thickBot="1" x14ac:dyDescent="0.3">
      <c r="A12" s="28" t="s">
        <v>37</v>
      </c>
      <c r="B12" s="29">
        <v>5.7000000000000002E-3</v>
      </c>
      <c r="D12" s="30">
        <f>D11</f>
        <v>91112.486878032476</v>
      </c>
      <c r="E12" s="30">
        <f t="shared" si="0"/>
        <v>129.83529380119629</v>
      </c>
      <c r="F12" s="30">
        <f t="shared" si="2"/>
        <v>1122.9614007717503</v>
      </c>
      <c r="G12" s="31">
        <f t="shared" si="1"/>
        <v>92235.448278804222</v>
      </c>
    </row>
    <row r="13" spans="1:9" ht="15.75" thickBot="1" x14ac:dyDescent="0.3">
      <c r="A13" s="32" t="s">
        <v>38</v>
      </c>
      <c r="B13" s="33">
        <v>5.7000000000000002E-3</v>
      </c>
      <c r="D13" s="30">
        <f>D12</f>
        <v>91112.486878032476</v>
      </c>
      <c r="E13" s="30">
        <f t="shared" si="0"/>
        <v>129.83529380119629</v>
      </c>
      <c r="F13" s="30">
        <f t="shared" si="2"/>
        <v>1252.7966945729465</v>
      </c>
      <c r="G13" s="31">
        <f t="shared" si="1"/>
        <v>92365.283572605418</v>
      </c>
    </row>
    <row r="14" spans="1:9" ht="15.75" thickBot="1" x14ac:dyDescent="0.3">
      <c r="A14" s="28" t="s">
        <v>39</v>
      </c>
      <c r="B14" s="29">
        <v>5.7000000000000002E-3</v>
      </c>
      <c r="D14" s="30">
        <f>D13+'1592 AIIP - Principal'!D7</f>
        <v>155464.72633381479</v>
      </c>
      <c r="E14" s="30">
        <f t="shared" si="0"/>
        <v>221.53723502568607</v>
      </c>
      <c r="F14" s="30">
        <f t="shared" si="2"/>
        <v>1474.3339295986325</v>
      </c>
      <c r="G14" s="31">
        <f t="shared" si="1"/>
        <v>156939.06026341341</v>
      </c>
      <c r="I14" s="31">
        <f>SUM(E14:E17)</f>
        <v>886.14894010274429</v>
      </c>
    </row>
    <row r="15" spans="1:9" ht="15.75" thickBot="1" x14ac:dyDescent="0.3">
      <c r="A15" s="32" t="s">
        <v>40</v>
      </c>
      <c r="B15" s="33">
        <v>5.7000000000000002E-3</v>
      </c>
      <c r="D15" s="30">
        <f t="shared" ref="D15:D16" si="3">D14</f>
        <v>155464.72633381479</v>
      </c>
      <c r="E15" s="30">
        <f t="shared" si="0"/>
        <v>221.53723502568607</v>
      </c>
      <c r="F15" s="30">
        <f t="shared" si="2"/>
        <v>1695.8711646243187</v>
      </c>
      <c r="G15" s="31">
        <f t="shared" si="1"/>
        <v>157160.59749843911</v>
      </c>
    </row>
    <row r="16" spans="1:9" ht="15.75" thickBot="1" x14ac:dyDescent="0.3">
      <c r="A16" s="28" t="s">
        <v>41</v>
      </c>
      <c r="B16" s="29">
        <v>5.7000000000000002E-3</v>
      </c>
      <c r="D16" s="30">
        <f t="shared" si="3"/>
        <v>155464.72633381479</v>
      </c>
      <c r="E16" s="30">
        <f t="shared" si="0"/>
        <v>221.53723502568607</v>
      </c>
      <c r="F16" s="30">
        <f t="shared" si="2"/>
        <v>1917.4083996500049</v>
      </c>
      <c r="G16" s="31">
        <f t="shared" si="1"/>
        <v>157382.1347334648</v>
      </c>
    </row>
    <row r="17" spans="1:10" ht="15.75" thickBot="1" x14ac:dyDescent="0.3">
      <c r="A17" s="32" t="s">
        <v>42</v>
      </c>
      <c r="B17" s="33">
        <v>5.7000000000000002E-3</v>
      </c>
      <c r="D17" s="30">
        <f>D16</f>
        <v>155464.72633381479</v>
      </c>
      <c r="E17" s="30">
        <f t="shared" si="0"/>
        <v>221.53723502568607</v>
      </c>
      <c r="F17" s="30">
        <f t="shared" si="2"/>
        <v>2138.9456346756911</v>
      </c>
      <c r="G17" s="31">
        <f t="shared" si="1"/>
        <v>157603.67196849047</v>
      </c>
    </row>
    <row r="18" spans="1:10" ht="15.75" thickBot="1" x14ac:dyDescent="0.3">
      <c r="A18" s="28" t="s">
        <v>43</v>
      </c>
      <c r="B18" s="29">
        <v>5.7000000000000002E-3</v>
      </c>
      <c r="D18" s="30">
        <f>D17+'1592 AIIP - Principal'!E7</f>
        <v>169914.81826590857</v>
      </c>
      <c r="E18" s="30">
        <f t="shared" si="0"/>
        <v>242.12861602891974</v>
      </c>
      <c r="F18" s="30">
        <f t="shared" si="2"/>
        <v>2381.0742507046107</v>
      </c>
      <c r="G18" s="31">
        <f t="shared" si="1"/>
        <v>172295.89251661318</v>
      </c>
      <c r="I18" s="31">
        <f>SUM(E18:E21)</f>
        <v>3253.8687697921491</v>
      </c>
    </row>
    <row r="19" spans="1:10" ht="15.75" thickBot="1" x14ac:dyDescent="0.3">
      <c r="A19" s="32" t="s">
        <v>44</v>
      </c>
      <c r="B19" s="33">
        <v>1.0200000000000001E-2</v>
      </c>
      <c r="D19" s="30">
        <f t="shared" ref="D19:D20" si="4">D18</f>
        <v>169914.81826590857</v>
      </c>
      <c r="E19" s="30">
        <f t="shared" si="0"/>
        <v>433.28278657806692</v>
      </c>
      <c r="F19" s="30">
        <f t="shared" si="2"/>
        <v>2814.3570372826775</v>
      </c>
      <c r="G19" s="31">
        <f t="shared" si="1"/>
        <v>172729.17530319124</v>
      </c>
    </row>
    <row r="20" spans="1:10" ht="15.75" thickBot="1" x14ac:dyDescent="0.3">
      <c r="A20" s="28" t="s">
        <v>45</v>
      </c>
      <c r="B20" s="29">
        <v>2.1999999999999999E-2</v>
      </c>
      <c r="D20" s="30">
        <f t="shared" si="4"/>
        <v>169914.81826590857</v>
      </c>
      <c r="E20" s="30">
        <f t="shared" si="0"/>
        <v>934.53150046249709</v>
      </c>
      <c r="F20" s="30">
        <f t="shared" si="2"/>
        <v>3748.8885377451747</v>
      </c>
      <c r="G20" s="31">
        <f t="shared" si="1"/>
        <v>173663.70680365374</v>
      </c>
    </row>
    <row r="21" spans="1:10" ht="15.75" thickBot="1" x14ac:dyDescent="0.3">
      <c r="A21" s="32" t="s">
        <v>46</v>
      </c>
      <c r="B21" s="33">
        <v>3.8699999999999998E-2</v>
      </c>
      <c r="D21" s="30">
        <f>D20</f>
        <v>169914.81826590857</v>
      </c>
      <c r="E21" s="30">
        <f t="shared" si="0"/>
        <v>1643.9258667226654</v>
      </c>
      <c r="F21" s="30">
        <f t="shared" si="2"/>
        <v>5392.8144044678402</v>
      </c>
      <c r="G21" s="31">
        <f t="shared" si="1"/>
        <v>175307.63267037642</v>
      </c>
    </row>
    <row r="22" spans="1:10" ht="15.75" thickBot="1" x14ac:dyDescent="0.3">
      <c r="A22" s="28" t="s">
        <v>47</v>
      </c>
      <c r="B22" s="29">
        <v>4.7300000000000002E-2</v>
      </c>
      <c r="D22" s="30">
        <f>D21+'1592 AIIP - Principal'!F7</f>
        <v>205973.17551880699</v>
      </c>
      <c r="E22" s="30">
        <f t="shared" si="0"/>
        <v>2435.6328005098926</v>
      </c>
      <c r="F22" s="30">
        <f t="shared" si="2"/>
        <v>7828.4472049777323</v>
      </c>
      <c r="G22" s="31">
        <f t="shared" si="1"/>
        <v>213801.62272378473</v>
      </c>
      <c r="I22" s="31">
        <f>SUM(E22:E25)</f>
        <v>10391.346704923812</v>
      </c>
    </row>
    <row r="23" spans="1:10" ht="15.75" thickBot="1" x14ac:dyDescent="0.3">
      <c r="A23" s="32" t="s">
        <v>48</v>
      </c>
      <c r="B23" s="33">
        <v>4.9799999999999997E-2</v>
      </c>
      <c r="D23" s="30">
        <f t="shared" ref="D23:D24" si="5">D22</f>
        <v>205973.17551880699</v>
      </c>
      <c r="E23" s="30">
        <f t="shared" si="0"/>
        <v>2564.366035209147</v>
      </c>
      <c r="F23" s="30">
        <f t="shared" si="2"/>
        <v>10392.813240186879</v>
      </c>
      <c r="G23" s="31">
        <f t="shared" si="1"/>
        <v>216365.98875899386</v>
      </c>
    </row>
    <row r="24" spans="1:10" ht="15.75" thickBot="1" x14ac:dyDescent="0.3">
      <c r="A24" s="28" t="s">
        <v>49</v>
      </c>
      <c r="B24" s="29">
        <v>4.9799999999999997E-2</v>
      </c>
      <c r="D24" s="30">
        <f t="shared" si="5"/>
        <v>205973.17551880699</v>
      </c>
      <c r="E24" s="30">
        <f t="shared" si="0"/>
        <v>2564.366035209147</v>
      </c>
      <c r="F24" s="30">
        <f t="shared" si="2"/>
        <v>12957.179275396025</v>
      </c>
      <c r="G24" s="31">
        <f t="shared" si="1"/>
        <v>218930.35479420301</v>
      </c>
    </row>
    <row r="25" spans="1:10" ht="15.75" thickBot="1" x14ac:dyDescent="0.3">
      <c r="A25" s="32" t="s">
        <v>50</v>
      </c>
      <c r="B25" s="33">
        <v>5.4899999999999997E-2</v>
      </c>
      <c r="D25" s="30">
        <f>D24</f>
        <v>205973.17551880699</v>
      </c>
      <c r="E25" s="30">
        <f t="shared" si="0"/>
        <v>2826.9818339956259</v>
      </c>
      <c r="F25" s="30">
        <f t="shared" si="2"/>
        <v>15784.161109391651</v>
      </c>
      <c r="G25" s="31">
        <f t="shared" si="1"/>
        <v>221757.33662819865</v>
      </c>
    </row>
    <row r="26" spans="1:10" ht="15.75" thickBot="1" x14ac:dyDescent="0.3">
      <c r="A26" s="28" t="s">
        <v>51</v>
      </c>
      <c r="B26" s="29">
        <v>5.4899999999999997E-2</v>
      </c>
      <c r="D26" s="30">
        <f>D25+'1592 AIIP - Principal'!G7</f>
        <v>244705.72942749073</v>
      </c>
      <c r="E26" s="30">
        <f t="shared" si="0"/>
        <v>3358.58613639231</v>
      </c>
      <c r="F26" s="30">
        <f t="shared" si="2"/>
        <v>19142.747245783961</v>
      </c>
      <c r="G26" s="31">
        <f t="shared" si="1"/>
        <v>263848.47667327471</v>
      </c>
      <c r="I26" s="31">
        <f>SUM(E26:E29)</f>
        <v>13079.521237899378</v>
      </c>
      <c r="J26" s="13">
        <f>E26+E27/3</f>
        <v>4478.1148485230797</v>
      </c>
    </row>
    <row r="27" spans="1:10" ht="15.75" thickBot="1" x14ac:dyDescent="0.3">
      <c r="A27" s="32" t="s">
        <v>52</v>
      </c>
      <c r="B27" s="33">
        <v>5.4899999999999997E-2</v>
      </c>
      <c r="D27" s="30">
        <f t="shared" ref="D27:D29" si="6">D26</f>
        <v>244705.72942749073</v>
      </c>
      <c r="E27" s="30">
        <f t="shared" si="0"/>
        <v>3358.58613639231</v>
      </c>
      <c r="F27" s="30">
        <f t="shared" si="2"/>
        <v>22501.333382176272</v>
      </c>
      <c r="G27" s="31">
        <f t="shared" si="1"/>
        <v>267207.06280966703</v>
      </c>
    </row>
    <row r="28" spans="1:10" ht="15.75" thickBot="1" x14ac:dyDescent="0.3">
      <c r="A28" s="28" t="s">
        <v>53</v>
      </c>
      <c r="B28" s="29">
        <v>5.1999999999999998E-2</v>
      </c>
      <c r="D28" s="30">
        <f t="shared" si="6"/>
        <v>244705.72942749073</v>
      </c>
      <c r="E28" s="30">
        <f t="shared" si="0"/>
        <v>3181.1744825573792</v>
      </c>
      <c r="F28" s="30">
        <f t="shared" si="2"/>
        <v>25682.507864733652</v>
      </c>
      <c r="G28" s="31">
        <f t="shared" si="1"/>
        <v>270388.23729222437</v>
      </c>
    </row>
    <row r="29" spans="1:10" ht="15.75" thickBot="1" x14ac:dyDescent="0.3">
      <c r="A29" s="34" t="s">
        <v>54</v>
      </c>
      <c r="B29" s="35">
        <f>B28</f>
        <v>5.1999999999999998E-2</v>
      </c>
      <c r="C29" s="36"/>
      <c r="D29" s="37">
        <f t="shared" si="6"/>
        <v>244705.72942749073</v>
      </c>
      <c r="E29" s="37">
        <f t="shared" si="0"/>
        <v>3181.1744825573792</v>
      </c>
      <c r="F29" s="37">
        <f t="shared" si="2"/>
        <v>28863.682347291033</v>
      </c>
      <c r="G29" s="38">
        <f t="shared" si="1"/>
        <v>273569.41177478177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1592 AIIP - Principal</vt:lpstr>
      <vt:lpstr>OEB Prescribed Int Rates</vt:lpstr>
    </vt:vector>
  </TitlesOfParts>
  <Company>Town of Tillsonburg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 Manager</dc:creator>
  <cp:lastModifiedBy>Brandon Ott</cp:lastModifiedBy>
  <dcterms:created xsi:type="dcterms:W3CDTF">2024-04-23T14:44:13Z</dcterms:created>
  <dcterms:modified xsi:type="dcterms:W3CDTF">2024-08-27T02:47:41Z</dcterms:modified>
</cp:coreProperties>
</file>