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931f3ef3817604b/Ontario Energy Board/Work Product/Final/"/>
    </mc:Choice>
  </mc:AlternateContent>
  <xr:revisionPtr revIDLastSave="306" documentId="8_{1FDD307D-50EB-4342-A553-730E7E3B06A8}" xr6:coauthVersionLast="47" xr6:coauthVersionMax="47" xr10:uidLastSave="{F0F6B082-D14D-4B33-9C05-0280E2202E7B}"/>
  <bookViews>
    <workbookView xWindow="-120" yWindow="-120" windowWidth="29040" windowHeight="15840" xr2:uid="{8C0ACC22-8D77-4226-859E-7E8086F4A9F8}"/>
  </bookViews>
  <sheets>
    <sheet name="Cleary Betas" sheetId="1" r:id="rId1"/>
    <sheet name="Box Plot" sheetId="2" r:id="rId2"/>
    <sheet name="Final_Results" sheetId="3" r:id="rId3"/>
  </sheets>
  <definedNames>
    <definedName name="_xlchart.v1.0" hidden="1">'Box Plot'!$O$8:$O$35</definedName>
    <definedName name="_xlchart.v1.1" hidden="1">'Box Plot'!$P$8:$P$35</definedName>
    <definedName name="_xlchart.v1.2" hidden="1">'Box Plot'!$Q$8:$Q$12</definedName>
    <definedName name="_xlchart.v1.3" hidden="1">'Box Plot'!$R$8:$R$12</definedName>
    <definedName name="_xlchart.v1.4" hidden="1">'Box Plot'!$S$8:$S$12</definedName>
    <definedName name="_xlchart.v1.5" hidden="1">'Box Plot'!$T$8:$T$35</definedName>
    <definedName name="_xlchart.v1.6" hidden="1">'Box Plot'!$U$8:$U$35</definedName>
    <definedName name="_xlchart.v1.7" hidden="1">'Box Plot'!$V$8:$V$35</definedName>
    <definedName name="_xlchart.v1.8" hidden="1">'Box Plot'!$W$8:$W$35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7" i="1" l="1"/>
  <c r="O58" i="1"/>
  <c r="O56" i="1"/>
  <c r="N9" i="1" l="1"/>
  <c r="T9" i="1" s="1"/>
  <c r="N8" i="1"/>
  <c r="N7" i="1"/>
  <c r="T7" i="1" s="1"/>
  <c r="N6" i="1"/>
  <c r="T6" i="1" s="1"/>
  <c r="N5" i="1"/>
  <c r="T5" i="1" s="1"/>
  <c r="T8" i="1"/>
  <c r="G13" i="1"/>
  <c r="G12" i="1"/>
  <c r="G11" i="1"/>
  <c r="N47" i="1"/>
  <c r="T47" i="1" s="1"/>
  <c r="O35" i="2" s="1"/>
  <c r="N46" i="1"/>
  <c r="T46" i="1" s="1"/>
  <c r="O34" i="2" s="1"/>
  <c r="N45" i="1"/>
  <c r="T45" i="1" s="1"/>
  <c r="O33" i="2" s="1"/>
  <c r="N44" i="1"/>
  <c r="T44" i="1" s="1"/>
  <c r="O32" i="2" s="1"/>
  <c r="N43" i="1"/>
  <c r="T43" i="1" s="1"/>
  <c r="O31" i="2" s="1"/>
  <c r="N42" i="1"/>
  <c r="T42" i="1" s="1"/>
  <c r="O30" i="2" s="1"/>
  <c r="N41" i="1"/>
  <c r="T41" i="1" s="1"/>
  <c r="O29" i="2" s="1"/>
  <c r="N40" i="1"/>
  <c r="T40" i="1" s="1"/>
  <c r="O28" i="2" s="1"/>
  <c r="N39" i="1"/>
  <c r="T39" i="1" s="1"/>
  <c r="O27" i="2" s="1"/>
  <c r="N38" i="1"/>
  <c r="T38" i="1" s="1"/>
  <c r="N37" i="1"/>
  <c r="T37" i="1" s="1"/>
  <c r="O25" i="2" s="1"/>
  <c r="N36" i="1"/>
  <c r="T36" i="1" s="1"/>
  <c r="N35" i="1"/>
  <c r="T35" i="1" s="1"/>
  <c r="N34" i="1"/>
  <c r="T34" i="1" s="1"/>
  <c r="N33" i="1"/>
  <c r="T33" i="1" s="1"/>
  <c r="N32" i="1"/>
  <c r="T32" i="1" s="1"/>
  <c r="N31" i="1"/>
  <c r="T31" i="1" s="1"/>
  <c r="N30" i="1"/>
  <c r="T30" i="1" s="1"/>
  <c r="N29" i="1"/>
  <c r="T29" i="1" s="1"/>
  <c r="N28" i="1"/>
  <c r="T28" i="1" s="1"/>
  <c r="N27" i="1"/>
  <c r="T27" i="1" s="1"/>
  <c r="N26" i="1"/>
  <c r="T26" i="1" s="1"/>
  <c r="N25" i="1"/>
  <c r="T25" i="1" s="1"/>
  <c r="N24" i="1"/>
  <c r="T24" i="1" s="1"/>
  <c r="N23" i="1"/>
  <c r="T23" i="1" s="1"/>
  <c r="N22" i="1"/>
  <c r="T22" i="1" s="1"/>
  <c r="N21" i="1"/>
  <c r="T21" i="1" s="1"/>
  <c r="N20" i="1"/>
  <c r="T20" i="1" s="1"/>
  <c r="G51" i="1"/>
  <c r="G50" i="1"/>
  <c r="G49" i="1"/>
  <c r="F9" i="1"/>
  <c r="M9" i="1" s="1"/>
  <c r="S9" i="1" s="1"/>
  <c r="E9" i="1"/>
  <c r="L9" i="1" s="1"/>
  <c r="R9" i="1" s="1"/>
  <c r="D9" i="1"/>
  <c r="K9" i="1" s="1"/>
  <c r="Q9" i="1" s="1"/>
  <c r="C9" i="1"/>
  <c r="J9" i="1" s="1"/>
  <c r="P9" i="1" s="1"/>
  <c r="F8" i="1"/>
  <c r="M8" i="1" s="1"/>
  <c r="S8" i="1" s="1"/>
  <c r="E8" i="1"/>
  <c r="L8" i="1" s="1"/>
  <c r="R8" i="1" s="1"/>
  <c r="D8" i="1"/>
  <c r="K8" i="1" s="1"/>
  <c r="Q8" i="1" s="1"/>
  <c r="C8" i="1"/>
  <c r="J8" i="1" s="1"/>
  <c r="P8" i="1" s="1"/>
  <c r="F7" i="1"/>
  <c r="M7" i="1" s="1"/>
  <c r="S7" i="1" s="1"/>
  <c r="E7" i="1"/>
  <c r="L7" i="1" s="1"/>
  <c r="R7" i="1" s="1"/>
  <c r="D7" i="1"/>
  <c r="K7" i="1" s="1"/>
  <c r="Q7" i="1" s="1"/>
  <c r="C7" i="1"/>
  <c r="J7" i="1" s="1"/>
  <c r="P7" i="1" s="1"/>
  <c r="F6" i="1"/>
  <c r="M6" i="1" s="1"/>
  <c r="S6" i="1" s="1"/>
  <c r="E6" i="1"/>
  <c r="L6" i="1" s="1"/>
  <c r="R6" i="1" s="1"/>
  <c r="D6" i="1"/>
  <c r="K6" i="1" s="1"/>
  <c r="Q6" i="1" s="1"/>
  <c r="C6" i="1"/>
  <c r="J6" i="1" s="1"/>
  <c r="P6" i="1" s="1"/>
  <c r="F5" i="1"/>
  <c r="M5" i="1" s="1"/>
  <c r="S5" i="1" s="1"/>
  <c r="E5" i="1"/>
  <c r="L5" i="1" s="1"/>
  <c r="R5" i="1" s="1"/>
  <c r="D5" i="1"/>
  <c r="K5" i="1" s="1"/>
  <c r="Q5" i="1" s="1"/>
  <c r="C5" i="1"/>
  <c r="J5" i="1" s="1"/>
  <c r="P5" i="1" s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E43" i="3"/>
  <c r="D43" i="3"/>
  <c r="C43" i="3"/>
  <c r="B43" i="3"/>
  <c r="E10" i="3"/>
  <c r="D10" i="3"/>
  <c r="C10" i="3"/>
  <c r="B10" i="3"/>
  <c r="G17" i="1" l="1"/>
  <c r="G15" i="1"/>
  <c r="N12" i="1"/>
  <c r="O24" i="2"/>
  <c r="C24" i="2"/>
  <c r="C25" i="2"/>
  <c r="O26" i="2"/>
  <c r="C26" i="2"/>
  <c r="N13" i="1"/>
  <c r="T13" i="1"/>
  <c r="N11" i="1"/>
  <c r="G16" i="1"/>
  <c r="G55" i="1"/>
  <c r="G53" i="1"/>
  <c r="G56" i="1"/>
  <c r="G54" i="1"/>
  <c r="K11" i="1"/>
  <c r="K12" i="1"/>
  <c r="K13" i="1"/>
  <c r="L11" i="1"/>
  <c r="L12" i="1"/>
  <c r="L13" i="1"/>
  <c r="M11" i="1"/>
  <c r="M12" i="1"/>
  <c r="M13" i="1"/>
  <c r="J11" i="1"/>
  <c r="J12" i="1"/>
  <c r="J13" i="1"/>
  <c r="N15" i="1" l="1"/>
  <c r="K16" i="1"/>
  <c r="N17" i="1"/>
  <c r="N16" i="1"/>
  <c r="T12" i="1"/>
  <c r="T15" i="1" s="1"/>
  <c r="T11" i="1"/>
  <c r="J16" i="1"/>
  <c r="L15" i="1"/>
  <c r="M15" i="1"/>
  <c r="L17" i="1"/>
  <c r="L16" i="1"/>
  <c r="J15" i="1"/>
  <c r="M16" i="1"/>
  <c r="M17" i="1"/>
  <c r="K15" i="1"/>
  <c r="J17" i="1"/>
  <c r="K17" i="1"/>
  <c r="T17" i="1" l="1"/>
  <c r="T16" i="1"/>
  <c r="Y8" i="2" l="1"/>
  <c r="AH38" i="1" l="1"/>
  <c r="AH37" i="1"/>
  <c r="AH36" i="1"/>
  <c r="AH35" i="1"/>
  <c r="T51" i="1" l="1"/>
  <c r="T50" i="1"/>
  <c r="T49" i="1"/>
  <c r="C10" i="2"/>
  <c r="O10" i="2"/>
  <c r="C14" i="2"/>
  <c r="O14" i="2"/>
  <c r="C18" i="2"/>
  <c r="O18" i="2"/>
  <c r="C22" i="2"/>
  <c r="O22" i="2"/>
  <c r="C30" i="2"/>
  <c r="C34" i="2"/>
  <c r="C11" i="2"/>
  <c r="O11" i="2"/>
  <c r="C15" i="2"/>
  <c r="O15" i="2"/>
  <c r="C19" i="2"/>
  <c r="O19" i="2"/>
  <c r="C27" i="2"/>
  <c r="C31" i="2"/>
  <c r="C35" i="2"/>
  <c r="C8" i="2"/>
  <c r="O8" i="2"/>
  <c r="C12" i="2"/>
  <c r="O12" i="2"/>
  <c r="C16" i="2"/>
  <c r="O16" i="2"/>
  <c r="C20" i="2"/>
  <c r="O20" i="2"/>
  <c r="C28" i="2"/>
  <c r="C32" i="2"/>
  <c r="C9" i="2"/>
  <c r="O9" i="2"/>
  <c r="C13" i="2"/>
  <c r="O13" i="2"/>
  <c r="C17" i="2"/>
  <c r="O17" i="2"/>
  <c r="C21" i="2"/>
  <c r="O21" i="2"/>
  <c r="C29" i="2"/>
  <c r="C33" i="2"/>
  <c r="T53" i="1" l="1"/>
  <c r="T56" i="1"/>
  <c r="T57" i="1" s="1"/>
  <c r="T58" i="1" s="1"/>
  <c r="T55" i="1"/>
  <c r="T54" i="1"/>
  <c r="C42" i="2"/>
  <c r="C38" i="2"/>
  <c r="C39" i="2"/>
  <c r="C41" i="2"/>
  <c r="C40" i="2"/>
  <c r="C37" i="2"/>
  <c r="C43" i="2" l="1"/>
  <c r="C44" i="2" s="1"/>
  <c r="O13" i="1"/>
  <c r="O12" i="1"/>
  <c r="O11" i="1"/>
  <c r="O51" i="1"/>
  <c r="O50" i="1"/>
  <c r="O49" i="1"/>
  <c r="C45" i="2" l="1"/>
  <c r="P13" i="1"/>
  <c r="P14" i="1" s="1"/>
  <c r="D8" i="2"/>
  <c r="P8" i="2"/>
  <c r="D10" i="2"/>
  <c r="P10" i="2"/>
  <c r="D12" i="2"/>
  <c r="P12" i="2"/>
  <c r="Q11" i="1"/>
  <c r="E8" i="2"/>
  <c r="Q8" i="2"/>
  <c r="E10" i="2"/>
  <c r="Q10" i="2"/>
  <c r="E12" i="2"/>
  <c r="Q12" i="2"/>
  <c r="F8" i="2"/>
  <c r="R8" i="2"/>
  <c r="F9" i="2"/>
  <c r="R9" i="2"/>
  <c r="F10" i="2"/>
  <c r="R10" i="2"/>
  <c r="F11" i="2"/>
  <c r="R11" i="2"/>
  <c r="F12" i="2"/>
  <c r="R12" i="2"/>
  <c r="D9" i="2"/>
  <c r="P9" i="2"/>
  <c r="D11" i="2"/>
  <c r="P11" i="2"/>
  <c r="E9" i="2"/>
  <c r="Q9" i="2"/>
  <c r="E11" i="2"/>
  <c r="Q11" i="2"/>
  <c r="G8" i="2"/>
  <c r="S8" i="2"/>
  <c r="G9" i="2"/>
  <c r="S9" i="2"/>
  <c r="G10" i="2"/>
  <c r="S10" i="2"/>
  <c r="G11" i="2"/>
  <c r="S11" i="2"/>
  <c r="G12" i="2"/>
  <c r="S12" i="2"/>
  <c r="O16" i="1"/>
  <c r="O17" i="1"/>
  <c r="O55" i="1"/>
  <c r="O54" i="1"/>
  <c r="R12" i="1"/>
  <c r="R13" i="1"/>
  <c r="Q12" i="1"/>
  <c r="S13" i="1"/>
  <c r="S12" i="1"/>
  <c r="S11" i="1"/>
  <c r="O53" i="1"/>
  <c r="P11" i="1"/>
  <c r="P12" i="1"/>
  <c r="P15" i="1" s="1"/>
  <c r="Q13" i="1"/>
  <c r="R11" i="1"/>
  <c r="O15" i="1"/>
  <c r="M47" i="1"/>
  <c r="S47" i="1" s="1"/>
  <c r="L47" i="1"/>
  <c r="R47" i="1" s="1"/>
  <c r="K47" i="1"/>
  <c r="Q47" i="1" s="1"/>
  <c r="J47" i="1"/>
  <c r="P47" i="1" s="1"/>
  <c r="M46" i="1"/>
  <c r="S46" i="1" s="1"/>
  <c r="L46" i="1"/>
  <c r="R46" i="1" s="1"/>
  <c r="K46" i="1"/>
  <c r="Q46" i="1" s="1"/>
  <c r="J46" i="1"/>
  <c r="P46" i="1" s="1"/>
  <c r="M45" i="1"/>
  <c r="S45" i="1" s="1"/>
  <c r="L45" i="1"/>
  <c r="R45" i="1" s="1"/>
  <c r="K45" i="1"/>
  <c r="Q45" i="1" s="1"/>
  <c r="J45" i="1"/>
  <c r="P45" i="1" s="1"/>
  <c r="M44" i="1"/>
  <c r="S44" i="1" s="1"/>
  <c r="L44" i="1"/>
  <c r="R44" i="1" s="1"/>
  <c r="K44" i="1"/>
  <c r="Q44" i="1" s="1"/>
  <c r="J44" i="1"/>
  <c r="P44" i="1" s="1"/>
  <c r="M43" i="1"/>
  <c r="S43" i="1" s="1"/>
  <c r="L43" i="1"/>
  <c r="R43" i="1" s="1"/>
  <c r="K43" i="1"/>
  <c r="Q43" i="1" s="1"/>
  <c r="J43" i="1"/>
  <c r="P43" i="1" s="1"/>
  <c r="M42" i="1"/>
  <c r="S42" i="1" s="1"/>
  <c r="L42" i="1"/>
  <c r="R42" i="1" s="1"/>
  <c r="K42" i="1"/>
  <c r="Q42" i="1" s="1"/>
  <c r="J42" i="1"/>
  <c r="P42" i="1" s="1"/>
  <c r="M41" i="1"/>
  <c r="S41" i="1" s="1"/>
  <c r="L41" i="1"/>
  <c r="R41" i="1" s="1"/>
  <c r="K41" i="1"/>
  <c r="Q41" i="1" s="1"/>
  <c r="J41" i="1"/>
  <c r="P41" i="1" s="1"/>
  <c r="M40" i="1"/>
  <c r="S40" i="1" s="1"/>
  <c r="L40" i="1"/>
  <c r="R40" i="1" s="1"/>
  <c r="K40" i="1"/>
  <c r="Q40" i="1" s="1"/>
  <c r="J40" i="1"/>
  <c r="P40" i="1" s="1"/>
  <c r="M39" i="1"/>
  <c r="S39" i="1" s="1"/>
  <c r="L39" i="1"/>
  <c r="R39" i="1" s="1"/>
  <c r="K39" i="1"/>
  <c r="Q39" i="1" s="1"/>
  <c r="J39" i="1"/>
  <c r="P39" i="1" s="1"/>
  <c r="M38" i="1"/>
  <c r="S38" i="1" s="1"/>
  <c r="L38" i="1"/>
  <c r="R38" i="1" s="1"/>
  <c r="K38" i="1"/>
  <c r="Q38" i="1" s="1"/>
  <c r="J38" i="1"/>
  <c r="P38" i="1" s="1"/>
  <c r="M37" i="1"/>
  <c r="S37" i="1" s="1"/>
  <c r="L37" i="1"/>
  <c r="R37" i="1" s="1"/>
  <c r="K37" i="1"/>
  <c r="Q37" i="1" s="1"/>
  <c r="J37" i="1"/>
  <c r="P37" i="1" s="1"/>
  <c r="M36" i="1"/>
  <c r="S36" i="1" s="1"/>
  <c r="L36" i="1"/>
  <c r="R36" i="1" s="1"/>
  <c r="K36" i="1"/>
  <c r="Q36" i="1" s="1"/>
  <c r="J36" i="1"/>
  <c r="P36" i="1" s="1"/>
  <c r="M35" i="1"/>
  <c r="S35" i="1" s="1"/>
  <c r="L35" i="1"/>
  <c r="R35" i="1" s="1"/>
  <c r="K35" i="1"/>
  <c r="Q35" i="1" s="1"/>
  <c r="J35" i="1"/>
  <c r="P35" i="1" s="1"/>
  <c r="M34" i="1"/>
  <c r="S34" i="1" s="1"/>
  <c r="L34" i="1"/>
  <c r="R34" i="1" s="1"/>
  <c r="K34" i="1"/>
  <c r="Q34" i="1" s="1"/>
  <c r="J34" i="1"/>
  <c r="P34" i="1" s="1"/>
  <c r="M33" i="1"/>
  <c r="S33" i="1" s="1"/>
  <c r="L33" i="1"/>
  <c r="R33" i="1" s="1"/>
  <c r="K33" i="1"/>
  <c r="Q33" i="1" s="1"/>
  <c r="J33" i="1"/>
  <c r="P33" i="1" s="1"/>
  <c r="M32" i="1"/>
  <c r="S32" i="1" s="1"/>
  <c r="L32" i="1"/>
  <c r="R32" i="1" s="1"/>
  <c r="K32" i="1"/>
  <c r="Q32" i="1" s="1"/>
  <c r="J32" i="1"/>
  <c r="P32" i="1" s="1"/>
  <c r="M31" i="1"/>
  <c r="S31" i="1" s="1"/>
  <c r="L31" i="1"/>
  <c r="R31" i="1" s="1"/>
  <c r="K31" i="1"/>
  <c r="Q31" i="1" s="1"/>
  <c r="J31" i="1"/>
  <c r="P31" i="1" s="1"/>
  <c r="M30" i="1"/>
  <c r="S30" i="1" s="1"/>
  <c r="L30" i="1"/>
  <c r="R30" i="1" s="1"/>
  <c r="K30" i="1"/>
  <c r="Q30" i="1" s="1"/>
  <c r="J30" i="1"/>
  <c r="P30" i="1" s="1"/>
  <c r="M29" i="1"/>
  <c r="S29" i="1" s="1"/>
  <c r="L29" i="1"/>
  <c r="R29" i="1" s="1"/>
  <c r="K29" i="1"/>
  <c r="Q29" i="1" s="1"/>
  <c r="J29" i="1"/>
  <c r="P29" i="1" s="1"/>
  <c r="M28" i="1"/>
  <c r="S28" i="1" s="1"/>
  <c r="L28" i="1"/>
  <c r="R28" i="1" s="1"/>
  <c r="K28" i="1"/>
  <c r="Q28" i="1" s="1"/>
  <c r="J28" i="1"/>
  <c r="P28" i="1" s="1"/>
  <c r="M27" i="1"/>
  <c r="S27" i="1" s="1"/>
  <c r="L27" i="1"/>
  <c r="R27" i="1" s="1"/>
  <c r="K27" i="1"/>
  <c r="Q27" i="1" s="1"/>
  <c r="J27" i="1"/>
  <c r="P27" i="1" s="1"/>
  <c r="M26" i="1"/>
  <c r="S26" i="1" s="1"/>
  <c r="L26" i="1"/>
  <c r="R26" i="1" s="1"/>
  <c r="K26" i="1"/>
  <c r="Q26" i="1" s="1"/>
  <c r="J26" i="1"/>
  <c r="P26" i="1" s="1"/>
  <c r="M25" i="1"/>
  <c r="S25" i="1" s="1"/>
  <c r="L25" i="1"/>
  <c r="R25" i="1" s="1"/>
  <c r="K25" i="1"/>
  <c r="Q25" i="1" s="1"/>
  <c r="J25" i="1"/>
  <c r="P25" i="1" s="1"/>
  <c r="M24" i="1"/>
  <c r="S24" i="1" s="1"/>
  <c r="L24" i="1"/>
  <c r="R24" i="1" s="1"/>
  <c r="K24" i="1"/>
  <c r="Q24" i="1" s="1"/>
  <c r="J24" i="1"/>
  <c r="P24" i="1" s="1"/>
  <c r="M23" i="1"/>
  <c r="S23" i="1" s="1"/>
  <c r="L23" i="1"/>
  <c r="R23" i="1" s="1"/>
  <c r="K23" i="1"/>
  <c r="Q23" i="1" s="1"/>
  <c r="J23" i="1"/>
  <c r="P23" i="1" s="1"/>
  <c r="M22" i="1"/>
  <c r="S22" i="1" s="1"/>
  <c r="L22" i="1"/>
  <c r="R22" i="1" s="1"/>
  <c r="K22" i="1"/>
  <c r="Q22" i="1" s="1"/>
  <c r="J22" i="1"/>
  <c r="P22" i="1" s="1"/>
  <c r="M21" i="1"/>
  <c r="S21" i="1" s="1"/>
  <c r="L21" i="1"/>
  <c r="R21" i="1" s="1"/>
  <c r="K21" i="1"/>
  <c r="Q21" i="1" s="1"/>
  <c r="J21" i="1"/>
  <c r="P21" i="1" s="1"/>
  <c r="M20" i="1"/>
  <c r="S20" i="1" s="1"/>
  <c r="L20" i="1"/>
  <c r="R20" i="1" s="1"/>
  <c r="K20" i="1"/>
  <c r="Q20" i="1" s="1"/>
  <c r="J20" i="1"/>
  <c r="P20" i="1" s="1"/>
  <c r="F51" i="1"/>
  <c r="E51" i="1"/>
  <c r="D51" i="1"/>
  <c r="F50" i="1"/>
  <c r="E50" i="1"/>
  <c r="D50" i="1"/>
  <c r="F49" i="1"/>
  <c r="E49" i="1"/>
  <c r="D49" i="1"/>
  <c r="C51" i="1"/>
  <c r="C50" i="1"/>
  <c r="C49" i="1"/>
  <c r="I18" i="2" l="1"/>
  <c r="U18" i="2"/>
  <c r="I21" i="2"/>
  <c r="U21" i="2"/>
  <c r="I25" i="2"/>
  <c r="U25" i="2"/>
  <c r="I28" i="2"/>
  <c r="U28" i="2"/>
  <c r="I29" i="2"/>
  <c r="U29" i="2"/>
  <c r="J9" i="2"/>
  <c r="V9" i="2"/>
  <c r="J11" i="2"/>
  <c r="V11" i="2"/>
  <c r="J12" i="2"/>
  <c r="V12" i="2"/>
  <c r="J14" i="2"/>
  <c r="V14" i="2"/>
  <c r="J16" i="2"/>
  <c r="V16" i="2"/>
  <c r="J18" i="2"/>
  <c r="V18" i="2"/>
  <c r="J20" i="2"/>
  <c r="V20" i="2"/>
  <c r="J22" i="2"/>
  <c r="V22" i="2"/>
  <c r="J24" i="2"/>
  <c r="V24" i="2"/>
  <c r="J26" i="2"/>
  <c r="V26" i="2"/>
  <c r="J27" i="2"/>
  <c r="V27" i="2"/>
  <c r="J30" i="2"/>
  <c r="V30" i="2"/>
  <c r="J31" i="2"/>
  <c r="V31" i="2"/>
  <c r="K8" i="2"/>
  <c r="W8" i="2"/>
  <c r="K9" i="2"/>
  <c r="W9" i="2"/>
  <c r="K10" i="2"/>
  <c r="W10" i="2"/>
  <c r="K11" i="2"/>
  <c r="W11" i="2"/>
  <c r="K12" i="2"/>
  <c r="W12" i="2"/>
  <c r="K13" i="2"/>
  <c r="W13" i="2"/>
  <c r="K14" i="2"/>
  <c r="W14" i="2"/>
  <c r="K15" i="2"/>
  <c r="W15" i="2"/>
  <c r="K16" i="2"/>
  <c r="W16" i="2"/>
  <c r="K17" i="2"/>
  <c r="W17" i="2"/>
  <c r="K18" i="2"/>
  <c r="W18" i="2"/>
  <c r="K19" i="2"/>
  <c r="W19" i="2"/>
  <c r="K20" i="2"/>
  <c r="W20" i="2"/>
  <c r="K21" i="2"/>
  <c r="W21" i="2"/>
  <c r="K22" i="2"/>
  <c r="W22" i="2"/>
  <c r="K24" i="2"/>
  <c r="W24" i="2"/>
  <c r="K25" i="2"/>
  <c r="W25" i="2"/>
  <c r="K26" i="2"/>
  <c r="W26" i="2"/>
  <c r="K27" i="2"/>
  <c r="W27" i="2"/>
  <c r="K28" i="2"/>
  <c r="W28" i="2"/>
  <c r="K29" i="2"/>
  <c r="W29" i="2"/>
  <c r="K30" i="2"/>
  <c r="W30" i="2"/>
  <c r="K31" i="2"/>
  <c r="W31" i="2"/>
  <c r="K32" i="2"/>
  <c r="W32" i="2"/>
  <c r="K33" i="2"/>
  <c r="W33" i="2"/>
  <c r="K34" i="2"/>
  <c r="W34" i="2"/>
  <c r="K35" i="2"/>
  <c r="W35" i="2"/>
  <c r="I8" i="2"/>
  <c r="U8" i="2"/>
  <c r="I9" i="2"/>
  <c r="U9" i="2"/>
  <c r="I10" i="2"/>
  <c r="U10" i="2"/>
  <c r="I11" i="2"/>
  <c r="U11" i="2"/>
  <c r="I12" i="2"/>
  <c r="U12" i="2"/>
  <c r="I13" i="2"/>
  <c r="U13" i="2"/>
  <c r="I14" i="2"/>
  <c r="U14" i="2"/>
  <c r="I15" i="2"/>
  <c r="U15" i="2"/>
  <c r="I16" i="2"/>
  <c r="U16" i="2"/>
  <c r="I17" i="2"/>
  <c r="U17" i="2"/>
  <c r="I19" i="2"/>
  <c r="U19" i="2"/>
  <c r="I20" i="2"/>
  <c r="U20" i="2"/>
  <c r="I22" i="2"/>
  <c r="U22" i="2"/>
  <c r="I24" i="2"/>
  <c r="U24" i="2"/>
  <c r="I26" i="2"/>
  <c r="U26" i="2"/>
  <c r="I27" i="2"/>
  <c r="U27" i="2"/>
  <c r="I30" i="2"/>
  <c r="U30" i="2"/>
  <c r="I31" i="2"/>
  <c r="U31" i="2"/>
  <c r="J8" i="2"/>
  <c r="V8" i="2"/>
  <c r="J10" i="2"/>
  <c r="V10" i="2"/>
  <c r="J13" i="2"/>
  <c r="V13" i="2"/>
  <c r="J15" i="2"/>
  <c r="V15" i="2"/>
  <c r="J17" i="2"/>
  <c r="V17" i="2"/>
  <c r="J19" i="2"/>
  <c r="V19" i="2"/>
  <c r="J21" i="2"/>
  <c r="V21" i="2"/>
  <c r="J25" i="2"/>
  <c r="V25" i="2"/>
  <c r="J28" i="2"/>
  <c r="V28" i="2"/>
  <c r="J29" i="2"/>
  <c r="V29" i="2"/>
  <c r="H8" i="2"/>
  <c r="T8" i="2"/>
  <c r="H9" i="2"/>
  <c r="T9" i="2"/>
  <c r="H10" i="2"/>
  <c r="T10" i="2"/>
  <c r="H11" i="2"/>
  <c r="T11" i="2"/>
  <c r="H12" i="2"/>
  <c r="T12" i="2"/>
  <c r="H13" i="2"/>
  <c r="T13" i="2"/>
  <c r="H14" i="2"/>
  <c r="T14" i="2"/>
  <c r="H15" i="2"/>
  <c r="T15" i="2"/>
  <c r="H16" i="2"/>
  <c r="T16" i="2"/>
  <c r="H17" i="2"/>
  <c r="T17" i="2"/>
  <c r="H18" i="2"/>
  <c r="T18" i="2"/>
  <c r="H19" i="2"/>
  <c r="T19" i="2"/>
  <c r="H20" i="2"/>
  <c r="T20" i="2"/>
  <c r="H21" i="2"/>
  <c r="T21" i="2"/>
  <c r="H22" i="2"/>
  <c r="T22" i="2"/>
  <c r="H24" i="2"/>
  <c r="T24" i="2"/>
  <c r="H25" i="2"/>
  <c r="T25" i="2"/>
  <c r="H26" i="2"/>
  <c r="T26" i="2"/>
  <c r="H27" i="2"/>
  <c r="T27" i="2"/>
  <c r="H28" i="2"/>
  <c r="T28" i="2"/>
  <c r="H29" i="2"/>
  <c r="T29" i="2"/>
  <c r="H30" i="2"/>
  <c r="T30" i="2"/>
  <c r="H31" i="2"/>
  <c r="T31" i="2"/>
  <c r="H32" i="2"/>
  <c r="T32" i="2"/>
  <c r="H33" i="2"/>
  <c r="T33" i="2"/>
  <c r="H34" i="2"/>
  <c r="T34" i="2"/>
  <c r="H35" i="2"/>
  <c r="T35" i="2"/>
  <c r="F42" i="2"/>
  <c r="F41" i="2"/>
  <c r="F40" i="2"/>
  <c r="F39" i="2"/>
  <c r="F38" i="2"/>
  <c r="F37" i="2"/>
  <c r="I32" i="2"/>
  <c r="U32" i="2"/>
  <c r="I33" i="2"/>
  <c r="U33" i="2"/>
  <c r="I34" i="2"/>
  <c r="U34" i="2"/>
  <c r="I35" i="2"/>
  <c r="U35" i="2"/>
  <c r="D42" i="2"/>
  <c r="D41" i="2"/>
  <c r="D40" i="2"/>
  <c r="D39" i="2"/>
  <c r="D38" i="2"/>
  <c r="D37" i="2"/>
  <c r="J32" i="2"/>
  <c r="V32" i="2"/>
  <c r="J33" i="2"/>
  <c r="V33" i="2"/>
  <c r="J34" i="2"/>
  <c r="V34" i="2"/>
  <c r="J35" i="2"/>
  <c r="V35" i="2"/>
  <c r="G42" i="2"/>
  <c r="G40" i="2"/>
  <c r="G38" i="2"/>
  <c r="G41" i="2"/>
  <c r="G39" i="2"/>
  <c r="G37" i="2"/>
  <c r="E42" i="2"/>
  <c r="E41" i="2"/>
  <c r="E40" i="2"/>
  <c r="E39" i="2"/>
  <c r="E38" i="2"/>
  <c r="E37" i="2"/>
  <c r="R15" i="1"/>
  <c r="Q17" i="1"/>
  <c r="Q16" i="1"/>
  <c r="E54" i="1"/>
  <c r="E55" i="1"/>
  <c r="F54" i="1"/>
  <c r="F55" i="1"/>
  <c r="R17" i="1"/>
  <c r="R16" i="1"/>
  <c r="P17" i="1"/>
  <c r="P16" i="1"/>
  <c r="S17" i="1"/>
  <c r="S16" i="1"/>
  <c r="C55" i="1"/>
  <c r="C54" i="1"/>
  <c r="D54" i="1"/>
  <c r="D55" i="1"/>
  <c r="Q15" i="1"/>
  <c r="J51" i="1"/>
  <c r="K49" i="1"/>
  <c r="L51" i="1"/>
  <c r="M49" i="1"/>
  <c r="S15" i="1"/>
  <c r="K50" i="1"/>
  <c r="M50" i="1"/>
  <c r="K51" i="1"/>
  <c r="K56" i="1" s="1"/>
  <c r="L49" i="1"/>
  <c r="L50" i="1"/>
  <c r="M51" i="1"/>
  <c r="E53" i="1"/>
  <c r="F53" i="1"/>
  <c r="J49" i="1"/>
  <c r="J50" i="1"/>
  <c r="C53" i="1"/>
  <c r="D53" i="1"/>
  <c r="M56" i="1" l="1"/>
  <c r="M57" i="1" s="1"/>
  <c r="M58" i="1" s="1"/>
  <c r="L56" i="1"/>
  <c r="L57" i="1" s="1"/>
  <c r="L58" i="1" s="1"/>
  <c r="K57" i="1"/>
  <c r="K58" i="1" s="1"/>
  <c r="J56" i="1"/>
  <c r="J57" i="1" s="1"/>
  <c r="J58" i="1" s="1"/>
  <c r="G43" i="2"/>
  <c r="G45" i="2" s="1"/>
  <c r="D43" i="2"/>
  <c r="D44" i="2" s="1"/>
  <c r="E43" i="2"/>
  <c r="E45" i="2" s="1"/>
  <c r="I42" i="2"/>
  <c r="I41" i="2"/>
  <c r="I40" i="2"/>
  <c r="I39" i="2"/>
  <c r="I38" i="2"/>
  <c r="I37" i="2"/>
  <c r="H42" i="2"/>
  <c r="H41" i="2"/>
  <c r="H40" i="2"/>
  <c r="H39" i="2"/>
  <c r="H38" i="2"/>
  <c r="H37" i="2"/>
  <c r="F43" i="2"/>
  <c r="F45" i="2" s="1"/>
  <c r="J42" i="2"/>
  <c r="J41" i="2"/>
  <c r="J40" i="2"/>
  <c r="J39" i="2"/>
  <c r="J38" i="2"/>
  <c r="J37" i="2"/>
  <c r="K42" i="2"/>
  <c r="K41" i="2"/>
  <c r="K39" i="2"/>
  <c r="K37" i="2"/>
  <c r="K40" i="2"/>
  <c r="K38" i="2"/>
  <c r="J54" i="1"/>
  <c r="J55" i="1"/>
  <c r="K55" i="1"/>
  <c r="K54" i="1"/>
  <c r="L55" i="1"/>
  <c r="L54" i="1"/>
  <c r="M55" i="1"/>
  <c r="M54" i="1"/>
  <c r="L53" i="1"/>
  <c r="S49" i="1"/>
  <c r="S51" i="1"/>
  <c r="S50" i="1"/>
  <c r="Q51" i="1"/>
  <c r="Q50" i="1"/>
  <c r="Q49" i="1"/>
  <c r="J53" i="1"/>
  <c r="R51" i="1"/>
  <c r="R50" i="1"/>
  <c r="R49" i="1"/>
  <c r="P51" i="1"/>
  <c r="P50" i="1"/>
  <c r="P49" i="1"/>
  <c r="M53" i="1"/>
  <c r="K53" i="1"/>
  <c r="S56" i="1" l="1"/>
  <c r="S57" i="1" s="1"/>
  <c r="S58" i="1" s="1"/>
  <c r="P52" i="1"/>
  <c r="P56" i="1"/>
  <c r="P57" i="1" s="1"/>
  <c r="P58" i="1" s="1"/>
  <c r="R56" i="1"/>
  <c r="R57" i="1" s="1"/>
  <c r="R58" i="1" s="1"/>
  <c r="Q56" i="1"/>
  <c r="Q57" i="1" s="1"/>
  <c r="Q58" i="1" s="1"/>
  <c r="D45" i="2"/>
  <c r="G44" i="2"/>
  <c r="J43" i="2"/>
  <c r="J44" i="2" s="1"/>
  <c r="H43" i="2"/>
  <c r="H45" i="2" s="1"/>
  <c r="E44" i="2"/>
  <c r="K43" i="2"/>
  <c r="K45" i="2" s="1"/>
  <c r="I43" i="2"/>
  <c r="I45" i="2" s="1"/>
  <c r="F44" i="2"/>
  <c r="R53" i="1"/>
  <c r="P55" i="1"/>
  <c r="P54" i="1"/>
  <c r="Q55" i="1"/>
  <c r="Q54" i="1"/>
  <c r="R55" i="1"/>
  <c r="R54" i="1"/>
  <c r="S55" i="1"/>
  <c r="S54" i="1"/>
  <c r="Q53" i="1"/>
  <c r="P53" i="1"/>
  <c r="S53" i="1"/>
  <c r="F13" i="1"/>
  <c r="E13" i="1"/>
  <c r="D13" i="1"/>
  <c r="C13" i="1"/>
  <c r="F12" i="1"/>
  <c r="F15" i="1" s="1"/>
  <c r="E12" i="1"/>
  <c r="D12" i="1"/>
  <c r="C12" i="1"/>
  <c r="C15" i="1" s="1"/>
  <c r="F11" i="1"/>
  <c r="E11" i="1"/>
  <c r="D11" i="1"/>
  <c r="C11" i="1"/>
  <c r="H44" i="2" l="1"/>
  <c r="J45" i="2"/>
  <c r="K44" i="2"/>
  <c r="I44" i="2"/>
  <c r="F17" i="1"/>
  <c r="F16" i="1"/>
  <c r="C16" i="1"/>
  <c r="C17" i="1"/>
  <c r="E16" i="1"/>
  <c r="E17" i="1"/>
  <c r="D16" i="1"/>
  <c r="D17" i="1"/>
  <c r="E56" i="1"/>
  <c r="E57" i="1" s="1"/>
  <c r="F56" i="1"/>
  <c r="F57" i="1" s="1"/>
  <c r="C56" i="1"/>
  <c r="C57" i="1" s="1"/>
  <c r="D56" i="1"/>
  <c r="D57" i="1" s="1"/>
  <c r="D15" i="1"/>
  <c r="E15" i="1"/>
</calcChain>
</file>

<file path=xl/sharedStrings.xml><?xml version="1.0" encoding="utf-8"?>
<sst xmlns="http://schemas.openxmlformats.org/spreadsheetml/2006/main" count="170" uniqueCount="78">
  <si>
    <t>Average</t>
  </si>
  <si>
    <t>ALLETE</t>
  </si>
  <si>
    <t>Alliant Energy Corporation</t>
  </si>
  <si>
    <t>Ameren Corporation</t>
  </si>
  <si>
    <t>Atmos Energy</t>
  </si>
  <si>
    <t>Black Hills</t>
  </si>
  <si>
    <t>CMS Energy Corporation</t>
  </si>
  <si>
    <t>CenterPoint Energy</t>
  </si>
  <si>
    <t>DTE Energy Company</t>
  </si>
  <si>
    <t>Dominion Energy, Inc.</t>
  </si>
  <si>
    <t>Duke Energy Corporation</t>
  </si>
  <si>
    <t>Entergy Corporation</t>
  </si>
  <si>
    <t>Evergy Inc.</t>
  </si>
  <si>
    <t>Eversource Energy</t>
  </si>
  <si>
    <t>MGE Energy Inc.</t>
  </si>
  <si>
    <t>New Jersey Resources Corporation</t>
  </si>
  <si>
    <t>NiSource Inc.</t>
  </si>
  <si>
    <t>Canadian Utilities Ltd.</t>
  </si>
  <si>
    <t>Mean</t>
  </si>
  <si>
    <t>SD</t>
  </si>
  <si>
    <t>N</t>
  </si>
  <si>
    <t>LCL</t>
  </si>
  <si>
    <t>UCL</t>
  </si>
  <si>
    <t>NorthWestern Corporation</t>
  </si>
  <si>
    <t>OGE Energy</t>
  </si>
  <si>
    <t>ONE Gas Inc.</t>
  </si>
  <si>
    <t>Sempra Energy</t>
  </si>
  <si>
    <t>Southern Company</t>
  </si>
  <si>
    <t>WEC Energy Group</t>
  </si>
  <si>
    <t xml:space="preserve">sp </t>
  </si>
  <si>
    <t>gas</t>
  </si>
  <si>
    <t>gas &amp; el</t>
  </si>
  <si>
    <t>mostly gas</t>
  </si>
  <si>
    <t>UNLEVERED BETAS</t>
  </si>
  <si>
    <t>t-stat</t>
  </si>
  <si>
    <t>implied SE</t>
  </si>
  <si>
    <t>DE Ratio (Yahoo Finance)</t>
  </si>
  <si>
    <t>Weekly Dec 31/23</t>
  </si>
  <si>
    <t>Monthly Dec 31/23</t>
  </si>
  <si>
    <t>Weekly 2017-2023 Avg</t>
  </si>
  <si>
    <t>Monthly 2017-2023 Avg</t>
  </si>
  <si>
    <t>Yahoo Betas (Unadj)</t>
  </si>
  <si>
    <t>Yahoo Betas (Unlever)</t>
  </si>
  <si>
    <t>Cleary</t>
  </si>
  <si>
    <t>Cleary US</t>
  </si>
  <si>
    <t>Yahoo</t>
  </si>
  <si>
    <t>UNLEVERED BETAS FOR BOX PLOT</t>
  </si>
  <si>
    <t>Cleary Unlevered</t>
  </si>
  <si>
    <t>Min</t>
  </si>
  <si>
    <t>Median</t>
  </si>
  <si>
    <t>Max</t>
  </si>
  <si>
    <t>CLEARY TABLE 8</t>
  </si>
  <si>
    <t>N Am</t>
  </si>
  <si>
    <t>Cleary Canada</t>
  </si>
  <si>
    <t>p-value unlevered US v CA</t>
  </si>
  <si>
    <t>Firms</t>
  </si>
  <si>
    <t>Weekly Betas</t>
  </si>
  <si>
    <t>Monthly Betas</t>
  </si>
  <si>
    <t>CANADIAN SAMPLE</t>
  </si>
  <si>
    <t>Dec 31/2023</t>
  </si>
  <si>
    <t>2017-2023
Average</t>
  </si>
  <si>
    <t>Algonquin Power &amp; Utilities Corp.</t>
  </si>
  <si>
    <t>Emera Incorporated</t>
  </si>
  <si>
    <t>Fortis Inc.</t>
  </si>
  <si>
    <t>Hydro One Ltd.</t>
  </si>
  <si>
    <t>US SAMPLE</t>
  </si>
  <si>
    <t>American Electric Power Company, Inc.</t>
  </si>
  <si>
    <t>Northwest Natural Holding Company</t>
  </si>
  <si>
    <t>Portland General Electric Company</t>
  </si>
  <si>
    <t>Spire, Inc.</t>
  </si>
  <si>
    <t>Unitil Corporation</t>
  </si>
  <si>
    <t>Xcel Energy Inc.</t>
  </si>
  <si>
    <t>US UTILITIES</t>
  </si>
  <si>
    <t xml:space="preserve">CANADIAN UTILITIES  </t>
  </si>
  <si>
    <t>FILTERED</t>
  </si>
  <si>
    <t>Reason</t>
  </si>
  <si>
    <t>1=include</t>
  </si>
  <si>
    <t>sp^2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</si>
</sst>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5" tint="-0.499984740745262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 wrapText="1"/>
    </xf>
    <xf numFmtId="0" fontId="1" fillId="2" borderId="0" xfId="0" applyFont="1" applyFill="1"/>
    <xf numFmtId="164" fontId="0" fillId="2" borderId="0" xfId="0" applyNumberFormat="1" applyFill="1"/>
    <xf numFmtId="9" fontId="0" fillId="0" borderId="0" xfId="0" applyNumberFormat="1"/>
    <xf numFmtId="164" fontId="1" fillId="2" borderId="0" xfId="0" applyNumberFormat="1" applyFont="1" applyFill="1"/>
    <xf numFmtId="1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/>
    <xf numFmtId="0" fontId="0" fillId="3" borderId="0" xfId="0" applyFill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2" borderId="0" xfId="0" applyFill="1"/>
    <xf numFmtId="164" fontId="1" fillId="0" borderId="0" xfId="0" applyNumberFormat="1" applyFont="1"/>
    <xf numFmtId="0" fontId="2" fillId="0" borderId="1" xfId="0" applyFont="1" applyBorder="1"/>
    <xf numFmtId="0" fontId="1" fillId="0" borderId="1" xfId="0" applyFont="1" applyBorder="1"/>
    <xf numFmtId="1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3" fillId="0" borderId="0" xfId="0" applyFont="1"/>
    <xf numFmtId="164" fontId="4" fillId="0" borderId="0" xfId="0" applyNumberFormat="1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4" fillId="0" borderId="0" xfId="0" applyNumberFormat="1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_xlchart.v1.5</cx:f>
      </cx:numDim>
    </cx:data>
    <cx:data id="2">
      <cx:numDim type="val">
        <cx:f>_xlchart.v1.2</cx:f>
      </cx:numDim>
    </cx:data>
    <cx:data id="3">
      <cx:numDim type="val">
        <cx:f>_xlchart.v1.6</cx:f>
      </cx:numDim>
    </cx:data>
    <cx:data id="4">
      <cx:numDim type="val">
        <cx:f>_xlchart.v1.3</cx:f>
      </cx:numDim>
    </cx:data>
    <cx:data id="5">
      <cx:numDim type="val">
        <cx:f>_xlchart.v1.7</cx:f>
      </cx:numDim>
    </cx:data>
    <cx:data id="6">
      <cx:numDim type="val">
        <cx:f>_xlchart.v1.4</cx:f>
      </cx:numDim>
    </cx:data>
    <cx:data id="7">
      <cx:numDim type="val">
        <cx:f>_xlchart.v1.8</cx:f>
      </cx:numDim>
    </cx:data>
    <cx:data id="8">
      <cx:numDim type="val">
        <cx:f>_xlchart.v1.0</cx:f>
      </cx:numDim>
    </cx:data>
  </cx:chartData>
  <cx:chart>
    <cx:title pos="t" align="ctr" overlay="0">
      <cx:tx>
        <cx:txData>
          <cx:v>Cleary Electric Utility Betas (Unlevered)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Cleary Electric Utility Betas (Unlevered)</a:t>
          </a:r>
        </a:p>
      </cx:txPr>
    </cx:title>
    <cx:plotArea>
      <cx:plotAreaRegion>
        <cx:series layoutId="boxWhisker" uniqueId="{28907401-1149-4D42-AEA9-19CDF7876D59}">
          <cx:tx>
            <cx:txData>
              <cx:f/>
              <cx:v>Canada Weekly Dec 31/23</cx:v>
            </cx:txData>
          </cx:tx>
          <cx:dataId val="0"/>
          <cx:layoutPr>
            <cx:visibility meanLine="1" meanMarker="1" nonoutliers="0" outliers="1"/>
            <cx:statistics quartileMethod="exclusive"/>
          </cx:layoutPr>
        </cx:series>
        <cx:series layoutId="boxWhisker" uniqueId="{C4A68348-E986-438E-974F-C2602E87F57B}">
          <cx:tx>
            <cx:txData>
              <cx:f/>
              <cx:v>US Weekly Dec 31/23</cx:v>
            </cx:txData>
          </cx:tx>
          <cx:dataId val="1"/>
          <cx:layoutPr>
            <cx:visibility meanLine="1" meanMarker="1" nonoutliers="0" outliers="1"/>
            <cx:statistics quartileMethod="exclusive"/>
          </cx:layoutPr>
        </cx:series>
        <cx:series layoutId="boxWhisker" uniqueId="{00000002-001F-41C0-B33E-00BFF3756A7D}">
          <cx:tx>
            <cx:txData>
              <cx:f/>
              <cx:v>Canada Weekly 2017-2023 Avg</cx:v>
            </cx:txData>
          </cx:tx>
          <cx:dataId val="2"/>
          <cx:layoutPr>
            <cx:visibility meanLine="1" meanMarker="1" nonoutliers="0" outliers="1"/>
            <cx:statistics quartileMethod="exclusive"/>
          </cx:layoutPr>
        </cx:series>
        <cx:series layoutId="boxWhisker" uniqueId="{00000003-001F-41C0-B33E-00BFF3756A7D}">
          <cx:tx>
            <cx:txData>
              <cx:f/>
              <cx:v>US Weekly 2017-2023 Avg</cx:v>
            </cx:txData>
          </cx:tx>
          <cx:dataId val="3"/>
          <cx:layoutPr>
            <cx:visibility meanLine="1" meanMarker="1" nonoutliers="0" outliers="1"/>
            <cx:statistics quartileMethod="exclusive"/>
          </cx:layoutPr>
        </cx:series>
        <cx:series layoutId="boxWhisker" uniqueId="{00000004-001F-41C0-B33E-00BFF3756A7D}">
          <cx:tx>
            <cx:txData>
              <cx:f/>
              <cx:v>Canada Monthly Dec 31/23</cx:v>
            </cx:txData>
          </cx:tx>
          <cx:dataId val="4"/>
          <cx:layoutPr>
            <cx:visibility meanLine="1" meanMarker="1" nonoutliers="0" outliers="1"/>
            <cx:statistics quartileMethod="exclusive"/>
          </cx:layoutPr>
        </cx:series>
        <cx:series layoutId="boxWhisker" uniqueId="{00000005-001F-41C0-B33E-00BFF3756A7D}">
          <cx:tx>
            <cx:txData>
              <cx:f/>
              <cx:v>US Monthly Dec 31/23</cx:v>
            </cx:txData>
          </cx:tx>
          <cx:dataId val="5"/>
          <cx:layoutPr>
            <cx:visibility meanLine="1" meanMarker="1" nonoutliers="0" outliers="1"/>
            <cx:statistics quartileMethod="exclusive"/>
          </cx:layoutPr>
        </cx:series>
        <cx:series layoutId="boxWhisker" uniqueId="{00000006-001F-41C0-B33E-00BFF3756A7D}">
          <cx:tx>
            <cx:txData>
              <cx:f/>
              <cx:v>Canada Monthly 2017-2023 Avg</cx:v>
            </cx:txData>
          </cx:tx>
          <cx:dataId val="6"/>
          <cx:layoutPr>
            <cx:visibility meanLine="1" meanMarker="1" nonoutliers="0" outliers="1"/>
            <cx:statistics quartileMethod="exclusive"/>
          </cx:layoutPr>
        </cx:series>
        <cx:series layoutId="boxWhisker" uniqueId="{00000007-001F-41C0-B33E-00BFF3756A7D}">
          <cx:tx>
            <cx:txData>
              <cx:f/>
              <cx:v>US Monthly 2017-2023 Avg</cx:v>
            </cx:txData>
          </cx:tx>
          <cx:dataId val="7"/>
          <cx:layoutPr>
            <cx:visibility meanLine="1" meanMarker="1" nonoutliers="0" outliers="1"/>
            <cx:statistics quartileMethod="exclusive"/>
          </cx:layoutPr>
        </cx:series>
        <cx:series layoutId="boxWhisker" uniqueId="{00000008-001F-41C0-B33E-00BFF3756A7D}">
          <cx:tx>
            <cx:txData>
              <cx:f/>
              <cx:v>Yahoo+</cx:v>
            </cx:txData>
          </cx:tx>
          <cx:dataId val="8"/>
          <cx:layoutPr>
            <cx:visibility meanLine="1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0.60000000000000009"/>
        <cx:majorGridlines/>
        <cx:tickLabels/>
      </cx:axis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57</xdr:row>
      <xdr:rowOff>180975</xdr:rowOff>
    </xdr:from>
    <xdr:to>
      <xdr:col>20</xdr:col>
      <xdr:colOff>237706</xdr:colOff>
      <xdr:row>62</xdr:row>
      <xdr:rowOff>104665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6E81AA-6540-D1FD-CF76-05E8B9229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7075" y="11420475"/>
          <a:ext cx="3352381" cy="8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504825</xdr:colOff>
      <xdr:row>8</xdr:row>
      <xdr:rowOff>85725</xdr:rowOff>
    </xdr:from>
    <xdr:to>
      <xdr:col>40</xdr:col>
      <xdr:colOff>28575</xdr:colOff>
      <xdr:row>29</xdr:row>
      <xdr:rowOff>42863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2B2682F-7944-47D2-AA1E-75CA11AA7D4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354425" y="2371725"/>
              <a:ext cx="8058150" cy="39576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91C89-9F89-4184-8F9D-67329F7659CD}">
  <dimension ref="B1:AN5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U50" sqref="U50"/>
    </sheetView>
  </sheetViews>
  <sheetFormatPr defaultRowHeight="15" x14ac:dyDescent="0.25"/>
  <cols>
    <col min="2" max="2" width="31.85546875" bestFit="1" customWidth="1"/>
    <col min="3" max="4" width="9.5703125" bestFit="1" customWidth="1"/>
    <col min="5" max="5" width="10.5703125" customWidth="1"/>
    <col min="6" max="6" width="9.5703125" bestFit="1" customWidth="1"/>
    <col min="7" max="7" width="9.5703125" customWidth="1"/>
    <col min="8" max="8" width="10.42578125" customWidth="1"/>
    <col min="22" max="22" width="9.7109375" customWidth="1"/>
    <col min="28" max="28" width="11" customWidth="1"/>
  </cols>
  <sheetData>
    <row r="1" spans="2:40" x14ac:dyDescent="0.25">
      <c r="C1" s="3" t="s">
        <v>51</v>
      </c>
      <c r="D1" s="3"/>
      <c r="E1" s="3"/>
      <c r="F1" s="3"/>
      <c r="G1" s="3"/>
      <c r="J1" s="3" t="s">
        <v>74</v>
      </c>
      <c r="K1" s="3"/>
      <c r="L1" s="3"/>
      <c r="M1" s="3"/>
      <c r="N1" s="3"/>
      <c r="P1" s="23" t="s">
        <v>33</v>
      </c>
      <c r="Q1" s="23"/>
      <c r="R1" s="23"/>
      <c r="S1" s="23"/>
      <c r="T1" s="2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2:40" ht="45" x14ac:dyDescent="0.25">
      <c r="C2" s="2" t="s">
        <v>37</v>
      </c>
      <c r="D2" s="2" t="s">
        <v>39</v>
      </c>
      <c r="E2" s="2" t="s">
        <v>38</v>
      </c>
      <c r="F2" s="2" t="s">
        <v>40</v>
      </c>
      <c r="G2" s="2" t="s">
        <v>41</v>
      </c>
      <c r="H2" s="2" t="s">
        <v>76</v>
      </c>
      <c r="I2" s="2" t="s">
        <v>75</v>
      </c>
      <c r="J2" s="2" t="s">
        <v>37</v>
      </c>
      <c r="K2" s="2" t="s">
        <v>39</v>
      </c>
      <c r="L2" s="2" t="s">
        <v>38</v>
      </c>
      <c r="M2" s="2" t="s">
        <v>40</v>
      </c>
      <c r="N2" s="2" t="s">
        <v>45</v>
      </c>
      <c r="O2" s="8" t="s">
        <v>36</v>
      </c>
      <c r="P2" s="2" t="s">
        <v>37</v>
      </c>
      <c r="Q2" s="2" t="s">
        <v>39</v>
      </c>
      <c r="R2" s="2" t="s">
        <v>38</v>
      </c>
      <c r="S2" s="2" t="s">
        <v>40</v>
      </c>
      <c r="T2" s="2" t="s">
        <v>42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2:40" x14ac:dyDescent="0.25">
      <c r="P3" s="5">
        <v>0.21</v>
      </c>
      <c r="Q3">
        <v>0.26500000000000001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2:40" x14ac:dyDescent="0.25">
      <c r="B4" s="9" t="s">
        <v>73</v>
      </c>
      <c r="P4" s="5"/>
      <c r="AJ4" s="2"/>
      <c r="AK4" s="2"/>
      <c r="AL4" s="2"/>
      <c r="AM4" s="2"/>
      <c r="AN4" s="2"/>
    </row>
    <row r="5" spans="2:40" x14ac:dyDescent="0.25">
      <c r="B5" t="s">
        <v>61</v>
      </c>
      <c r="C5" s="1">
        <f>INDEX(Final_Results!B$4:B$8,MATCH('Cleary Betas'!$B5,Final_Results!$A$4:$A$8,0))</f>
        <v>0.84704579999999996</v>
      </c>
      <c r="D5" s="1">
        <f>INDEX(Final_Results!C$4:C$8,MATCH('Cleary Betas'!$B5,Final_Results!$A$4:$A$8,0))</f>
        <v>0.725226785714285</v>
      </c>
      <c r="E5" s="1">
        <f>INDEX(Final_Results!D$4:D$8,MATCH('Cleary Betas'!$B5,Final_Results!$A$4:$A$8,0))</f>
        <v>0.64253850000000001</v>
      </c>
      <c r="F5" s="1">
        <f>INDEX(Final_Results!E$4:E$8,MATCH('Cleary Betas'!$B5,Final_Results!$A$4:$A$8,0))</f>
        <v>0.566557771428571</v>
      </c>
      <c r="G5" s="21">
        <v>0.52</v>
      </c>
      <c r="H5">
        <v>1</v>
      </c>
      <c r="J5" s="1">
        <f t="shared" ref="J5:J9" si="0">IF($H5=1,C5," ")</f>
        <v>0.84704579999999996</v>
      </c>
      <c r="K5" s="1">
        <f t="shared" ref="K5:K9" si="1">IF($H5=1,D5," ")</f>
        <v>0.725226785714285</v>
      </c>
      <c r="L5" s="1">
        <f t="shared" ref="L5:L9" si="2">IF($H5=1,E5," ")</f>
        <v>0.64253850000000001</v>
      </c>
      <c r="M5" s="1">
        <f t="shared" ref="M5:M9" si="3">IF($H5=1,F5," ")</f>
        <v>0.566557771428571</v>
      </c>
      <c r="N5" s="1">
        <f t="shared" ref="N5:N9" si="4">IF($H5=1,G5," ")</f>
        <v>0.52</v>
      </c>
      <c r="O5" s="1">
        <v>1.421</v>
      </c>
      <c r="P5" s="1">
        <f>IFERROR(J5/(1+(1-$Q$3)*$O5)," ")</f>
        <v>0.41431779440285454</v>
      </c>
      <c r="Q5" s="1">
        <f t="shared" ref="Q5:Q9" si="5">IFERROR(K5/(1+(1-$Q$3)*$O5)," ")</f>
        <v>0.35473213172063922</v>
      </c>
      <c r="R5" s="1">
        <f t="shared" ref="R5:R9" si="6">IFERROR(L5/(1+(1-$Q$3)*$O5)," ")</f>
        <v>0.31428658773695423</v>
      </c>
      <c r="S5" s="1">
        <f>IFERROR(M5/(1+(1-$Q$3)*$O5)," ")</f>
        <v>0.27712192925114809</v>
      </c>
      <c r="T5" s="1">
        <f t="shared" ref="T5:T9" si="7">IFERROR(N5/(1+(1-$Q$3)*$O5)," ")</f>
        <v>0.25434900106875497</v>
      </c>
      <c r="V5" s="1"/>
      <c r="W5" s="1"/>
      <c r="X5" s="1"/>
      <c r="Y5" s="1"/>
      <c r="Z5" s="1"/>
      <c r="AJ5" s="2"/>
      <c r="AK5" s="2"/>
      <c r="AL5" s="2"/>
      <c r="AM5" s="2"/>
      <c r="AN5" s="2"/>
    </row>
    <row r="6" spans="2:40" x14ac:dyDescent="0.25">
      <c r="B6" t="s">
        <v>17</v>
      </c>
      <c r="C6" s="1">
        <f>INDEX(Final_Results!B$4:B$8,MATCH('Cleary Betas'!$B6,Final_Results!$A$4:$A$8,0))</f>
        <v>0.63698739999999998</v>
      </c>
      <c r="D6" s="1">
        <f>INDEX(Final_Results!C$4:C$8,MATCH('Cleary Betas'!$B6,Final_Results!$A$4:$A$8,0))</f>
        <v>0.71946560000000004</v>
      </c>
      <c r="E6" s="1">
        <f>INDEX(Final_Results!D$4:D$8,MATCH('Cleary Betas'!$B6,Final_Results!$A$4:$A$8,0))</f>
        <v>0.74840300000000004</v>
      </c>
      <c r="F6" s="1">
        <f>INDEX(Final_Results!E$4:E$8,MATCH('Cleary Betas'!$B6,Final_Results!$A$4:$A$8,0))</f>
        <v>0.67750608571428494</v>
      </c>
      <c r="G6" s="21">
        <v>0.62</v>
      </c>
      <c r="H6">
        <v>1</v>
      </c>
      <c r="J6" s="1">
        <f t="shared" si="0"/>
        <v>0.63698739999999998</v>
      </c>
      <c r="K6" s="1">
        <f t="shared" si="1"/>
        <v>0.71946560000000004</v>
      </c>
      <c r="L6" s="1">
        <f t="shared" si="2"/>
        <v>0.74840300000000004</v>
      </c>
      <c r="M6" s="1">
        <f t="shared" si="3"/>
        <v>0.67750608571428494</v>
      </c>
      <c r="N6" s="1">
        <f t="shared" si="4"/>
        <v>0.62</v>
      </c>
      <c r="O6" s="1">
        <v>1.4509000000000001</v>
      </c>
      <c r="P6" s="1">
        <f t="shared" ref="P6:P9" si="8">IFERROR(J6/(1+(1-$Q$3)*$O6)," ")</f>
        <v>0.30825776956816198</v>
      </c>
      <c r="Q6" s="1">
        <f t="shared" si="5"/>
        <v>0.3481715040784471</v>
      </c>
      <c r="R6" s="1">
        <f t="shared" si="6"/>
        <v>0.36217520082519866</v>
      </c>
      <c r="S6" s="1">
        <f t="shared" ref="S6:S9" si="9">IFERROR(M6/(1+(1-$Q$3)*$O6)," ")</f>
        <v>0.32786600622106726</v>
      </c>
      <c r="T6" s="1">
        <f t="shared" si="7"/>
        <v>0.30003704489643035</v>
      </c>
      <c r="V6" s="1"/>
      <c r="W6" s="1"/>
      <c r="X6" s="1"/>
      <c r="Y6" s="1"/>
      <c r="Z6" s="1"/>
      <c r="AJ6" s="2"/>
      <c r="AK6" s="2"/>
      <c r="AL6" s="2"/>
      <c r="AM6" s="2"/>
      <c r="AN6" s="2"/>
    </row>
    <row r="7" spans="2:40" x14ac:dyDescent="0.25">
      <c r="B7" t="s">
        <v>62</v>
      </c>
      <c r="C7" s="1">
        <f>INDEX(Final_Results!B$4:B$8,MATCH('Cleary Betas'!$B7,Final_Results!$A$4:$A$8,0))</f>
        <v>0.65470320000000004</v>
      </c>
      <c r="D7" s="1">
        <f>INDEX(Final_Results!C$4:C$8,MATCH('Cleary Betas'!$B7,Final_Results!$A$4:$A$8,0))</f>
        <v>0.62374287142857099</v>
      </c>
      <c r="E7" s="1">
        <f>INDEX(Final_Results!D$4:D$8,MATCH('Cleary Betas'!$B7,Final_Results!$A$4:$A$8,0))</f>
        <v>0.53452820000000001</v>
      </c>
      <c r="F7" s="1">
        <f>INDEX(Final_Results!E$4:E$8,MATCH('Cleary Betas'!$B7,Final_Results!$A$4:$A$8,0))</f>
        <v>0.46339950000000002</v>
      </c>
      <c r="G7" s="21">
        <v>0.34</v>
      </c>
      <c r="H7">
        <v>1</v>
      </c>
      <c r="J7" s="1">
        <f t="shared" si="0"/>
        <v>0.65470320000000004</v>
      </c>
      <c r="K7" s="1">
        <f t="shared" si="1"/>
        <v>0.62374287142857099</v>
      </c>
      <c r="L7" s="1">
        <f t="shared" si="2"/>
        <v>0.53452820000000001</v>
      </c>
      <c r="M7" s="1">
        <f t="shared" si="3"/>
        <v>0.46339950000000002</v>
      </c>
      <c r="N7" s="1">
        <f t="shared" si="4"/>
        <v>0.34</v>
      </c>
      <c r="O7" s="1">
        <v>1.6057999999999999</v>
      </c>
      <c r="P7" s="1">
        <f t="shared" si="8"/>
        <v>0.30028634160190765</v>
      </c>
      <c r="Q7" s="1">
        <f t="shared" si="5"/>
        <v>0.28608606917081608</v>
      </c>
      <c r="R7" s="1">
        <f t="shared" si="6"/>
        <v>0.24516684455040516</v>
      </c>
      <c r="S7" s="1">
        <f t="shared" si="9"/>
        <v>0.21254293633382762</v>
      </c>
      <c r="T7" s="1">
        <f t="shared" si="7"/>
        <v>0.15594448926574456</v>
      </c>
      <c r="V7" s="1"/>
      <c r="W7" s="1"/>
      <c r="X7" s="1"/>
      <c r="Y7" s="1"/>
      <c r="Z7" s="1"/>
      <c r="AJ7" s="2"/>
      <c r="AK7" s="2"/>
      <c r="AL7" s="2"/>
      <c r="AM7" s="2"/>
      <c r="AN7" s="2"/>
    </row>
    <row r="8" spans="2:40" x14ac:dyDescent="0.25">
      <c r="B8" t="s">
        <v>63</v>
      </c>
      <c r="C8" s="1">
        <f>INDEX(Final_Results!B$4:B$8,MATCH('Cleary Betas'!$B8,Final_Results!$A$4:$A$8,0))</f>
        <v>0.5929624</v>
      </c>
      <c r="D8" s="1">
        <f>INDEX(Final_Results!C$4:C$8,MATCH('Cleary Betas'!$B8,Final_Results!$A$4:$A$8,0))</f>
        <v>0.654956628571428</v>
      </c>
      <c r="E8" s="1">
        <f>INDEX(Final_Results!D$4:D$8,MATCH('Cleary Betas'!$B8,Final_Results!$A$4:$A$8,0))</f>
        <v>0.45672079999999998</v>
      </c>
      <c r="F8" s="1">
        <f>INDEX(Final_Results!E$4:E$8,MATCH('Cleary Betas'!$B8,Final_Results!$A$4:$A$8,0))</f>
        <v>0.39371695714285698</v>
      </c>
      <c r="G8" s="21">
        <v>0.22</v>
      </c>
      <c r="H8">
        <v>1</v>
      </c>
      <c r="J8" s="1">
        <f t="shared" si="0"/>
        <v>0.5929624</v>
      </c>
      <c r="K8" s="1">
        <f t="shared" si="1"/>
        <v>0.654956628571428</v>
      </c>
      <c r="L8" s="1">
        <f t="shared" si="2"/>
        <v>0.45672079999999998</v>
      </c>
      <c r="M8" s="1">
        <f t="shared" si="3"/>
        <v>0.39371695714285698</v>
      </c>
      <c r="N8" s="1">
        <f t="shared" si="4"/>
        <v>0.22</v>
      </c>
      <c r="O8" s="1">
        <v>1.2888999999999999</v>
      </c>
      <c r="P8" s="1">
        <f t="shared" si="8"/>
        <v>0.30449841489024909</v>
      </c>
      <c r="Q8" s="1">
        <f t="shared" si="5"/>
        <v>0.33633372912323189</v>
      </c>
      <c r="R8" s="1">
        <f t="shared" si="6"/>
        <v>0.23453554499814236</v>
      </c>
      <c r="S8" s="1">
        <f t="shared" si="9"/>
        <v>0.20218177301868059</v>
      </c>
      <c r="T8" s="1">
        <f t="shared" si="7"/>
        <v>0.11297453476958202</v>
      </c>
      <c r="V8" s="1"/>
      <c r="W8" s="1"/>
      <c r="X8" s="1"/>
      <c r="Y8" s="1"/>
      <c r="Z8" s="1"/>
      <c r="AJ8" s="2"/>
      <c r="AK8" s="2"/>
      <c r="AL8" s="2"/>
      <c r="AM8" s="2"/>
      <c r="AN8" s="2"/>
    </row>
    <row r="9" spans="2:40" x14ac:dyDescent="0.25">
      <c r="B9" t="s">
        <v>64</v>
      </c>
      <c r="C9" s="1">
        <f>INDEX(Final_Results!B$4:B$8,MATCH('Cleary Betas'!$B9,Final_Results!$A$4:$A$8,0))</f>
        <v>0.60692659999999998</v>
      </c>
      <c r="D9" s="1">
        <f>INDEX(Final_Results!C$4:C$8,MATCH('Cleary Betas'!$B9,Final_Results!$A$4:$A$8,0))</f>
        <v>0.56830014285714203</v>
      </c>
      <c r="E9" s="1">
        <f>INDEX(Final_Results!D$4:D$8,MATCH('Cleary Betas'!$B9,Final_Results!$A$4:$A$8,0))</f>
        <v>0.52644639999999998</v>
      </c>
      <c r="F9" s="1">
        <f>INDEX(Final_Results!E$4:E$8,MATCH('Cleary Betas'!$B9,Final_Results!$A$4:$A$8,0))</f>
        <v>0.465423914285714</v>
      </c>
      <c r="G9" s="21">
        <v>0.34</v>
      </c>
      <c r="H9">
        <v>1</v>
      </c>
      <c r="J9" s="1">
        <f t="shared" si="0"/>
        <v>0.60692659999999998</v>
      </c>
      <c r="K9" s="1">
        <f t="shared" si="1"/>
        <v>0.56830014285714203</v>
      </c>
      <c r="L9" s="1">
        <f t="shared" si="2"/>
        <v>0.52644639999999998</v>
      </c>
      <c r="M9" s="1">
        <f t="shared" si="3"/>
        <v>0.465423914285714</v>
      </c>
      <c r="N9" s="1">
        <f t="shared" si="4"/>
        <v>0.34</v>
      </c>
      <c r="O9" s="1">
        <v>1.4104000000000001</v>
      </c>
      <c r="P9" s="1">
        <f t="shared" si="8"/>
        <v>0.29800328383360075</v>
      </c>
      <c r="Q9" s="1">
        <f t="shared" si="5"/>
        <v>0.27903754551956161</v>
      </c>
      <c r="R9" s="1">
        <f t="shared" si="6"/>
        <v>0.25848719756619221</v>
      </c>
      <c r="S9" s="1">
        <f t="shared" si="9"/>
        <v>0.22852492349458914</v>
      </c>
      <c r="T9" s="1">
        <f t="shared" si="7"/>
        <v>0.16694130147438632</v>
      </c>
      <c r="V9" s="1"/>
      <c r="W9" s="1"/>
      <c r="X9" s="1"/>
      <c r="Y9" s="1"/>
      <c r="Z9" s="1"/>
      <c r="AJ9" s="2"/>
      <c r="AK9" s="2"/>
      <c r="AL9" s="2"/>
      <c r="AM9" s="2"/>
      <c r="AN9" s="2"/>
    </row>
    <row r="10" spans="2:40" x14ac:dyDescent="0.25">
      <c r="C10" s="1"/>
      <c r="D10" s="1"/>
      <c r="E10" s="1"/>
      <c r="F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AJ10" s="2"/>
      <c r="AK10" s="2"/>
      <c r="AL10" s="2"/>
      <c r="AM10" s="2"/>
      <c r="AN10" s="2"/>
    </row>
    <row r="11" spans="2:40" x14ac:dyDescent="0.25">
      <c r="B11" t="s">
        <v>18</v>
      </c>
      <c r="C11" s="6">
        <f>AVERAGE(C5:C9)</f>
        <v>0.66772508000000008</v>
      </c>
      <c r="D11" s="6">
        <f>AVERAGE(D5:D9)</f>
        <v>0.65833840571428515</v>
      </c>
      <c r="E11" s="6">
        <f>AVERAGE(E5:E9)</f>
        <v>0.58172738000000002</v>
      </c>
      <c r="F11" s="6">
        <f>AVERAGE(F5:F9)</f>
        <v>0.51332084571428538</v>
      </c>
      <c r="G11" s="6">
        <f>AVERAGE(G5:G9)</f>
        <v>0.40800000000000003</v>
      </c>
      <c r="J11" s="6">
        <f t="shared" ref="J11:M11" si="10">AVERAGE(J5:J9)</f>
        <v>0.66772508000000008</v>
      </c>
      <c r="K11" s="6">
        <f t="shared" si="10"/>
        <v>0.65833840571428515</v>
      </c>
      <c r="L11" s="6">
        <f t="shared" si="10"/>
        <v>0.58172738000000002</v>
      </c>
      <c r="M11" s="6">
        <f t="shared" si="10"/>
        <v>0.51332084571428538</v>
      </c>
      <c r="N11" s="6">
        <f t="shared" ref="N11" si="11">AVERAGE(N5:N9)</f>
        <v>0.40800000000000003</v>
      </c>
      <c r="O11" s="6">
        <f t="shared" ref="O11:T11" si="12">AVERAGE(O5:O9)</f>
        <v>1.4354</v>
      </c>
      <c r="P11" s="6">
        <f t="shared" si="12"/>
        <v>0.32507272085935479</v>
      </c>
      <c r="Q11" s="6">
        <f t="shared" si="12"/>
        <v>0.32087219592253924</v>
      </c>
      <c r="R11" s="6">
        <f t="shared" si="12"/>
        <v>0.2829302751353785</v>
      </c>
      <c r="S11" s="6">
        <f t="shared" si="12"/>
        <v>0.24964751366386256</v>
      </c>
      <c r="T11" s="6">
        <f t="shared" si="12"/>
        <v>0.19804927429497962</v>
      </c>
      <c r="AJ11" s="2"/>
      <c r="AK11" s="2"/>
      <c r="AL11" s="2"/>
      <c r="AM11" s="2"/>
      <c r="AN11" s="2"/>
    </row>
    <row r="12" spans="2:40" x14ac:dyDescent="0.25">
      <c r="B12" t="s">
        <v>19</v>
      </c>
      <c r="C12" s="1">
        <f>_xlfn.STDEV.S(C5:C9)</f>
        <v>0.10314578086733367</v>
      </c>
      <c r="D12" s="1">
        <f>_xlfn.STDEV.S(D5:D9)</f>
        <v>6.619245698672524E-2</v>
      </c>
      <c r="E12" s="1">
        <f>_xlfn.STDEV.S(E5:E9)</f>
        <v>0.11444338010973763</v>
      </c>
      <c r="F12" s="1">
        <f>_xlfn.STDEV.S(F5:F9)</f>
        <v>0.11054672117816404</v>
      </c>
      <c r="G12" s="1">
        <f>_xlfn.STDEV.S(G5:G9)</f>
        <v>0.15974980438172701</v>
      </c>
      <c r="J12" s="1">
        <f t="shared" ref="J12:M12" si="13">_xlfn.STDEV.S(J5:J9)</f>
        <v>0.10314578086733367</v>
      </c>
      <c r="K12" s="1">
        <f t="shared" si="13"/>
        <v>6.619245698672524E-2</v>
      </c>
      <c r="L12" s="1">
        <f t="shared" si="13"/>
        <v>0.11444338010973763</v>
      </c>
      <c r="M12" s="1">
        <f t="shared" si="13"/>
        <v>0.11054672117816404</v>
      </c>
      <c r="N12" s="1">
        <f t="shared" ref="N12" si="14">_xlfn.STDEV.S(N5:N9)</f>
        <v>0.15974980438172701</v>
      </c>
      <c r="O12" s="1">
        <f t="shared" ref="O12:T12" si="15">_xlfn.STDEV.S(O5:O9)</f>
        <v>0.1135462681024788</v>
      </c>
      <c r="P12" s="1">
        <f t="shared" si="15"/>
        <v>5.0044597166940694E-2</v>
      </c>
      <c r="Q12" s="1">
        <f t="shared" si="15"/>
        <v>3.5675688765898751E-2</v>
      </c>
      <c r="R12" s="1">
        <f t="shared" si="15"/>
        <v>5.3917917298445778E-2</v>
      </c>
      <c r="S12" s="1">
        <f t="shared" si="15"/>
        <v>5.2318462561221218E-2</v>
      </c>
      <c r="T12" s="1">
        <f t="shared" si="15"/>
        <v>7.6729060315722367E-2</v>
      </c>
      <c r="AJ12" s="2"/>
      <c r="AK12" s="2"/>
      <c r="AL12" s="2"/>
      <c r="AM12" s="2"/>
      <c r="AN12" s="2"/>
    </row>
    <row r="13" spans="2:40" x14ac:dyDescent="0.25">
      <c r="B13" t="s">
        <v>20</v>
      </c>
      <c r="C13">
        <f>COUNT(C5:C9)</f>
        <v>5</v>
      </c>
      <c r="D13">
        <f>COUNT(D5:D9)</f>
        <v>5</v>
      </c>
      <c r="E13">
        <f>COUNT(E5:E9)</f>
        <v>5</v>
      </c>
      <c r="F13">
        <f>COUNT(F5:F9)</f>
        <v>5</v>
      </c>
      <c r="G13">
        <f>COUNT(G5:G9)</f>
        <v>5</v>
      </c>
      <c r="J13">
        <f t="shared" ref="J13:M13" si="16">COUNT(J5:J9)</f>
        <v>5</v>
      </c>
      <c r="K13">
        <f t="shared" si="16"/>
        <v>5</v>
      </c>
      <c r="L13">
        <f t="shared" si="16"/>
        <v>5</v>
      </c>
      <c r="M13">
        <f t="shared" si="16"/>
        <v>5</v>
      </c>
      <c r="N13">
        <f t="shared" ref="N13" si="17">COUNT(N5:N9)</f>
        <v>5</v>
      </c>
      <c r="O13">
        <f t="shared" ref="O13:T13" si="18">COUNT(O5:O9)</f>
        <v>5</v>
      </c>
      <c r="P13">
        <f t="shared" si="18"/>
        <v>5</v>
      </c>
      <c r="Q13">
        <f t="shared" si="18"/>
        <v>5</v>
      </c>
      <c r="R13">
        <f t="shared" si="18"/>
        <v>5</v>
      </c>
      <c r="S13">
        <f t="shared" si="18"/>
        <v>5</v>
      </c>
      <c r="T13">
        <f t="shared" si="18"/>
        <v>5</v>
      </c>
      <c r="AJ13" s="2"/>
      <c r="AK13" s="2"/>
      <c r="AL13" s="2"/>
      <c r="AM13" s="2"/>
      <c r="AN13" s="2"/>
    </row>
    <row r="14" spans="2:40" x14ac:dyDescent="0.25">
      <c r="P14">
        <f>1/P13</f>
        <v>0.2</v>
      </c>
      <c r="AJ14" s="2"/>
      <c r="AK14" s="2"/>
      <c r="AL14" s="2"/>
      <c r="AM14" s="2"/>
      <c r="AN14" s="2"/>
    </row>
    <row r="15" spans="2:40" x14ac:dyDescent="0.25">
      <c r="B15" t="s">
        <v>35</v>
      </c>
      <c r="C15" s="1">
        <f>C12/SQRT(C13)</f>
        <v>4.6128195522331057E-2</v>
      </c>
      <c r="D15" s="1">
        <f>D12/SQRT(D13)</f>
        <v>2.9602166684009706E-2</v>
      </c>
      <c r="E15" s="1">
        <f>E12/SQRT(E13)</f>
        <v>5.1180635500044133E-2</v>
      </c>
      <c r="F15" s="1">
        <f>F12/SQRT(F13)</f>
        <v>4.9437996648818087E-2</v>
      </c>
      <c r="G15" s="1">
        <f>G12/SQRT(G13)</f>
        <v>7.1442284397967071E-2</v>
      </c>
      <c r="J15" s="1">
        <f t="shared" ref="J15:N15" si="19">J12/SQRT(J13)</f>
        <v>4.6128195522331057E-2</v>
      </c>
      <c r="K15" s="1">
        <f t="shared" si="19"/>
        <v>2.9602166684009706E-2</v>
      </c>
      <c r="L15" s="1">
        <f t="shared" si="19"/>
        <v>5.1180635500044133E-2</v>
      </c>
      <c r="M15" s="1">
        <f t="shared" si="19"/>
        <v>4.9437996648818087E-2</v>
      </c>
      <c r="N15" s="1">
        <f t="shared" si="19"/>
        <v>7.1442284397967071E-2</v>
      </c>
      <c r="O15" s="1">
        <f t="shared" ref="O15:T15" si="20">O12/SQRT(O13)</f>
        <v>5.0779434813711728E-2</v>
      </c>
      <c r="P15" s="1">
        <f t="shared" si="20"/>
        <v>2.2380624234374556E-2</v>
      </c>
      <c r="Q15" s="1">
        <f t="shared" si="20"/>
        <v>1.5954653044935038E-2</v>
      </c>
      <c r="R15" s="1">
        <f t="shared" si="20"/>
        <v>2.4112825656907314E-2</v>
      </c>
      <c r="S15" s="1">
        <f t="shared" si="20"/>
        <v>2.3397527753033678E-2</v>
      </c>
      <c r="T15" s="1">
        <f t="shared" si="20"/>
        <v>3.4314278943127337E-2</v>
      </c>
      <c r="AJ15" s="2"/>
      <c r="AK15" s="2"/>
      <c r="AL15" s="2"/>
      <c r="AM15" s="2"/>
      <c r="AN15" s="2"/>
    </row>
    <row r="16" spans="2:40" x14ac:dyDescent="0.25">
      <c r="B16" t="s">
        <v>21</v>
      </c>
      <c r="C16" s="1">
        <f>C11-_xlfn.CONFIDENCE.T(0.05,C12,C13)</f>
        <v>0.53965267733041722</v>
      </c>
      <c r="D16" s="1">
        <f>D11-_xlfn.CONFIDENCE.T(0.05,D12,D13)</f>
        <v>0.57614961492121719</v>
      </c>
      <c r="E16" s="1">
        <f>E11-_xlfn.CONFIDENCE.T(0.05,E12,E13)</f>
        <v>0.43962715508499006</v>
      </c>
      <c r="F16" s="1">
        <f>F11-_xlfn.CONFIDENCE.T(0.05,F12,F13)</f>
        <v>0.37605896190788946</v>
      </c>
      <c r="G16" s="1">
        <f>G11-_xlfn.CONFIDENCE.T(0.05,G12,G13)</f>
        <v>0.20964441917911567</v>
      </c>
      <c r="J16" s="1">
        <f t="shared" ref="J16:M16" si="21">J11-_xlfn.CONFIDENCE.T(0.05,J12,J13)</f>
        <v>0.53965267733041722</v>
      </c>
      <c r="K16" s="1">
        <f t="shared" si="21"/>
        <v>0.57614961492121719</v>
      </c>
      <c r="L16" s="1">
        <f t="shared" si="21"/>
        <v>0.43962715508499006</v>
      </c>
      <c r="M16" s="1">
        <f t="shared" si="21"/>
        <v>0.37605896190788946</v>
      </c>
      <c r="N16" s="1">
        <f t="shared" ref="N16" si="22">N11-_xlfn.CONFIDENCE.T(0.05,N12,N13)</f>
        <v>0.20964441917911567</v>
      </c>
      <c r="O16" s="1">
        <f t="shared" ref="O16:T16" si="23">O11-_xlfn.CONFIDENCE.T(0.05,O12,O13)</f>
        <v>1.2944136867667597</v>
      </c>
      <c r="P16" s="1">
        <f t="shared" si="23"/>
        <v>0.26293414625255446</v>
      </c>
      <c r="Q16" s="1">
        <f t="shared" si="23"/>
        <v>0.2765749775708003</v>
      </c>
      <c r="R16" s="1">
        <f t="shared" si="23"/>
        <v>0.21598233836777042</v>
      </c>
      <c r="S16" s="1">
        <f t="shared" si="23"/>
        <v>0.1846855622602227</v>
      </c>
      <c r="T16" s="1">
        <f t="shared" si="23"/>
        <v>0.10277756248494202</v>
      </c>
      <c r="AJ16" s="2"/>
      <c r="AK16" s="2"/>
      <c r="AL16" s="2"/>
      <c r="AM16" s="2"/>
      <c r="AN16" s="2"/>
    </row>
    <row r="17" spans="2:40" x14ac:dyDescent="0.25">
      <c r="B17" t="s">
        <v>22</v>
      </c>
      <c r="C17" s="1">
        <f>C11+_xlfn.CONFIDENCE.T(0.05,C12,C13)</f>
        <v>0.79579748266958295</v>
      </c>
      <c r="D17" s="1">
        <f>D11+_xlfn.CONFIDENCE.T(0.05,D12,D13)</f>
        <v>0.7405271965073531</v>
      </c>
      <c r="E17" s="1">
        <f>E11+_xlfn.CONFIDENCE.T(0.05,E12,E13)</f>
        <v>0.72382760491500997</v>
      </c>
      <c r="F17" s="1">
        <f>F11+_xlfn.CONFIDENCE.T(0.05,F12,F13)</f>
        <v>0.6505827295206813</v>
      </c>
      <c r="G17" s="1">
        <f>G11+_xlfn.CONFIDENCE.T(0.05,G12,G13)</f>
        <v>0.60635558082088437</v>
      </c>
      <c r="J17" s="1">
        <f t="shared" ref="J17:M17" si="24">J11+_xlfn.CONFIDENCE.T(0.05,J12,J13)</f>
        <v>0.79579748266958295</v>
      </c>
      <c r="K17" s="1">
        <f t="shared" si="24"/>
        <v>0.7405271965073531</v>
      </c>
      <c r="L17" s="1">
        <f t="shared" si="24"/>
        <v>0.72382760491500997</v>
      </c>
      <c r="M17" s="1">
        <f t="shared" si="24"/>
        <v>0.6505827295206813</v>
      </c>
      <c r="N17" s="1">
        <f t="shared" ref="N17" si="25">N11+_xlfn.CONFIDENCE.T(0.05,N12,N13)</f>
        <v>0.60635558082088437</v>
      </c>
      <c r="O17" s="1">
        <f t="shared" ref="O17:T17" si="26">O11+_xlfn.CONFIDENCE.T(0.05,O12,O13)</f>
        <v>1.5763863132332403</v>
      </c>
      <c r="P17" s="1">
        <f t="shared" si="26"/>
        <v>0.38721129546615513</v>
      </c>
      <c r="Q17" s="1">
        <f t="shared" si="26"/>
        <v>0.36516941427427818</v>
      </c>
      <c r="R17" s="1">
        <f t="shared" si="26"/>
        <v>0.34987821190298657</v>
      </c>
      <c r="S17" s="1">
        <f t="shared" si="26"/>
        <v>0.31460946506750243</v>
      </c>
      <c r="T17" s="1">
        <f t="shared" si="26"/>
        <v>0.29332098610501722</v>
      </c>
      <c r="AJ17" s="2"/>
      <c r="AK17" s="2"/>
      <c r="AL17" s="2"/>
      <c r="AM17" s="2"/>
      <c r="AN17" s="2"/>
    </row>
    <row r="18" spans="2:40" x14ac:dyDescent="0.25">
      <c r="P18" s="5"/>
      <c r="AJ18" s="2"/>
      <c r="AK18" s="2"/>
      <c r="AL18" s="2"/>
      <c r="AM18" s="2"/>
      <c r="AN18" s="2"/>
    </row>
    <row r="19" spans="2:40" x14ac:dyDescent="0.25">
      <c r="B19" s="9" t="s">
        <v>72</v>
      </c>
      <c r="AJ19" s="2"/>
      <c r="AK19" s="2"/>
      <c r="AL19" s="2"/>
      <c r="AM19" s="2"/>
      <c r="AN19" s="2"/>
    </row>
    <row r="20" spans="2:40" x14ac:dyDescent="0.25">
      <c r="B20" t="s">
        <v>1</v>
      </c>
      <c r="C20" s="1">
        <f>INDEX(Final_Results!B$14:B$41,MATCH('Cleary Betas'!$B20,Final_Results!$A$14:$A$41,0))</f>
        <v>0.73724243907625597</v>
      </c>
      <c r="D20" s="1">
        <f>INDEX(Final_Results!C$14:C$41,MATCH('Cleary Betas'!$B20,Final_Results!$A$14:$A$41,0))</f>
        <v>0.76989926736987602</v>
      </c>
      <c r="E20" s="1">
        <f>INDEX(Final_Results!D$14:D$41,MATCH('Cleary Betas'!$B20,Final_Results!$A$14:$A$41,0))</f>
        <v>0.83387131893256605</v>
      </c>
      <c r="F20" s="1">
        <f>INDEX(Final_Results!E$14:E$41,MATCH('Cleary Betas'!$B20,Final_Results!$A$14:$A$41,0))</f>
        <v>0.65170013201635302</v>
      </c>
      <c r="G20">
        <v>0.74</v>
      </c>
      <c r="H20">
        <v>1</v>
      </c>
      <c r="J20" s="1">
        <f t="shared" ref="J20:J47" si="27">IF($H20=1,C20," ")</f>
        <v>0.73724243907625597</v>
      </c>
      <c r="K20" s="1">
        <f t="shared" ref="K20:K47" si="28">IF($H20=1,D20," ")</f>
        <v>0.76989926736987602</v>
      </c>
      <c r="L20" s="1">
        <f t="shared" ref="L20:L47" si="29">IF($H20=1,E20," ")</f>
        <v>0.83387131893256605</v>
      </c>
      <c r="M20" s="1">
        <f t="shared" ref="M20:M47" si="30">IF($H20=1,F20," ")</f>
        <v>0.65170013201635302</v>
      </c>
      <c r="N20" s="1">
        <f t="shared" ref="N20:N47" si="31">IF($H20=1,G20," ")</f>
        <v>0.74</v>
      </c>
      <c r="O20" s="1">
        <v>0.52890000000000004</v>
      </c>
      <c r="P20" s="1">
        <f t="shared" ref="P20:P47" si="32">IFERROR(J20/(1+(1-$P$3)*$O20)," ")</f>
        <v>0.51997906596502397</v>
      </c>
      <c r="Q20" s="1">
        <f t="shared" ref="Q20:Q47" si="33">IFERROR(K20/(1+(1-$P$3)*$O20)," ")</f>
        <v>0.54301201438667657</v>
      </c>
      <c r="R20" s="1">
        <f t="shared" ref="R20:R47" si="34">IFERROR(L20/(1+(1-$P$3)*$O20)," ")</f>
        <v>0.58813167361453234</v>
      </c>
      <c r="S20" s="1">
        <f t="shared" ref="S20:S47" si="35">IFERROR(M20/(1+(1-$P$3)*$O20)," ")</f>
        <v>0.45964584778887824</v>
      </c>
      <c r="T20" s="1">
        <f t="shared" ref="T20:T47" si="36">IFERROR(N20/(1+(1-$P$3)*$O20)," ")</f>
        <v>0.52192398106685489</v>
      </c>
      <c r="AJ20" s="2"/>
      <c r="AK20" s="2"/>
      <c r="AL20" s="2"/>
      <c r="AM20" s="2"/>
      <c r="AN20" s="2"/>
    </row>
    <row r="21" spans="2:40" x14ac:dyDescent="0.25">
      <c r="B21" t="s">
        <v>2</v>
      </c>
      <c r="C21" s="1">
        <f>INDEX(Final_Results!B$14:B$41,MATCH('Cleary Betas'!$B21,Final_Results!$A$14:$A$41,0))</f>
        <v>0.71772202948346198</v>
      </c>
      <c r="D21" s="1">
        <f>INDEX(Final_Results!C$14:C$41,MATCH('Cleary Betas'!$B21,Final_Results!$A$14:$A$41,0))</f>
        <v>0.71753112957100196</v>
      </c>
      <c r="E21" s="1">
        <f>INDEX(Final_Results!D$14:D$41,MATCH('Cleary Betas'!$B21,Final_Results!$A$14:$A$41,0))</f>
        <v>0.70159685426538099</v>
      </c>
      <c r="F21" s="1">
        <f>INDEX(Final_Results!E$14:E$41,MATCH('Cleary Betas'!$B21,Final_Results!$A$14:$A$41,0))</f>
        <v>0.59197286806105398</v>
      </c>
      <c r="G21" s="21">
        <v>0.56000000000000005</v>
      </c>
      <c r="H21">
        <v>1</v>
      </c>
      <c r="J21" s="1">
        <f t="shared" si="27"/>
        <v>0.71772202948346198</v>
      </c>
      <c r="K21" s="1">
        <f t="shared" si="28"/>
        <v>0.71753112957100196</v>
      </c>
      <c r="L21" s="1">
        <f t="shared" si="29"/>
        <v>0.70159685426538099</v>
      </c>
      <c r="M21" s="1">
        <f t="shared" si="30"/>
        <v>0.59197286806105398</v>
      </c>
      <c r="N21" s="1">
        <f t="shared" si="31"/>
        <v>0.56000000000000005</v>
      </c>
      <c r="O21" s="1">
        <v>1.4180999999999999</v>
      </c>
      <c r="P21" s="1">
        <f t="shared" si="32"/>
        <v>0.3385003857868451</v>
      </c>
      <c r="Q21" s="1">
        <f t="shared" si="33"/>
        <v>0.33841035135657843</v>
      </c>
      <c r="R21" s="1">
        <f t="shared" si="34"/>
        <v>0.33089524367335971</v>
      </c>
      <c r="S21" s="1">
        <f t="shared" si="35"/>
        <v>0.27919310817061838</v>
      </c>
      <c r="T21" s="1">
        <f t="shared" si="36"/>
        <v>0.26411369339890273</v>
      </c>
      <c r="AJ21" s="2"/>
      <c r="AK21" s="2"/>
      <c r="AL21" s="2"/>
      <c r="AM21" s="2"/>
      <c r="AN21" s="2"/>
    </row>
    <row r="22" spans="2:40" x14ac:dyDescent="0.25">
      <c r="B22" t="s">
        <v>3</v>
      </c>
      <c r="C22" s="1">
        <f>INDEX(Final_Results!B$14:B$41,MATCH('Cleary Betas'!$B22,Final_Results!$A$14:$A$41,0))</f>
        <v>0.72127013116606598</v>
      </c>
      <c r="D22" s="1">
        <f>INDEX(Final_Results!C$14:C$41,MATCH('Cleary Betas'!$B22,Final_Results!$A$14:$A$41,0))</f>
        <v>0.676957235645264</v>
      </c>
      <c r="E22" s="1">
        <f>INDEX(Final_Results!D$14:D$41,MATCH('Cleary Betas'!$B22,Final_Results!$A$14:$A$41,0))</f>
        <v>0.63801410476040299</v>
      </c>
      <c r="F22" s="1">
        <f>INDEX(Final_Results!E$14:E$41,MATCH('Cleary Betas'!$B22,Final_Results!$A$14:$A$41,0))</f>
        <v>0.55381484096814304</v>
      </c>
      <c r="G22">
        <v>0.44</v>
      </c>
      <c r="H22">
        <v>1</v>
      </c>
      <c r="J22" s="1">
        <f t="shared" si="27"/>
        <v>0.72127013116606598</v>
      </c>
      <c r="K22" s="1">
        <f t="shared" si="28"/>
        <v>0.676957235645264</v>
      </c>
      <c r="L22" s="1">
        <f t="shared" si="29"/>
        <v>0.63801410476040299</v>
      </c>
      <c r="M22" s="1">
        <f t="shared" si="30"/>
        <v>0.55381484096814304</v>
      </c>
      <c r="N22" s="1">
        <f t="shared" si="31"/>
        <v>0.44</v>
      </c>
      <c r="O22" s="1">
        <v>1.4850000000000001</v>
      </c>
      <c r="P22" s="1">
        <f t="shared" si="32"/>
        <v>0.3319007575022736</v>
      </c>
      <c r="Q22" s="1">
        <f t="shared" si="33"/>
        <v>0.31150966829039134</v>
      </c>
      <c r="R22" s="1">
        <f t="shared" si="34"/>
        <v>0.29358953811766464</v>
      </c>
      <c r="S22" s="1">
        <f t="shared" si="35"/>
        <v>0.25484427718663827</v>
      </c>
      <c r="T22" s="1">
        <f t="shared" si="36"/>
        <v>0.20247106734463796</v>
      </c>
      <c r="AJ22" s="2"/>
      <c r="AK22" s="2"/>
      <c r="AL22" s="2"/>
      <c r="AM22" s="2"/>
      <c r="AN22" s="2"/>
    </row>
    <row r="23" spans="2:40" x14ac:dyDescent="0.25">
      <c r="B23" t="s">
        <v>66</v>
      </c>
      <c r="C23" s="1">
        <f>INDEX(Final_Results!B$14:B$41,MATCH('Cleary Betas'!$B23,Final_Results!$A$14:$A$41,0))</f>
        <v>0.67433181603718995</v>
      </c>
      <c r="D23" s="1">
        <f>INDEX(Final_Results!C$14:C$41,MATCH('Cleary Betas'!$B23,Final_Results!$A$14:$A$41,0))</f>
        <v>0.69319085441513395</v>
      </c>
      <c r="E23" s="1">
        <f>INDEX(Final_Results!D$14:D$41,MATCH('Cleary Betas'!$B23,Final_Results!$A$14:$A$41,0))</f>
        <v>0.66972913316128801</v>
      </c>
      <c r="F23" s="1">
        <f>INDEX(Final_Results!E$14:E$41,MATCH('Cleary Betas'!$B23,Final_Results!$A$14:$A$41,0))</f>
        <v>0.52005536592819601</v>
      </c>
      <c r="G23">
        <v>0.5</v>
      </c>
      <c r="H23">
        <v>1</v>
      </c>
      <c r="J23" s="1">
        <f t="shared" si="27"/>
        <v>0.67433181603718995</v>
      </c>
      <c r="K23" s="1">
        <f t="shared" si="28"/>
        <v>0.69319085441513395</v>
      </c>
      <c r="L23" s="1">
        <f t="shared" si="29"/>
        <v>0.66972913316128801</v>
      </c>
      <c r="M23" s="1">
        <f t="shared" si="30"/>
        <v>0.52005536592819601</v>
      </c>
      <c r="N23" s="1">
        <f t="shared" si="31"/>
        <v>0.5</v>
      </c>
      <c r="O23" s="1">
        <v>1.7099</v>
      </c>
      <c r="P23" s="1">
        <f t="shared" si="32"/>
        <v>0.28684949472426441</v>
      </c>
      <c r="Q23" s="1">
        <f t="shared" si="33"/>
        <v>0.29487181474690499</v>
      </c>
      <c r="R23" s="1">
        <f t="shared" si="34"/>
        <v>0.28489159028326194</v>
      </c>
      <c r="S23" s="1">
        <f t="shared" si="35"/>
        <v>0.22122286891609189</v>
      </c>
      <c r="T23" s="1">
        <f t="shared" si="36"/>
        <v>0.21269165112954155</v>
      </c>
      <c r="AJ23" s="2"/>
      <c r="AK23" s="2"/>
      <c r="AL23" s="2"/>
      <c r="AM23" s="2"/>
      <c r="AN23" s="2"/>
    </row>
    <row r="24" spans="2:40" x14ac:dyDescent="0.25">
      <c r="B24" t="s">
        <v>4</v>
      </c>
      <c r="C24" s="1">
        <f>INDEX(Final_Results!B$14:B$41,MATCH('Cleary Betas'!$B24,Final_Results!$A$14:$A$41,0))</f>
        <v>0.75279471331537395</v>
      </c>
      <c r="D24" s="1">
        <f>INDEX(Final_Results!C$14:C$41,MATCH('Cleary Betas'!$B24,Final_Results!$A$14:$A$41,0))</f>
        <v>0.70591180966163403</v>
      </c>
      <c r="E24" s="1">
        <f>INDEX(Final_Results!D$14:D$41,MATCH('Cleary Betas'!$B24,Final_Results!$A$14:$A$41,0))</f>
        <v>0.77789119149983899</v>
      </c>
      <c r="F24" s="1">
        <f>INDEX(Final_Results!E$14:E$41,MATCH('Cleary Betas'!$B24,Final_Results!$A$14:$A$41,0))</f>
        <v>0.59524754885849196</v>
      </c>
      <c r="G24" s="21">
        <v>0.67</v>
      </c>
      <c r="H24">
        <v>1</v>
      </c>
      <c r="J24" s="1">
        <f t="shared" si="27"/>
        <v>0.75279471331537395</v>
      </c>
      <c r="K24" s="1">
        <f t="shared" si="28"/>
        <v>0.70591180966163403</v>
      </c>
      <c r="L24" s="1">
        <f t="shared" si="29"/>
        <v>0.77789119149983899</v>
      </c>
      <c r="M24" s="1">
        <f t="shared" si="30"/>
        <v>0.59524754885849196</v>
      </c>
      <c r="N24" s="1">
        <f t="shared" si="31"/>
        <v>0.67</v>
      </c>
      <c r="O24" s="1">
        <v>0.64859999999999995</v>
      </c>
      <c r="P24" s="1">
        <f t="shared" si="32"/>
        <v>0.49775039659994286</v>
      </c>
      <c r="Q24" s="1">
        <f t="shared" si="33"/>
        <v>0.46675126300529757</v>
      </c>
      <c r="R24" s="1">
        <f t="shared" si="34"/>
        <v>0.51434427239187608</v>
      </c>
      <c r="S24" s="1">
        <f t="shared" si="35"/>
        <v>0.39357968152379075</v>
      </c>
      <c r="T24" s="1">
        <f t="shared" si="36"/>
        <v>0.44300625366141366</v>
      </c>
      <c r="AJ24" s="2"/>
      <c r="AK24" s="2"/>
      <c r="AL24" s="2"/>
      <c r="AM24" s="2"/>
      <c r="AN24" s="2"/>
    </row>
    <row r="25" spans="2:40" x14ac:dyDescent="0.25">
      <c r="B25" t="s">
        <v>5</v>
      </c>
      <c r="C25" s="1">
        <f>INDEX(Final_Results!B$14:B$41,MATCH('Cleary Betas'!$B25,Final_Results!$A$14:$A$41,0))</f>
        <v>0.83065323092641197</v>
      </c>
      <c r="D25" s="1">
        <f>INDEX(Final_Results!C$14:C$41,MATCH('Cleary Betas'!$B25,Final_Results!$A$14:$A$41,0))</f>
        <v>0.79852467020449402</v>
      </c>
      <c r="E25" s="1">
        <f>INDEX(Final_Results!D$14:D$41,MATCH('Cleary Betas'!$B25,Final_Results!$A$14:$A$41,0))</f>
        <v>0.77346872583974602</v>
      </c>
      <c r="F25" s="1">
        <f>INDEX(Final_Results!E$14:E$41,MATCH('Cleary Betas'!$B25,Final_Results!$A$14:$A$41,0))</f>
        <v>0.64060214593792397</v>
      </c>
      <c r="G25" s="21">
        <v>0.67</v>
      </c>
      <c r="H25">
        <v>1</v>
      </c>
      <c r="I25" t="s">
        <v>30</v>
      </c>
      <c r="J25" s="1">
        <f t="shared" si="27"/>
        <v>0.83065323092641197</v>
      </c>
      <c r="K25" s="1">
        <f t="shared" si="28"/>
        <v>0.79852467020449402</v>
      </c>
      <c r="L25" s="1">
        <f t="shared" si="29"/>
        <v>0.77346872583974602</v>
      </c>
      <c r="M25" s="1">
        <f t="shared" si="30"/>
        <v>0.64060214593792397</v>
      </c>
      <c r="N25" s="1">
        <f t="shared" si="31"/>
        <v>0.67</v>
      </c>
      <c r="O25" s="1">
        <v>1.2864</v>
      </c>
      <c r="P25" s="1">
        <f t="shared" si="32"/>
        <v>0.41197805780933167</v>
      </c>
      <c r="Q25" s="1">
        <f t="shared" si="33"/>
        <v>0.39604329519887055</v>
      </c>
      <c r="R25" s="1">
        <f t="shared" si="34"/>
        <v>0.38361632939455403</v>
      </c>
      <c r="S25" s="1">
        <f t="shared" si="35"/>
        <v>0.31771865573514668</v>
      </c>
      <c r="T25" s="1">
        <f t="shared" si="36"/>
        <v>0.33229907313357032</v>
      </c>
      <c r="AJ25" s="2"/>
      <c r="AK25" s="2"/>
      <c r="AL25" s="2"/>
      <c r="AM25" s="2"/>
      <c r="AN25" s="2"/>
    </row>
    <row r="26" spans="2:40" x14ac:dyDescent="0.25">
      <c r="B26" t="s">
        <v>6</v>
      </c>
      <c r="C26" s="1">
        <f>INDEX(Final_Results!B$14:B$41,MATCH('Cleary Betas'!$B26,Final_Results!$A$14:$A$41,0))</f>
        <v>0.70138388164143695</v>
      </c>
      <c r="D26" s="1">
        <f>INDEX(Final_Results!C$14:C$41,MATCH('Cleary Betas'!$B26,Final_Results!$A$14:$A$41,0))</f>
        <v>0.68140612855330995</v>
      </c>
      <c r="E26" s="1">
        <f>INDEX(Final_Results!D$14:D$41,MATCH('Cleary Betas'!$B26,Final_Results!$A$14:$A$41,0))</f>
        <v>0.593414028180551</v>
      </c>
      <c r="F26" s="1">
        <f>INDEX(Final_Results!E$14:E$41,MATCH('Cleary Betas'!$B26,Final_Results!$A$14:$A$41,0))</f>
        <v>0.46794339746104602</v>
      </c>
      <c r="G26">
        <v>0.37</v>
      </c>
      <c r="H26">
        <v>1</v>
      </c>
      <c r="J26" s="1">
        <f t="shared" si="27"/>
        <v>0.70138388164143695</v>
      </c>
      <c r="K26" s="1">
        <f t="shared" si="28"/>
        <v>0.68140612855330995</v>
      </c>
      <c r="L26" s="1">
        <f t="shared" si="29"/>
        <v>0.593414028180551</v>
      </c>
      <c r="M26" s="1">
        <f t="shared" si="30"/>
        <v>0.46794339746104602</v>
      </c>
      <c r="N26" s="1">
        <f t="shared" si="31"/>
        <v>0.37</v>
      </c>
      <c r="O26" s="1">
        <v>1.8582000000000001</v>
      </c>
      <c r="P26" s="1">
        <f t="shared" si="32"/>
        <v>0.28419373334828624</v>
      </c>
      <c r="Q26" s="1">
        <f t="shared" si="33"/>
        <v>0.27609894762161974</v>
      </c>
      <c r="R26" s="1">
        <f t="shared" si="34"/>
        <v>0.24044542867908503</v>
      </c>
      <c r="S26" s="1">
        <f t="shared" si="35"/>
        <v>0.18960598411373436</v>
      </c>
      <c r="T26" s="1">
        <f t="shared" si="36"/>
        <v>0.14992029912746382</v>
      </c>
      <c r="AJ26" s="2"/>
      <c r="AK26" s="2"/>
      <c r="AL26" s="2"/>
      <c r="AM26" s="2"/>
      <c r="AN26" s="2"/>
    </row>
    <row r="27" spans="2:40" x14ac:dyDescent="0.25">
      <c r="B27" t="s">
        <v>7</v>
      </c>
      <c r="C27" s="1">
        <f>INDEX(Final_Results!B$14:B$41,MATCH('Cleary Betas'!$B27,Final_Results!$A$14:$A$41,0))</f>
        <v>0.76964988571537296</v>
      </c>
      <c r="D27" s="1">
        <f>INDEX(Final_Results!C$14:C$41,MATCH('Cleary Betas'!$B27,Final_Results!$A$14:$A$41,0))</f>
        <v>0.88306965146340399</v>
      </c>
      <c r="E27" s="1">
        <f>INDEX(Final_Results!D$14:D$41,MATCH('Cleary Betas'!$B27,Final_Results!$A$14:$A$41,0))</f>
        <v>0.96606074248236395</v>
      </c>
      <c r="F27" s="1">
        <f>INDEX(Final_Results!E$14:E$41,MATCH('Cleary Betas'!$B27,Final_Results!$A$14:$A$41,0))</f>
        <v>0.82559555117618399</v>
      </c>
      <c r="G27">
        <v>0.91</v>
      </c>
      <c r="H27">
        <v>1</v>
      </c>
      <c r="J27" s="1">
        <f t="shared" si="27"/>
        <v>0.76964988571537296</v>
      </c>
      <c r="K27" s="1">
        <f t="shared" si="28"/>
        <v>0.88306965146340399</v>
      </c>
      <c r="L27" s="1">
        <f t="shared" si="29"/>
        <v>0.96606074248236395</v>
      </c>
      <c r="M27" s="1">
        <f t="shared" si="30"/>
        <v>0.82559555117618399</v>
      </c>
      <c r="N27" s="1">
        <f t="shared" si="31"/>
        <v>0.91</v>
      </c>
      <c r="O27" s="1">
        <v>1.9165000000000001</v>
      </c>
      <c r="P27" s="1">
        <f t="shared" si="32"/>
        <v>0.30614127715619427</v>
      </c>
      <c r="Q27" s="1">
        <f t="shared" si="33"/>
        <v>0.35125590990714284</v>
      </c>
      <c r="R27" s="1">
        <f t="shared" si="34"/>
        <v>0.38426702193182033</v>
      </c>
      <c r="S27" s="1">
        <f t="shared" si="35"/>
        <v>0.32839461311246021</v>
      </c>
      <c r="T27" s="1">
        <f t="shared" si="36"/>
        <v>0.36196791214123908</v>
      </c>
      <c r="AJ27" s="2"/>
      <c r="AK27" s="2"/>
      <c r="AL27" s="2"/>
      <c r="AM27" s="2"/>
      <c r="AN27" s="2"/>
    </row>
    <row r="28" spans="2:40" x14ac:dyDescent="0.25">
      <c r="B28" t="s">
        <v>8</v>
      </c>
      <c r="C28" s="1">
        <f>INDEX(Final_Results!B$14:B$41,MATCH('Cleary Betas'!$B28,Final_Results!$A$14:$A$41,0))</f>
        <v>0.70149206426952504</v>
      </c>
      <c r="D28" s="1">
        <f>INDEX(Final_Results!C$14:C$41,MATCH('Cleary Betas'!$B28,Final_Results!$A$14:$A$41,0))</f>
        <v>0.74163275477205204</v>
      </c>
      <c r="E28" s="1">
        <f>INDEX(Final_Results!D$14:D$41,MATCH('Cleary Betas'!$B28,Final_Results!$A$14:$A$41,0))</f>
        <v>0.77728587422679696</v>
      </c>
      <c r="F28" s="1">
        <f>INDEX(Final_Results!E$14:E$41,MATCH('Cleary Betas'!$B28,Final_Results!$A$14:$A$41,0))</f>
        <v>0.64167869378569198</v>
      </c>
      <c r="G28">
        <v>0.64</v>
      </c>
      <c r="H28">
        <v>1</v>
      </c>
      <c r="J28" s="1">
        <f t="shared" si="27"/>
        <v>0.70149206426952504</v>
      </c>
      <c r="K28" s="1">
        <f t="shared" si="28"/>
        <v>0.74163275477205204</v>
      </c>
      <c r="L28" s="1">
        <f t="shared" si="29"/>
        <v>0.77728587422679696</v>
      </c>
      <c r="M28" s="1">
        <f t="shared" si="30"/>
        <v>0.64167869378569198</v>
      </c>
      <c r="N28" s="1">
        <f t="shared" si="31"/>
        <v>0.64</v>
      </c>
      <c r="O28" s="1">
        <v>1.9764999999999999</v>
      </c>
      <c r="P28" s="1">
        <f t="shared" si="32"/>
        <v>0.27386682241381299</v>
      </c>
      <c r="Q28" s="1">
        <f t="shared" si="33"/>
        <v>0.28953799521442164</v>
      </c>
      <c r="R28" s="1">
        <f t="shared" si="34"/>
        <v>0.3034571926388126</v>
      </c>
      <c r="S28" s="1">
        <f t="shared" si="35"/>
        <v>0.25051531418353074</v>
      </c>
      <c r="T28" s="1">
        <f t="shared" si="36"/>
        <v>0.24985994179044171</v>
      </c>
      <c r="AJ28" s="2"/>
      <c r="AK28" s="2"/>
      <c r="AL28" s="2"/>
      <c r="AM28" s="2"/>
      <c r="AN28" s="2"/>
    </row>
    <row r="29" spans="2:40" x14ac:dyDescent="0.25">
      <c r="B29" t="s">
        <v>9</v>
      </c>
      <c r="C29" s="1">
        <f>INDEX(Final_Results!B$14:B$41,MATCH('Cleary Betas'!$B29,Final_Results!$A$14:$A$41,0))</f>
        <v>0.69758175372014797</v>
      </c>
      <c r="D29" s="1">
        <f>INDEX(Final_Results!C$14:C$41,MATCH('Cleary Betas'!$B29,Final_Results!$A$14:$A$41,0))</f>
        <v>0.647841129834972</v>
      </c>
      <c r="E29" s="1">
        <f>INDEX(Final_Results!D$14:D$41,MATCH('Cleary Betas'!$B29,Final_Results!$A$14:$A$41,0))</f>
        <v>0.72418303831512898</v>
      </c>
      <c r="F29" s="1">
        <f>INDEX(Final_Results!E$14:E$41,MATCH('Cleary Betas'!$B29,Final_Results!$A$14:$A$41,0))</f>
        <v>0.56831167696457696</v>
      </c>
      <c r="G29">
        <v>0.57999999999999996</v>
      </c>
      <c r="H29">
        <v>1</v>
      </c>
      <c r="J29" s="1">
        <f t="shared" si="27"/>
        <v>0.69758175372014797</v>
      </c>
      <c r="K29" s="1">
        <f t="shared" si="28"/>
        <v>0.647841129834972</v>
      </c>
      <c r="L29" s="1">
        <f t="shared" si="29"/>
        <v>0.72418303831512898</v>
      </c>
      <c r="M29" s="1">
        <f t="shared" si="30"/>
        <v>0.56831167696457696</v>
      </c>
      <c r="N29" s="1">
        <f t="shared" si="31"/>
        <v>0.57999999999999996</v>
      </c>
      <c r="O29" s="1">
        <v>1.5305</v>
      </c>
      <c r="P29" s="1">
        <f t="shared" si="32"/>
        <v>0.31577716382507226</v>
      </c>
      <c r="Q29" s="1">
        <f t="shared" si="33"/>
        <v>0.29326087372203186</v>
      </c>
      <c r="R29" s="1">
        <f t="shared" si="34"/>
        <v>0.32781887529288189</v>
      </c>
      <c r="S29" s="1">
        <f t="shared" si="35"/>
        <v>0.25725995349433906</v>
      </c>
      <c r="T29" s="1">
        <f t="shared" si="36"/>
        <v>0.26255095412374746</v>
      </c>
      <c r="AJ29" s="2"/>
      <c r="AK29" s="2"/>
      <c r="AL29" s="2"/>
      <c r="AM29" s="2"/>
      <c r="AN29" s="2"/>
    </row>
    <row r="30" spans="2:40" x14ac:dyDescent="0.25">
      <c r="B30" t="s">
        <v>10</v>
      </c>
      <c r="C30" s="1">
        <f>INDEX(Final_Results!B$14:B$41,MATCH('Cleary Betas'!$B30,Final_Results!$A$14:$A$41,0))</f>
        <v>0.67680939151707598</v>
      </c>
      <c r="D30" s="1">
        <f>INDEX(Final_Results!C$14:C$41,MATCH('Cleary Betas'!$B30,Final_Results!$A$14:$A$41,0))</f>
        <v>0.66182918799815704</v>
      </c>
      <c r="E30" s="1">
        <f>INDEX(Final_Results!D$14:D$41,MATCH('Cleary Betas'!$B30,Final_Results!$A$14:$A$41,0))</f>
        <v>0.64650630599883596</v>
      </c>
      <c r="F30" s="1">
        <f>INDEX(Final_Results!E$14:E$41,MATCH('Cleary Betas'!$B30,Final_Results!$A$14:$A$41,0))</f>
        <v>0.50088592773451801</v>
      </c>
      <c r="G30">
        <v>0.45</v>
      </c>
      <c r="H30">
        <v>1</v>
      </c>
      <c r="J30" s="1">
        <f t="shared" si="27"/>
        <v>0.67680939151707598</v>
      </c>
      <c r="K30" s="1">
        <f t="shared" si="28"/>
        <v>0.66182918799815704</v>
      </c>
      <c r="L30" s="1">
        <f t="shared" si="29"/>
        <v>0.64650630599883596</v>
      </c>
      <c r="M30" s="1">
        <f t="shared" si="30"/>
        <v>0.50088592773451801</v>
      </c>
      <c r="N30" s="1">
        <f t="shared" si="31"/>
        <v>0.45</v>
      </c>
      <c r="O30" s="1">
        <v>1.6256999999999999</v>
      </c>
      <c r="P30" s="1">
        <f t="shared" si="32"/>
        <v>0.29628704752262547</v>
      </c>
      <c r="Q30" s="1">
        <f t="shared" si="33"/>
        <v>0.28972915939704891</v>
      </c>
      <c r="R30" s="1">
        <f t="shared" si="34"/>
        <v>0.28302125681174345</v>
      </c>
      <c r="S30" s="1">
        <f t="shared" si="35"/>
        <v>0.21927298074490031</v>
      </c>
      <c r="T30" s="1">
        <f t="shared" si="36"/>
        <v>0.19699663310865503</v>
      </c>
      <c r="AJ30" s="2"/>
      <c r="AK30" s="2"/>
      <c r="AL30" s="2"/>
      <c r="AM30" s="2"/>
      <c r="AN30" s="2"/>
    </row>
    <row r="31" spans="2:40" x14ac:dyDescent="0.25">
      <c r="B31" t="s">
        <v>11</v>
      </c>
      <c r="C31" s="1">
        <f>INDEX(Final_Results!B$14:B$41,MATCH('Cleary Betas'!$B31,Final_Results!$A$14:$A$41,0))</f>
        <v>0.75491979847885804</v>
      </c>
      <c r="D31" s="1">
        <f>INDEX(Final_Results!C$14:C$41,MATCH('Cleary Betas'!$B31,Final_Results!$A$14:$A$41,0))</f>
        <v>0.77228232581301404</v>
      </c>
      <c r="E31" s="1">
        <f>INDEX(Final_Results!D$14:D$41,MATCH('Cleary Betas'!$B31,Final_Results!$A$14:$A$41,0))</f>
        <v>0.80169539090440201</v>
      </c>
      <c r="F31" s="1">
        <f>INDEX(Final_Results!E$14:E$41,MATCH('Cleary Betas'!$B31,Final_Results!$A$14:$A$41,0))</f>
        <v>0.67850684397314598</v>
      </c>
      <c r="G31">
        <v>0.69</v>
      </c>
      <c r="H31">
        <v>1</v>
      </c>
      <c r="J31" s="1">
        <f t="shared" si="27"/>
        <v>0.75491979847885804</v>
      </c>
      <c r="K31" s="1">
        <f t="shared" si="28"/>
        <v>0.77228232581301404</v>
      </c>
      <c r="L31" s="1">
        <f t="shared" si="29"/>
        <v>0.80169539090440201</v>
      </c>
      <c r="M31" s="1">
        <f t="shared" si="30"/>
        <v>0.67850684397314598</v>
      </c>
      <c r="N31" s="1">
        <f t="shared" si="31"/>
        <v>0.69</v>
      </c>
      <c r="O31" s="1">
        <v>1.9197</v>
      </c>
      <c r="P31" s="1">
        <f t="shared" si="32"/>
        <v>0.29998048865808563</v>
      </c>
      <c r="Q31" s="1">
        <f t="shared" si="33"/>
        <v>0.30687979033825658</v>
      </c>
      <c r="R31" s="1">
        <f t="shared" si="34"/>
        <v>0.31856758241474659</v>
      </c>
      <c r="S31" s="1">
        <f t="shared" si="35"/>
        <v>0.26961647452225357</v>
      </c>
      <c r="T31" s="1">
        <f t="shared" si="36"/>
        <v>0.27418347961088196</v>
      </c>
      <c r="AJ31" s="2"/>
      <c r="AK31" s="2"/>
      <c r="AL31" s="2"/>
      <c r="AM31" s="2"/>
      <c r="AN31" s="2"/>
    </row>
    <row r="32" spans="2:40" x14ac:dyDescent="0.25">
      <c r="B32" t="s">
        <v>12</v>
      </c>
      <c r="C32" s="1">
        <f>INDEX(Final_Results!B$14:B$41,MATCH('Cleary Betas'!$B32,Final_Results!$A$14:$A$41,0))</f>
        <v>0.70006391317318495</v>
      </c>
      <c r="D32" s="1">
        <f>INDEX(Final_Results!C$14:C$41,MATCH('Cleary Betas'!$B32,Final_Results!$A$14:$A$41,0))</f>
        <v>0.68599383214606302</v>
      </c>
      <c r="E32" s="1">
        <f>INDEX(Final_Results!D$14:D$41,MATCH('Cleary Betas'!$B32,Final_Results!$A$14:$A$41,0))</f>
        <v>0.70281213341539694</v>
      </c>
      <c r="F32" s="1">
        <f>INDEX(Final_Results!E$14:E$41,MATCH('Cleary Betas'!$B32,Final_Results!$A$14:$A$41,0))</f>
        <v>0.59162829034073505</v>
      </c>
      <c r="G32">
        <v>0.57999999999999996</v>
      </c>
      <c r="H32">
        <v>1</v>
      </c>
      <c r="J32" s="1">
        <f t="shared" si="27"/>
        <v>0.70006391317318495</v>
      </c>
      <c r="K32" s="1">
        <f t="shared" si="28"/>
        <v>0.68599383214606302</v>
      </c>
      <c r="L32" s="1">
        <f t="shared" si="29"/>
        <v>0.70281213341539694</v>
      </c>
      <c r="M32" s="1">
        <f t="shared" si="30"/>
        <v>0.59162829034073505</v>
      </c>
      <c r="N32" s="1">
        <f t="shared" si="31"/>
        <v>0.57999999999999996</v>
      </c>
      <c r="O32" s="1">
        <v>1.4104000000000001</v>
      </c>
      <c r="P32" s="1">
        <f t="shared" si="32"/>
        <v>0.33112222836890126</v>
      </c>
      <c r="Q32" s="1">
        <f t="shared" si="33"/>
        <v>0.32446724088081025</v>
      </c>
      <c r="R32" s="1">
        <f t="shared" si="34"/>
        <v>0.33242210512804604</v>
      </c>
      <c r="S32" s="1">
        <f t="shared" si="35"/>
        <v>0.27983341831711384</v>
      </c>
      <c r="T32" s="1">
        <f t="shared" si="36"/>
        <v>0.27433336991111601</v>
      </c>
      <c r="AJ32" s="2"/>
      <c r="AK32" s="2"/>
      <c r="AL32" s="2"/>
      <c r="AM32" s="2"/>
      <c r="AN32" s="2"/>
    </row>
    <row r="33" spans="2:40" x14ac:dyDescent="0.25">
      <c r="B33" t="s">
        <v>13</v>
      </c>
      <c r="C33" s="1">
        <f>INDEX(Final_Results!B$14:B$41,MATCH('Cleary Betas'!$B33,Final_Results!$A$14:$A$41,0))</f>
        <v>0.75602419968164103</v>
      </c>
      <c r="D33" s="1">
        <f>INDEX(Final_Results!C$14:C$41,MATCH('Cleary Betas'!$B33,Final_Results!$A$14:$A$41,0))</f>
        <v>0.74277485799377896</v>
      </c>
      <c r="E33" s="1">
        <f>INDEX(Final_Results!D$14:D$41,MATCH('Cleary Betas'!$B33,Final_Results!$A$14:$A$41,0))</f>
        <v>0.73007517346635598</v>
      </c>
      <c r="F33" s="1">
        <f>INDEX(Final_Results!E$14:E$41,MATCH('Cleary Betas'!$B33,Final_Results!$A$14:$A$41,0))</f>
        <v>0.577698795779372</v>
      </c>
      <c r="G33">
        <v>0.57999999999999996</v>
      </c>
      <c r="H33">
        <v>1</v>
      </c>
      <c r="J33" s="1">
        <f t="shared" si="27"/>
        <v>0.75602419968164103</v>
      </c>
      <c r="K33" s="1">
        <f t="shared" si="28"/>
        <v>0.74277485799377896</v>
      </c>
      <c r="L33" s="1">
        <f t="shared" si="29"/>
        <v>0.73007517346635598</v>
      </c>
      <c r="M33" s="1">
        <f t="shared" si="30"/>
        <v>0.577698795779372</v>
      </c>
      <c r="N33" s="1">
        <f t="shared" si="31"/>
        <v>0.57999999999999996</v>
      </c>
      <c r="O33" s="1">
        <v>1.9244000000000001</v>
      </c>
      <c r="P33" s="1">
        <f t="shared" si="32"/>
        <v>0.29997674845201122</v>
      </c>
      <c r="Q33" s="1">
        <f t="shared" si="33"/>
        <v>0.29471964895661384</v>
      </c>
      <c r="R33" s="1">
        <f t="shared" si="34"/>
        <v>0.28968064349553618</v>
      </c>
      <c r="S33" s="1">
        <f t="shared" si="35"/>
        <v>0.22922044878393161</v>
      </c>
      <c r="T33" s="1">
        <f t="shared" si="36"/>
        <v>0.23013352505836662</v>
      </c>
      <c r="AJ33" s="2"/>
      <c r="AK33" s="2"/>
      <c r="AL33" s="2"/>
      <c r="AM33" s="2"/>
      <c r="AN33" s="2"/>
    </row>
    <row r="34" spans="2:40" x14ac:dyDescent="0.25">
      <c r="B34" t="s">
        <v>14</v>
      </c>
      <c r="C34" s="1">
        <f>INDEX(Final_Results!B$14:B$41,MATCH('Cleary Betas'!$B34,Final_Results!$A$14:$A$41,0))</f>
        <v>0.67705085460742398</v>
      </c>
      <c r="D34" s="1">
        <f>INDEX(Final_Results!C$14:C$41,MATCH('Cleary Betas'!$B34,Final_Results!$A$14:$A$41,0))</f>
        <v>0.65415157736620799</v>
      </c>
      <c r="E34" s="1">
        <f>INDEX(Final_Results!D$14:D$41,MATCH('Cleary Betas'!$B34,Final_Results!$A$14:$A$41,0))</f>
        <v>0.81098194363120202</v>
      </c>
      <c r="F34" s="1">
        <f>INDEX(Final_Results!E$14:E$41,MATCH('Cleary Betas'!$B34,Final_Results!$A$14:$A$41,0))</f>
        <v>0.66873049248475103</v>
      </c>
      <c r="G34">
        <v>0.73</v>
      </c>
      <c r="H34">
        <v>1</v>
      </c>
      <c r="J34" s="1">
        <f t="shared" si="27"/>
        <v>0.67705085460742398</v>
      </c>
      <c r="K34" s="1">
        <f t="shared" si="28"/>
        <v>0.65415157736620799</v>
      </c>
      <c r="L34" s="1">
        <f t="shared" si="29"/>
        <v>0.81098194363120202</v>
      </c>
      <c r="M34" s="1">
        <f t="shared" si="30"/>
        <v>0.66873049248475103</v>
      </c>
      <c r="N34" s="1">
        <f t="shared" si="31"/>
        <v>0.73</v>
      </c>
      <c r="O34" s="1">
        <v>0.65920000000000001</v>
      </c>
      <c r="P34" s="1">
        <f t="shared" si="32"/>
        <v>0.44520324902116826</v>
      </c>
      <c r="Q34" s="1">
        <f t="shared" si="33"/>
        <v>0.4301455431507028</v>
      </c>
      <c r="R34" s="1">
        <f t="shared" si="34"/>
        <v>0.5332713100428218</v>
      </c>
      <c r="S34" s="1">
        <f t="shared" si="35"/>
        <v>0.43973209094664739</v>
      </c>
      <c r="T34" s="1">
        <f t="shared" si="36"/>
        <v>0.48002062115983507</v>
      </c>
      <c r="AJ34" s="2"/>
      <c r="AK34" s="2"/>
      <c r="AL34" s="2"/>
      <c r="AM34" s="2"/>
      <c r="AN34" s="2"/>
    </row>
    <row r="35" spans="2:40" x14ac:dyDescent="0.25">
      <c r="B35" t="s">
        <v>15</v>
      </c>
      <c r="C35" s="1">
        <f>INDEX(Final_Results!B$14:B$41,MATCH('Cleary Betas'!$B35,Final_Results!$A$14:$A$41,0))</f>
        <v>0.74165022110353995</v>
      </c>
      <c r="D35" s="1">
        <f>INDEX(Final_Results!C$14:C$41,MATCH('Cleary Betas'!$B35,Final_Results!$A$14:$A$41,0))</f>
        <v>0.76028114304096905</v>
      </c>
      <c r="E35" s="1">
        <f>INDEX(Final_Results!D$14:D$41,MATCH('Cleary Betas'!$B35,Final_Results!$A$14:$A$41,0))</f>
        <v>0.77287938509630005</v>
      </c>
      <c r="F35" s="1">
        <f>INDEX(Final_Results!E$14:E$41,MATCH('Cleary Betas'!$B35,Final_Results!$A$14:$A$41,0))</f>
        <v>0.66932474930853902</v>
      </c>
      <c r="G35" s="21">
        <v>0.62</v>
      </c>
      <c r="H35">
        <v>1</v>
      </c>
      <c r="I35" t="s">
        <v>30</v>
      </c>
      <c r="J35" s="1">
        <f t="shared" si="27"/>
        <v>0.74165022110353995</v>
      </c>
      <c r="K35" s="1">
        <f t="shared" si="28"/>
        <v>0.76028114304096905</v>
      </c>
      <c r="L35" s="1">
        <f t="shared" si="29"/>
        <v>0.77287938509630005</v>
      </c>
      <c r="M35" s="1">
        <f t="shared" si="30"/>
        <v>0.66932474930853902</v>
      </c>
      <c r="N35" s="1">
        <f t="shared" si="31"/>
        <v>0.62</v>
      </c>
      <c r="O35" s="1">
        <v>1.48</v>
      </c>
      <c r="P35" s="1">
        <f t="shared" si="32"/>
        <v>0.34190034164832195</v>
      </c>
      <c r="Q35" s="1">
        <f t="shared" si="33"/>
        <v>0.35048918635486309</v>
      </c>
      <c r="R35" s="1">
        <f t="shared" si="34"/>
        <v>0.35629696897303154</v>
      </c>
      <c r="S35" s="1">
        <f t="shared" si="35"/>
        <v>0.30855833916122949</v>
      </c>
      <c r="T35" s="1">
        <f t="shared" si="36"/>
        <v>0.2858196570164116</v>
      </c>
      <c r="AH35" t="str">
        <f>IF(AG35/(1+(1-0.21)*O35)=0," ",AG35/(1+(1-0.21)*O35))</f>
        <v xml:space="preserve"> </v>
      </c>
      <c r="AJ35" s="2"/>
      <c r="AK35" s="2"/>
      <c r="AL35" s="2"/>
      <c r="AM35" s="2"/>
      <c r="AN35" s="2"/>
    </row>
    <row r="36" spans="2:40" x14ac:dyDescent="0.25">
      <c r="B36" t="s">
        <v>16</v>
      </c>
      <c r="C36" s="1">
        <f>INDEX(Final_Results!B$14:B$41,MATCH('Cleary Betas'!$B36,Final_Results!$A$14:$A$41,0))</f>
        <v>0.76799230701060295</v>
      </c>
      <c r="D36" s="1">
        <f>INDEX(Final_Results!C$14:C$41,MATCH('Cleary Betas'!$B36,Final_Results!$A$14:$A$41,0))</f>
        <v>0.72102121089081195</v>
      </c>
      <c r="E36" s="1">
        <f>INDEX(Final_Results!D$14:D$41,MATCH('Cleary Betas'!$B36,Final_Results!$A$14:$A$41,0))</f>
        <v>0.66605401720048896</v>
      </c>
      <c r="F36" s="1">
        <f>INDEX(Final_Results!E$14:E$41,MATCH('Cleary Betas'!$B36,Final_Results!$A$14:$A$41,0))</f>
        <v>0.54668535732684698</v>
      </c>
      <c r="G36" s="21">
        <v>0.5</v>
      </c>
      <c r="H36">
        <v>1</v>
      </c>
      <c r="I36" t="s">
        <v>30</v>
      </c>
      <c r="J36" s="1">
        <f t="shared" si="27"/>
        <v>0.76799230701060295</v>
      </c>
      <c r="K36" s="1">
        <f t="shared" si="28"/>
        <v>0.72102121089081195</v>
      </c>
      <c r="L36" s="1">
        <f t="shared" si="29"/>
        <v>0.66605401720048896</v>
      </c>
      <c r="M36" s="1">
        <f t="shared" si="30"/>
        <v>0.54668535732684698</v>
      </c>
      <c r="N36" s="1">
        <f t="shared" si="31"/>
        <v>0.5</v>
      </c>
      <c r="O36" s="1">
        <v>1.3242</v>
      </c>
      <c r="P36" s="1">
        <f t="shared" si="32"/>
        <v>0.37534116165861547</v>
      </c>
      <c r="Q36" s="1">
        <f t="shared" si="33"/>
        <v>0.35238496063805314</v>
      </c>
      <c r="R36" s="1">
        <f t="shared" si="34"/>
        <v>0.32552082392143999</v>
      </c>
      <c r="S36" s="1">
        <f t="shared" si="35"/>
        <v>0.26718173503524578</v>
      </c>
      <c r="T36" s="1">
        <f t="shared" si="36"/>
        <v>0.24436518323967632</v>
      </c>
      <c r="AH36" t="str">
        <f>IF(AG36/(1+(1-0.21)*O36)=0," ",AG36/(1+(1-0.21)*O36))</f>
        <v xml:space="preserve"> </v>
      </c>
      <c r="AJ36" s="2"/>
      <c r="AK36" s="2"/>
      <c r="AL36" s="2"/>
      <c r="AM36" s="2"/>
      <c r="AN36" s="2"/>
    </row>
    <row r="37" spans="2:40" x14ac:dyDescent="0.25">
      <c r="B37" t="s">
        <v>23</v>
      </c>
      <c r="C37" s="1">
        <f>INDEX(Final_Results!B$14:B$41,MATCH('Cleary Betas'!$B37,Final_Results!$A$14:$A$41,0))</f>
        <v>0.67729422981327803</v>
      </c>
      <c r="D37" s="1">
        <f>INDEX(Final_Results!C$14:C$41,MATCH('Cleary Betas'!$B37,Final_Results!$A$14:$A$41,0))</f>
        <v>0.77196961366279804</v>
      </c>
      <c r="E37" s="1">
        <f>INDEX(Final_Results!D$14:D$41,MATCH('Cleary Betas'!$B37,Final_Results!$A$14:$A$41,0))</f>
        <v>0.64753135854302901</v>
      </c>
      <c r="F37" s="1">
        <f>INDEX(Final_Results!E$14:E$41,MATCH('Cleary Betas'!$B37,Final_Results!$A$14:$A$41,0))</f>
        <v>0.58306496663305696</v>
      </c>
      <c r="G37" s="21">
        <v>0.47</v>
      </c>
      <c r="H37">
        <v>1</v>
      </c>
      <c r="I37" t="s">
        <v>31</v>
      </c>
      <c r="J37" s="1">
        <f t="shared" si="27"/>
        <v>0.67729422981327803</v>
      </c>
      <c r="K37" s="1">
        <f t="shared" si="28"/>
        <v>0.77196961366279804</v>
      </c>
      <c r="L37" s="1">
        <f t="shared" si="29"/>
        <v>0.64753135854302901</v>
      </c>
      <c r="M37" s="1">
        <f t="shared" si="30"/>
        <v>0.58306496663305696</v>
      </c>
      <c r="N37" s="1">
        <f t="shared" si="31"/>
        <v>0.47</v>
      </c>
      <c r="O37" s="1">
        <v>0.98650000000000004</v>
      </c>
      <c r="P37" s="1">
        <f t="shared" si="32"/>
        <v>0.38064458340519236</v>
      </c>
      <c r="Q37" s="1">
        <f t="shared" si="33"/>
        <v>0.43385287967853048</v>
      </c>
      <c r="R37" s="1">
        <f t="shared" si="34"/>
        <v>0.36391762009010614</v>
      </c>
      <c r="S37" s="1">
        <f t="shared" si="35"/>
        <v>0.32768701039043063</v>
      </c>
      <c r="T37" s="1">
        <f t="shared" si="36"/>
        <v>0.26414362669199443</v>
      </c>
      <c r="AH37" t="str">
        <f>IF(AG37/(1+(1-0.21)*O37)=0," ",AG37/(1+(1-0.21)*O37))</f>
        <v xml:space="preserve"> </v>
      </c>
      <c r="AJ37" s="2"/>
      <c r="AK37" s="2"/>
      <c r="AL37" s="2"/>
      <c r="AM37" s="2"/>
      <c r="AN37" s="2"/>
    </row>
    <row r="38" spans="2:40" x14ac:dyDescent="0.25">
      <c r="B38" t="s">
        <v>67</v>
      </c>
      <c r="C38" s="1">
        <f>INDEX(Final_Results!B$14:B$41,MATCH('Cleary Betas'!$B38,Final_Results!$A$14:$A$41,0))</f>
        <v>0.62320242892251498</v>
      </c>
      <c r="D38" s="1">
        <f>INDEX(Final_Results!C$14:C$41,MATCH('Cleary Betas'!$B38,Final_Results!$A$14:$A$41,0))</f>
        <v>0.650825865713059</v>
      </c>
      <c r="E38" s="1">
        <f>INDEX(Final_Results!D$14:D$41,MATCH('Cleary Betas'!$B38,Final_Results!$A$14:$A$41,0))</f>
        <v>0.71034221748202098</v>
      </c>
      <c r="F38" s="1">
        <f>INDEX(Final_Results!E$14:E$41,MATCH('Cleary Betas'!$B38,Final_Results!$A$14:$A$41,0))</f>
        <v>0.62791443188065099</v>
      </c>
      <c r="G38" s="21">
        <v>0.56000000000000005</v>
      </c>
      <c r="H38">
        <v>1</v>
      </c>
      <c r="I38" t="s">
        <v>30</v>
      </c>
      <c r="J38" s="1">
        <f t="shared" si="27"/>
        <v>0.62320242892251498</v>
      </c>
      <c r="K38" s="1">
        <f t="shared" si="28"/>
        <v>0.650825865713059</v>
      </c>
      <c r="L38" s="1">
        <f t="shared" si="29"/>
        <v>0.71034221748202098</v>
      </c>
      <c r="M38" s="1">
        <f t="shared" si="30"/>
        <v>0.62791443188065099</v>
      </c>
      <c r="N38" s="1">
        <f t="shared" si="31"/>
        <v>0.56000000000000005</v>
      </c>
      <c r="O38" s="1">
        <v>1.3022</v>
      </c>
      <c r="P38" s="1">
        <f t="shared" si="32"/>
        <v>0.30718724099539463</v>
      </c>
      <c r="Q38" s="1">
        <f t="shared" si="33"/>
        <v>0.32080331009379176</v>
      </c>
      <c r="R38" s="1">
        <f t="shared" si="34"/>
        <v>0.35013994783063213</v>
      </c>
      <c r="S38" s="1">
        <f t="shared" si="35"/>
        <v>0.30950986863786795</v>
      </c>
      <c r="T38" s="1">
        <f t="shared" si="36"/>
        <v>0.2760336721646659</v>
      </c>
      <c r="AH38" t="str">
        <f>IF(AG38/(1+(1-0.21)*O38)=0," ",AG38/(1+(1-0.21)*O38))</f>
        <v xml:space="preserve"> </v>
      </c>
      <c r="AJ38" s="2"/>
      <c r="AK38" s="2"/>
      <c r="AL38" s="2"/>
      <c r="AM38" s="2"/>
      <c r="AN38" s="2"/>
    </row>
    <row r="39" spans="2:40" x14ac:dyDescent="0.25">
      <c r="B39" t="s">
        <v>24</v>
      </c>
      <c r="C39" s="1">
        <f>INDEX(Final_Results!B$14:B$41,MATCH('Cleary Betas'!$B39,Final_Results!$A$14:$A$41,0))</f>
        <v>0.743945264518173</v>
      </c>
      <c r="D39" s="1">
        <f>INDEX(Final_Results!C$14:C$41,MATCH('Cleary Betas'!$B39,Final_Results!$A$14:$A$41,0))</f>
        <v>0.82635604175922805</v>
      </c>
      <c r="E39" s="1">
        <f>INDEX(Final_Results!D$14:D$41,MATCH('Cleary Betas'!$B39,Final_Results!$A$14:$A$41,0))</f>
        <v>0.814460627064577</v>
      </c>
      <c r="F39" s="1">
        <f>INDEX(Final_Results!E$14:E$41,MATCH('Cleary Betas'!$B39,Final_Results!$A$14:$A$41,0))</f>
        <v>0.77702141389518298</v>
      </c>
      <c r="G39">
        <v>0.7</v>
      </c>
      <c r="H39">
        <v>1</v>
      </c>
      <c r="J39" s="1">
        <f t="shared" si="27"/>
        <v>0.743945264518173</v>
      </c>
      <c r="K39" s="1">
        <f t="shared" si="28"/>
        <v>0.82635604175922805</v>
      </c>
      <c r="L39" s="1">
        <f t="shared" si="29"/>
        <v>0.814460627064577</v>
      </c>
      <c r="M39" s="1">
        <f t="shared" si="30"/>
        <v>0.77702141389518298</v>
      </c>
      <c r="N39" s="1">
        <f t="shared" si="31"/>
        <v>0.7</v>
      </c>
      <c r="O39" s="1">
        <v>1.1466000000000001</v>
      </c>
      <c r="P39" s="1">
        <f t="shared" si="32"/>
        <v>0.39035565092825059</v>
      </c>
      <c r="Q39" s="1">
        <f t="shared" si="33"/>
        <v>0.43359742438623494</v>
      </c>
      <c r="R39" s="1">
        <f t="shared" si="34"/>
        <v>0.42735577924423734</v>
      </c>
      <c r="S39" s="1">
        <f t="shared" si="35"/>
        <v>0.40771104310031459</v>
      </c>
      <c r="T39" s="1">
        <f t="shared" si="36"/>
        <v>0.36729712343387128</v>
      </c>
      <c r="AJ39" s="2"/>
      <c r="AK39" s="2"/>
      <c r="AL39" s="2"/>
      <c r="AM39" s="2"/>
      <c r="AN39" s="2"/>
    </row>
    <row r="40" spans="2:40" x14ac:dyDescent="0.25">
      <c r="B40" t="s">
        <v>25</v>
      </c>
      <c r="C40" s="1">
        <f>INDEX(Final_Results!B$14:B$41,MATCH('Cleary Betas'!$B40,Final_Results!$A$14:$A$41,0))</f>
        <v>0.62720754365946796</v>
      </c>
      <c r="D40" s="1">
        <f>INDEX(Final_Results!C$14:C$41,MATCH('Cleary Betas'!$B40,Final_Results!$A$14:$A$41,0))</f>
        <v>0.70441832271656402</v>
      </c>
      <c r="E40" s="1">
        <f>INDEX(Final_Results!D$14:D$41,MATCH('Cleary Betas'!$B40,Final_Results!$A$14:$A$41,0))</f>
        <v>0.77080268427413601</v>
      </c>
      <c r="F40" s="1">
        <f>INDEX(Final_Results!E$14:E$41,MATCH('Cleary Betas'!$B40,Final_Results!$A$14:$A$41,0))</f>
        <v>0.605601034797146</v>
      </c>
      <c r="G40" s="21">
        <v>0.65</v>
      </c>
      <c r="H40">
        <v>1</v>
      </c>
      <c r="I40" t="s">
        <v>30</v>
      </c>
      <c r="J40" s="1">
        <f t="shared" si="27"/>
        <v>0.62720754365946796</v>
      </c>
      <c r="K40" s="1">
        <f t="shared" si="28"/>
        <v>0.70441832271656402</v>
      </c>
      <c r="L40" s="1">
        <f t="shared" si="29"/>
        <v>0.77080268427413601</v>
      </c>
      <c r="M40" s="1">
        <f t="shared" si="30"/>
        <v>0.605601034797146</v>
      </c>
      <c r="N40" s="1">
        <f t="shared" si="31"/>
        <v>0.65</v>
      </c>
      <c r="O40" s="1">
        <v>1.1052999999999999</v>
      </c>
      <c r="P40" s="1">
        <f t="shared" si="32"/>
        <v>0.33483445254503041</v>
      </c>
      <c r="Q40" s="1">
        <f t="shared" si="33"/>
        <v>0.37605339067405652</v>
      </c>
      <c r="R40" s="1">
        <f t="shared" si="34"/>
        <v>0.41149265090678933</v>
      </c>
      <c r="S40" s="1">
        <f t="shared" si="35"/>
        <v>0.32329982793877277</v>
      </c>
      <c r="T40" s="1">
        <f t="shared" si="36"/>
        <v>0.34700219465541882</v>
      </c>
      <c r="AJ40" s="2"/>
      <c r="AK40" s="2"/>
      <c r="AL40" s="2"/>
      <c r="AM40" s="2"/>
      <c r="AN40" s="2"/>
    </row>
    <row r="41" spans="2:40" x14ac:dyDescent="0.25">
      <c r="B41" t="s">
        <v>68</v>
      </c>
      <c r="C41" s="1">
        <f>INDEX(Final_Results!B$14:B$41,MATCH('Cleary Betas'!$B41,Final_Results!$A$14:$A$41,0))</f>
        <v>0.69798075991519004</v>
      </c>
      <c r="D41" s="1">
        <f>INDEX(Final_Results!C$14:C$41,MATCH('Cleary Betas'!$B41,Final_Results!$A$14:$A$41,0))</f>
        <v>0.69820442253797599</v>
      </c>
      <c r="E41" s="1">
        <f>INDEX(Final_Results!D$14:D$41,MATCH('Cleary Betas'!$B41,Final_Results!$A$14:$A$41,0))</f>
        <v>0.73631634182638095</v>
      </c>
      <c r="F41" s="1">
        <f>INDEX(Final_Results!E$14:E$41,MATCH('Cleary Betas'!$B41,Final_Results!$A$14:$A$41,0))</f>
        <v>0.58593988995840096</v>
      </c>
      <c r="G41">
        <v>0.56999999999999995</v>
      </c>
      <c r="H41">
        <v>1</v>
      </c>
      <c r="J41" s="1">
        <f t="shared" si="27"/>
        <v>0.69798075991519004</v>
      </c>
      <c r="K41" s="1">
        <f t="shared" si="28"/>
        <v>0.69820442253797599</v>
      </c>
      <c r="L41" s="1">
        <f t="shared" si="29"/>
        <v>0.73631634182638095</v>
      </c>
      <c r="M41" s="1">
        <f t="shared" si="30"/>
        <v>0.58593988995840096</v>
      </c>
      <c r="N41" s="1">
        <f t="shared" si="31"/>
        <v>0.56999999999999995</v>
      </c>
      <c r="O41" s="1">
        <v>1.3706</v>
      </c>
      <c r="P41" s="1">
        <f t="shared" si="32"/>
        <v>0.33512073797502273</v>
      </c>
      <c r="Q41" s="1">
        <f t="shared" si="33"/>
        <v>0.33522812486519227</v>
      </c>
      <c r="R41" s="1">
        <f t="shared" si="34"/>
        <v>0.3535267589409033</v>
      </c>
      <c r="S41" s="1">
        <f t="shared" si="35"/>
        <v>0.28132667776647918</v>
      </c>
      <c r="T41" s="1">
        <f t="shared" si="36"/>
        <v>0.27367347585479745</v>
      </c>
      <c r="AJ41" s="2"/>
      <c r="AK41" s="2"/>
      <c r="AL41" s="2"/>
      <c r="AM41" s="2"/>
      <c r="AN41" s="2"/>
    </row>
    <row r="42" spans="2:40" x14ac:dyDescent="0.25">
      <c r="B42" t="s">
        <v>26</v>
      </c>
      <c r="C42" s="1">
        <f>INDEX(Final_Results!B$14:B$41,MATCH('Cleary Betas'!$B42,Final_Results!$A$14:$A$41,0))</f>
        <v>0.75317060966420102</v>
      </c>
      <c r="D42" s="1">
        <f>INDEX(Final_Results!C$14:C$41,MATCH('Cleary Betas'!$B42,Final_Results!$A$14:$A$41,0))</f>
        <v>0.76553901067778896</v>
      </c>
      <c r="E42" s="1">
        <f>INDEX(Final_Results!D$14:D$41,MATCH('Cleary Betas'!$B42,Final_Results!$A$14:$A$41,0))</f>
        <v>0.82584247200189997</v>
      </c>
      <c r="F42" s="1">
        <f>INDEX(Final_Results!E$14:E$41,MATCH('Cleary Betas'!$B42,Final_Results!$A$14:$A$41,0))</f>
        <v>0.74043233676801601</v>
      </c>
      <c r="G42" s="21">
        <v>0.75</v>
      </c>
      <c r="H42">
        <v>1</v>
      </c>
      <c r="I42" t="s">
        <v>30</v>
      </c>
      <c r="J42" s="1">
        <f t="shared" si="27"/>
        <v>0.75317060966420102</v>
      </c>
      <c r="K42" s="1">
        <f t="shared" si="28"/>
        <v>0.76553901067778896</v>
      </c>
      <c r="L42" s="1">
        <f t="shared" si="29"/>
        <v>0.82584247200189997</v>
      </c>
      <c r="M42" s="1">
        <f t="shared" si="30"/>
        <v>0.74043233676801601</v>
      </c>
      <c r="N42" s="1">
        <f t="shared" si="31"/>
        <v>0.75</v>
      </c>
      <c r="O42" s="1">
        <v>0.92520000000000002</v>
      </c>
      <c r="P42" s="1">
        <f t="shared" si="32"/>
        <v>0.43513035335454053</v>
      </c>
      <c r="Q42" s="1">
        <f t="shared" si="33"/>
        <v>0.44227596768735772</v>
      </c>
      <c r="R42" s="1">
        <f t="shared" si="34"/>
        <v>0.47711517423335037</v>
      </c>
      <c r="S42" s="1">
        <f t="shared" si="35"/>
        <v>0.42777105240025237</v>
      </c>
      <c r="T42" s="1">
        <f t="shared" si="36"/>
        <v>0.43329859241507929</v>
      </c>
      <c r="AJ42" s="2"/>
      <c r="AK42" s="2"/>
      <c r="AL42" s="2"/>
      <c r="AM42" s="2"/>
      <c r="AN42" s="2"/>
    </row>
    <row r="43" spans="2:40" x14ac:dyDescent="0.25">
      <c r="B43" t="s">
        <v>27</v>
      </c>
      <c r="C43" s="1">
        <f>INDEX(Final_Results!B$14:B$41,MATCH('Cleary Betas'!$B43,Final_Results!$A$14:$A$41,0))</f>
        <v>0.66865724723911002</v>
      </c>
      <c r="D43" s="1">
        <f>INDEX(Final_Results!C$14:C$41,MATCH('Cleary Betas'!$B43,Final_Results!$A$14:$A$41,0))</f>
        <v>0.71282727349891695</v>
      </c>
      <c r="E43" s="1">
        <f>INDEX(Final_Results!D$14:D$41,MATCH('Cleary Betas'!$B43,Final_Results!$A$14:$A$41,0))</f>
        <v>0.68545188985665695</v>
      </c>
      <c r="F43" s="1">
        <f>INDEX(Final_Results!E$14:E$41,MATCH('Cleary Betas'!$B43,Final_Results!$A$14:$A$41,0))</f>
        <v>0.55158850717341201</v>
      </c>
      <c r="G43">
        <v>0.48</v>
      </c>
      <c r="H43">
        <v>1</v>
      </c>
      <c r="J43" s="1">
        <f t="shared" si="27"/>
        <v>0.66865724723911002</v>
      </c>
      <c r="K43" s="1">
        <f t="shared" si="28"/>
        <v>0.71282727349891695</v>
      </c>
      <c r="L43" s="1">
        <f t="shared" si="29"/>
        <v>0.68545188985665695</v>
      </c>
      <c r="M43" s="1">
        <f t="shared" si="30"/>
        <v>0.55158850717341201</v>
      </c>
      <c r="N43" s="1">
        <f t="shared" si="31"/>
        <v>0.48</v>
      </c>
      <c r="O43" s="1">
        <v>1.8382000000000001</v>
      </c>
      <c r="P43" s="1">
        <f t="shared" si="32"/>
        <v>0.2726789194092395</v>
      </c>
      <c r="Q43" s="1">
        <f t="shared" si="33"/>
        <v>0.29069148874955936</v>
      </c>
      <c r="R43" s="1">
        <f t="shared" si="34"/>
        <v>0.27952778707608378</v>
      </c>
      <c r="S43" s="1">
        <f t="shared" si="35"/>
        <v>0.22493820072336185</v>
      </c>
      <c r="T43" s="1">
        <f t="shared" si="36"/>
        <v>0.19574435461047282</v>
      </c>
      <c r="AJ43" s="2"/>
      <c r="AK43" s="2"/>
      <c r="AL43" s="2"/>
      <c r="AM43" s="2"/>
      <c r="AN43" s="2"/>
    </row>
    <row r="44" spans="2:40" x14ac:dyDescent="0.25">
      <c r="B44" t="s">
        <v>69</v>
      </c>
      <c r="C44" s="1">
        <f>INDEX(Final_Results!B$14:B$41,MATCH('Cleary Betas'!$B44,Final_Results!$A$14:$A$41,0))</f>
        <v>0.746439924810679</v>
      </c>
      <c r="D44" s="1">
        <f>INDEX(Final_Results!C$14:C$41,MATCH('Cleary Betas'!$B44,Final_Results!$A$14:$A$41,0))</f>
        <v>0.71573897970183598</v>
      </c>
      <c r="E44" s="1">
        <f>INDEX(Final_Results!D$14:D$41,MATCH('Cleary Betas'!$B44,Final_Results!$A$14:$A$41,0))</f>
        <v>0.68898697231515504</v>
      </c>
      <c r="F44" s="1">
        <f>INDEX(Final_Results!E$14:E$41,MATCH('Cleary Betas'!$B44,Final_Results!$A$14:$A$41,0))</f>
        <v>0.54185086853852604</v>
      </c>
      <c r="G44" s="21">
        <v>2.0099999999999998</v>
      </c>
      <c r="H44">
        <v>1</v>
      </c>
      <c r="I44" t="s">
        <v>32</v>
      </c>
      <c r="J44" s="1">
        <f t="shared" si="27"/>
        <v>0.746439924810679</v>
      </c>
      <c r="K44" s="1">
        <f t="shared" si="28"/>
        <v>0.71573897970183598</v>
      </c>
      <c r="L44" s="1">
        <f t="shared" si="29"/>
        <v>0.68898697231515504</v>
      </c>
      <c r="M44" s="1">
        <f t="shared" si="30"/>
        <v>0.54185086853852604</v>
      </c>
      <c r="N44" s="1">
        <f t="shared" si="31"/>
        <v>2.0099999999999998</v>
      </c>
      <c r="O44" s="1">
        <v>1.3315999999999999</v>
      </c>
      <c r="P44" s="1">
        <f t="shared" si="32"/>
        <v>0.36376852849790692</v>
      </c>
      <c r="Q44" s="1">
        <f t="shared" si="33"/>
        <v>0.34880679178671559</v>
      </c>
      <c r="R44" s="1">
        <f t="shared" si="34"/>
        <v>0.33576952242590763</v>
      </c>
      <c r="S44" s="1">
        <f t="shared" si="35"/>
        <v>0.26406451016612675</v>
      </c>
      <c r="T44" s="1">
        <f t="shared" si="36"/>
        <v>0.97954934881898503</v>
      </c>
      <c r="AJ44" s="2"/>
      <c r="AK44" s="2"/>
      <c r="AL44" s="2"/>
      <c r="AM44" s="2"/>
      <c r="AN44" s="2"/>
    </row>
    <row r="45" spans="2:40" x14ac:dyDescent="0.25">
      <c r="B45" t="s">
        <v>70</v>
      </c>
      <c r="C45" s="1">
        <f>INDEX(Final_Results!B$14:B$41,MATCH('Cleary Betas'!$B45,Final_Results!$A$14:$A$41,0))</f>
        <v>0.62765152986213502</v>
      </c>
      <c r="D45" s="1">
        <f>INDEX(Final_Results!C$14:C$41,MATCH('Cleary Betas'!$B45,Final_Results!$A$14:$A$41,0))</f>
        <v>0.70125210380845204</v>
      </c>
      <c r="E45" s="1">
        <f>INDEX(Final_Results!D$14:D$41,MATCH('Cleary Betas'!$B45,Final_Results!$A$14:$A$41,0))</f>
        <v>0.71385255220844401</v>
      </c>
      <c r="F45" s="1">
        <f>INDEX(Final_Results!E$14:E$41,MATCH('Cleary Betas'!$B45,Final_Results!$A$14:$A$41,0))</f>
        <v>0.55708913188512599</v>
      </c>
      <c r="G45">
        <v>0.56999999999999995</v>
      </c>
      <c r="H45">
        <v>1</v>
      </c>
      <c r="J45" s="1">
        <f t="shared" si="27"/>
        <v>0.62765152986213502</v>
      </c>
      <c r="K45" s="1">
        <f t="shared" si="28"/>
        <v>0.70125210380845204</v>
      </c>
      <c r="L45" s="1">
        <f t="shared" si="29"/>
        <v>0.71385255220844401</v>
      </c>
      <c r="M45" s="1">
        <f t="shared" si="30"/>
        <v>0.55708913188512599</v>
      </c>
      <c r="N45" s="1">
        <f t="shared" si="31"/>
        <v>0.56999999999999995</v>
      </c>
      <c r="O45" s="1">
        <v>1.3483000000000001</v>
      </c>
      <c r="P45" s="1">
        <f t="shared" si="32"/>
        <v>0.30392436500572839</v>
      </c>
      <c r="Q45" s="1">
        <f t="shared" si="33"/>
        <v>0.3395635798190898</v>
      </c>
      <c r="R45" s="1">
        <f t="shared" si="34"/>
        <v>0.34566502798985449</v>
      </c>
      <c r="S45" s="1">
        <f t="shared" si="35"/>
        <v>0.26975630999731542</v>
      </c>
      <c r="T45" s="1">
        <f t="shared" si="36"/>
        <v>0.27600807105706732</v>
      </c>
      <c r="AJ45" s="2"/>
      <c r="AK45" s="2"/>
      <c r="AL45" s="2"/>
      <c r="AM45" s="2"/>
      <c r="AN45" s="2"/>
    </row>
    <row r="46" spans="2:40" x14ac:dyDescent="0.25">
      <c r="B46" t="s">
        <v>28</v>
      </c>
      <c r="C46" s="1">
        <f>INDEX(Final_Results!B$14:B$41,MATCH('Cleary Betas'!$B46,Final_Results!$A$14:$A$41,0))</f>
        <v>0.66946193185909197</v>
      </c>
      <c r="D46" s="1">
        <f>INDEX(Final_Results!C$14:C$41,MATCH('Cleary Betas'!$B46,Final_Results!$A$14:$A$41,0))</f>
        <v>0.66417634632570899</v>
      </c>
      <c r="E46" s="1">
        <f>INDEX(Final_Results!D$14:D$41,MATCH('Cleary Betas'!$B46,Final_Results!$A$14:$A$41,0))</f>
        <v>0.61599523296376701</v>
      </c>
      <c r="F46" s="1">
        <f>INDEX(Final_Results!E$14:E$41,MATCH('Cleary Betas'!$B46,Final_Results!$A$14:$A$41,0))</f>
        <v>0.46628315920009</v>
      </c>
      <c r="G46">
        <v>0.4</v>
      </c>
      <c r="H46">
        <v>1</v>
      </c>
      <c r="J46" s="1">
        <f t="shared" si="27"/>
        <v>0.66946193185909197</v>
      </c>
      <c r="K46" s="1">
        <f t="shared" si="28"/>
        <v>0.66417634632570899</v>
      </c>
      <c r="L46" s="1">
        <f t="shared" si="29"/>
        <v>0.61599523296376701</v>
      </c>
      <c r="M46" s="1">
        <f t="shared" si="30"/>
        <v>0.46628315920009</v>
      </c>
      <c r="N46" s="1">
        <f t="shared" si="31"/>
        <v>0.4</v>
      </c>
      <c r="O46" s="1">
        <v>1.4961</v>
      </c>
      <c r="P46" s="1">
        <f t="shared" si="32"/>
        <v>0.30682254101050133</v>
      </c>
      <c r="Q46" s="1">
        <f t="shared" si="33"/>
        <v>0.30440009291165671</v>
      </c>
      <c r="R46" s="1">
        <f t="shared" si="34"/>
        <v>0.28231810299271748</v>
      </c>
      <c r="S46" s="1">
        <f t="shared" si="35"/>
        <v>0.21370323976283723</v>
      </c>
      <c r="T46" s="1">
        <f t="shared" si="36"/>
        <v>0.18332486219699268</v>
      </c>
      <c r="AK46" s="2"/>
      <c r="AL46" s="2"/>
      <c r="AM46" s="2"/>
      <c r="AN46" s="2"/>
    </row>
    <row r="47" spans="2:40" x14ac:dyDescent="0.25">
      <c r="B47" t="s">
        <v>71</v>
      </c>
      <c r="C47" s="1">
        <f>INDEX(Final_Results!B$14:B$41,MATCH('Cleary Betas'!$B47,Final_Results!$A$14:$A$41,0))</f>
        <v>0.67808611049102296</v>
      </c>
      <c r="D47" s="1">
        <f>INDEX(Final_Results!C$14:C$41,MATCH('Cleary Betas'!$B47,Final_Results!$A$14:$A$41,0))</f>
        <v>0.67407345921144901</v>
      </c>
      <c r="E47" s="1">
        <f>INDEX(Final_Results!D$14:D$41,MATCH('Cleary Betas'!$B47,Final_Results!$A$14:$A$41,0))</f>
        <v>0.61437067484097196</v>
      </c>
      <c r="F47" s="1">
        <f>INDEX(Final_Results!E$14:E$41,MATCH('Cleary Betas'!$B47,Final_Results!$A$14:$A$41,0))</f>
        <v>0.51674503485031897</v>
      </c>
      <c r="G47">
        <v>0.37</v>
      </c>
      <c r="H47">
        <v>1</v>
      </c>
      <c r="J47" s="1">
        <f t="shared" si="27"/>
        <v>0.67808611049102296</v>
      </c>
      <c r="K47" s="1">
        <f t="shared" si="28"/>
        <v>0.67407345921144901</v>
      </c>
      <c r="L47" s="1">
        <f t="shared" si="29"/>
        <v>0.61437067484097196</v>
      </c>
      <c r="M47" s="1">
        <f t="shared" si="30"/>
        <v>0.51674503485031897</v>
      </c>
      <c r="N47" s="1">
        <f t="shared" si="31"/>
        <v>0.37</v>
      </c>
      <c r="O47" s="1">
        <v>1.6076999999999999</v>
      </c>
      <c r="P47" s="1">
        <f t="shared" si="32"/>
        <v>0.29870542640556447</v>
      </c>
      <c r="Q47" s="1">
        <f t="shared" si="33"/>
        <v>0.29693780324836094</v>
      </c>
      <c r="R47" s="1">
        <f t="shared" si="34"/>
        <v>0.27063797880560841</v>
      </c>
      <c r="S47" s="1">
        <f t="shared" si="35"/>
        <v>0.22763266138300625</v>
      </c>
      <c r="T47" s="1">
        <f t="shared" si="36"/>
        <v>0.16298963518074008</v>
      </c>
      <c r="AK47" s="2"/>
      <c r="AL47" s="2"/>
      <c r="AM47" s="2"/>
      <c r="AN47" s="2"/>
    </row>
    <row r="48" spans="2:40" x14ac:dyDescent="0.25">
      <c r="J48" s="1"/>
      <c r="K48" s="1"/>
      <c r="L48" s="1"/>
      <c r="M48" s="1"/>
      <c r="N48" s="1"/>
      <c r="O48" s="1"/>
      <c r="P48" s="1"/>
      <c r="Q48" s="1"/>
      <c r="R48" s="1"/>
      <c r="S48" s="1"/>
      <c r="V48" s="1"/>
      <c r="W48" s="1"/>
      <c r="X48" s="1"/>
      <c r="Y48" s="1"/>
      <c r="Z48" s="1"/>
      <c r="AB48" s="1"/>
      <c r="AC48" s="1"/>
      <c r="AK48" s="2"/>
      <c r="AL48" s="2"/>
      <c r="AM48" s="2"/>
      <c r="AN48" s="2"/>
    </row>
    <row r="49" spans="2:40" x14ac:dyDescent="0.25">
      <c r="B49" t="s">
        <v>18</v>
      </c>
      <c r="C49" s="6">
        <f>AVERAGE(C20:C47)</f>
        <v>0.71041893613137286</v>
      </c>
      <c r="D49" s="6">
        <f>AVERAGE(D20:D47)</f>
        <v>0.72141715022692587</v>
      </c>
      <c r="E49" s="6">
        <f>AVERAGE(E20:E47)</f>
        <v>0.7289454423126458</v>
      </c>
      <c r="F49" s="6">
        <f>AVERAGE(F20:F47)</f>
        <v>0.60156833763162487</v>
      </c>
      <c r="G49" s="6">
        <f>AVERAGE(G20:G47)</f>
        <v>0.63428571428571434</v>
      </c>
      <c r="J49" s="6">
        <f>AVERAGE(J20:J47)</f>
        <v>0.71041893613137286</v>
      </c>
      <c r="K49" s="6">
        <f>AVERAGE(K20:K47)</f>
        <v>0.72141715022692587</v>
      </c>
      <c r="L49" s="6">
        <f>AVERAGE(L20:L47)</f>
        <v>0.7289454423126458</v>
      </c>
      <c r="M49" s="6">
        <f t="shared" ref="M49:S49" si="37">AVERAGE(M20:M47)</f>
        <v>0.60156833763162487</v>
      </c>
      <c r="N49" s="4"/>
      <c r="O49" s="6">
        <f>AVERAGE(O20:O47)</f>
        <v>1.3985892857142856</v>
      </c>
      <c r="P49" s="6">
        <f t="shared" si="37"/>
        <v>0.34592575785689827</v>
      </c>
      <c r="Q49" s="6">
        <f t="shared" si="37"/>
        <v>0.35113494703810105</v>
      </c>
      <c r="R49" s="6">
        <f t="shared" si="37"/>
        <v>0.35670372169076447</v>
      </c>
      <c r="S49" s="6">
        <f t="shared" si="37"/>
        <v>0.29438557835726126</v>
      </c>
      <c r="T49" s="6">
        <f>AVERAGE(T20:T47)</f>
        <v>0.3123472233251014</v>
      </c>
      <c r="AK49" s="2"/>
      <c r="AL49" s="2"/>
      <c r="AM49" s="2"/>
      <c r="AN49" s="2"/>
    </row>
    <row r="50" spans="2:40" x14ac:dyDescent="0.25">
      <c r="B50" t="s">
        <v>19</v>
      </c>
      <c r="C50" s="1">
        <f>_xlfn.STDEV.S(C20:C47)</f>
        <v>4.8811503399212655E-2</v>
      </c>
      <c r="D50" s="1">
        <f>_xlfn.STDEV.S(D20:D47)</f>
        <v>5.6476699744203274E-2</v>
      </c>
      <c r="E50" s="1">
        <f>_xlfn.STDEV.S(E20:E47)</f>
        <v>8.2850768918094383E-2</v>
      </c>
      <c r="F50" s="1">
        <f>_xlfn.STDEV.S(F20:F47)</f>
        <v>8.5547210198216081E-2</v>
      </c>
      <c r="G50" s="1">
        <f>_xlfn.STDEV.S(G20:G47)</f>
        <v>0.29777481637949377</v>
      </c>
      <c r="J50" s="1">
        <f>_xlfn.STDEV.S(J20:J47)</f>
        <v>4.8811503399212655E-2</v>
      </c>
      <c r="K50" s="1">
        <f>_xlfn.STDEV.S(K20:K47)</f>
        <v>5.6476699744203274E-2</v>
      </c>
      <c r="L50" s="1">
        <f>_xlfn.STDEV.S(L20:L47)</f>
        <v>8.2850768918094383E-2</v>
      </c>
      <c r="M50" s="1">
        <f>_xlfn.STDEV.S(M20:M47)</f>
        <v>8.5547210198216081E-2</v>
      </c>
      <c r="N50" s="1"/>
      <c r="O50" s="1">
        <f t="shared" ref="O50:T50" si="38">_xlfn.STDEV.S(O20:O47)</f>
        <v>0.39593642993240635</v>
      </c>
      <c r="P50" s="1">
        <f t="shared" si="38"/>
        <v>6.5169785799128868E-2</v>
      </c>
      <c r="Q50" s="1">
        <f t="shared" si="38"/>
        <v>6.6219946533333712E-2</v>
      </c>
      <c r="R50" s="1">
        <f t="shared" si="38"/>
        <v>8.4558478471599446E-2</v>
      </c>
      <c r="S50" s="1">
        <f t="shared" si="38"/>
        <v>7.2865577405075516E-2</v>
      </c>
      <c r="T50" s="1">
        <f t="shared" si="38"/>
        <v>0.16105845754537404</v>
      </c>
      <c r="AK50" s="2"/>
      <c r="AL50" s="2"/>
      <c r="AM50" s="2"/>
      <c r="AN50" s="2"/>
    </row>
    <row r="51" spans="2:40" x14ac:dyDescent="0.25">
      <c r="B51" t="s">
        <v>20</v>
      </c>
      <c r="C51">
        <f>COUNT(C20:C47)</f>
        <v>28</v>
      </c>
      <c r="D51">
        <f>COUNT(D20:D47)</f>
        <v>28</v>
      </c>
      <c r="E51">
        <f>COUNT(E20:E47)</f>
        <v>28</v>
      </c>
      <c r="F51">
        <f>COUNT(F20:F47)</f>
        <v>28</v>
      </c>
      <c r="G51" s="7">
        <f>COUNT(G20:G47)</f>
        <v>28</v>
      </c>
      <c r="J51" s="7">
        <f>COUNT(J20:J47)</f>
        <v>28</v>
      </c>
      <c r="K51" s="7">
        <f>COUNT(K20:K47)</f>
        <v>28</v>
      </c>
      <c r="L51" s="7">
        <f>COUNT(L20:L47)</f>
        <v>28</v>
      </c>
      <c r="M51" s="7">
        <f>COUNT(M20:M47)</f>
        <v>28</v>
      </c>
      <c r="N51" s="7"/>
      <c r="O51">
        <f t="shared" ref="O51:T51" si="39">COUNT(O20:O47)</f>
        <v>28</v>
      </c>
      <c r="P51" s="7">
        <f t="shared" si="39"/>
        <v>28</v>
      </c>
      <c r="Q51" s="7">
        <f t="shared" si="39"/>
        <v>28</v>
      </c>
      <c r="R51" s="7">
        <f t="shared" si="39"/>
        <v>28</v>
      </c>
      <c r="S51" s="7">
        <f t="shared" si="39"/>
        <v>28</v>
      </c>
      <c r="T51" s="7">
        <f t="shared" si="39"/>
        <v>28</v>
      </c>
      <c r="AK51" s="2"/>
      <c r="AL51" s="2"/>
      <c r="AM51" s="2"/>
      <c r="AN51" s="2"/>
    </row>
    <row r="52" spans="2:40" x14ac:dyDescent="0.25">
      <c r="G52" s="7"/>
      <c r="J52" s="7"/>
      <c r="K52" s="7"/>
      <c r="L52" s="7"/>
      <c r="M52" s="7"/>
      <c r="N52" s="7"/>
      <c r="P52" s="1">
        <f>1/P51</f>
        <v>3.5714285714285712E-2</v>
      </c>
      <c r="Q52" s="7"/>
      <c r="R52" s="7"/>
      <c r="S52" s="7"/>
      <c r="T52" s="7"/>
      <c r="AK52" s="2"/>
      <c r="AL52" s="2"/>
      <c r="AM52" s="2"/>
      <c r="AN52" s="2"/>
    </row>
    <row r="53" spans="2:40" x14ac:dyDescent="0.25">
      <c r="B53" t="s">
        <v>35</v>
      </c>
      <c r="C53" s="1">
        <f>C50/SQRT(C51)</f>
        <v>9.2245070795357563E-3</v>
      </c>
      <c r="D53" s="1">
        <f>D50/SQRT(D51)</f>
        <v>1.0673093028059074E-2</v>
      </c>
      <c r="E53" s="1">
        <f>E50/SQRT(E51)</f>
        <v>1.5657323606268404E-2</v>
      </c>
      <c r="F53" s="1">
        <f>F50/SQRT(F51)</f>
        <v>1.6166903109989163E-2</v>
      </c>
      <c r="G53" s="1">
        <f>G50/SQRT(G51)</f>
        <v>5.627415077414738E-2</v>
      </c>
      <c r="J53" s="1">
        <f>J50/SQRT(J51)</f>
        <v>9.2245070795357563E-3</v>
      </c>
      <c r="K53" s="1">
        <f>K50/SQRT(K51)</f>
        <v>1.0673093028059074E-2</v>
      </c>
      <c r="L53" s="1">
        <f>L50/SQRT(L51)</f>
        <v>1.5657323606268404E-2</v>
      </c>
      <c r="M53" s="1">
        <f t="shared" ref="M53:S53" si="40">M50/SQRT(M51)</f>
        <v>1.6166903109989163E-2</v>
      </c>
      <c r="N53" s="1"/>
      <c r="O53" s="1">
        <f>O50/SQRT(O51)</f>
        <v>7.4824952042278389E-2</v>
      </c>
      <c r="P53" s="1">
        <f t="shared" si="40"/>
        <v>1.2315931872845982E-2</v>
      </c>
      <c r="Q53" s="1">
        <f t="shared" si="40"/>
        <v>1.251439359708534E-2</v>
      </c>
      <c r="R53" s="1">
        <f t="shared" si="40"/>
        <v>1.5980050376990084E-2</v>
      </c>
      <c r="S53" s="1">
        <f t="shared" si="40"/>
        <v>1.377029978221121E-2</v>
      </c>
      <c r="T53" s="1">
        <f>T50/SQRT(T51)</f>
        <v>3.0437187514908145E-2</v>
      </c>
      <c r="AK53" s="2"/>
      <c r="AL53" s="2"/>
      <c r="AM53" s="2"/>
      <c r="AN53" s="2"/>
    </row>
    <row r="54" spans="2:40" x14ac:dyDescent="0.25">
      <c r="B54" t="s">
        <v>21</v>
      </c>
      <c r="C54" s="1">
        <f>C49-_xlfn.CONFIDENCE.T(0.05,C50,C51)</f>
        <v>0.69149181100609292</v>
      </c>
      <c r="D54" s="1">
        <f>D49-_xlfn.CONFIDENCE.T(0.05,D50,D51)</f>
        <v>0.69951777224672129</v>
      </c>
      <c r="E54" s="1">
        <f>E49-_xlfn.CONFIDENCE.T(0.05,E50,E51)</f>
        <v>0.6968192679308971</v>
      </c>
      <c r="F54" s="1">
        <f>F49-_xlfn.CONFIDENCE.T(0.05,F50,F51)</f>
        <v>0.56839659247356911</v>
      </c>
      <c r="G54" s="1">
        <f>G49-_xlfn.CONFIDENCE.T(0.05,G50,G51)</f>
        <v>0.51882069443830603</v>
      </c>
      <c r="J54" s="1">
        <f>J49-_xlfn.CONFIDENCE.T(0.05,J50,J51)</f>
        <v>0.69149181100609292</v>
      </c>
      <c r="K54" s="1">
        <f>K49-_xlfn.CONFIDENCE.T(0.05,K50,K51)</f>
        <v>0.69951777224672129</v>
      </c>
      <c r="L54" s="1">
        <f>L49-_xlfn.CONFIDENCE.T(0.05,L50,L51)</f>
        <v>0.6968192679308971</v>
      </c>
      <c r="M54" s="1">
        <f>M49-_xlfn.CONFIDENCE.T(0.05,M50,M51)</f>
        <v>0.56839659247356911</v>
      </c>
      <c r="N54" s="1"/>
      <c r="O54" s="1">
        <f t="shared" ref="O54:T54" si="41">O49-_xlfn.CONFIDENCE.T(0.05,O50,O51)</f>
        <v>1.245061165719765</v>
      </c>
      <c r="P54" s="1">
        <f t="shared" si="41"/>
        <v>0.32065555300130066</v>
      </c>
      <c r="Q54" s="1">
        <f t="shared" si="41"/>
        <v>0.32545753236035585</v>
      </c>
      <c r="R54" s="1">
        <f t="shared" si="41"/>
        <v>0.32391536667236392</v>
      </c>
      <c r="S54" s="1">
        <f t="shared" si="41"/>
        <v>0.26613125704303847</v>
      </c>
      <c r="T54" s="1">
        <f t="shared" si="41"/>
        <v>0.2498952731461801</v>
      </c>
      <c r="AK54" s="2"/>
      <c r="AL54" s="2"/>
      <c r="AM54" s="2"/>
      <c r="AN54" s="2"/>
    </row>
    <row r="55" spans="2:40" x14ac:dyDescent="0.25">
      <c r="B55" t="s">
        <v>22</v>
      </c>
      <c r="C55" s="1">
        <f>C49+_xlfn.CONFIDENCE.T(0.05,C50,C51)</f>
        <v>0.7293460612566528</v>
      </c>
      <c r="D55" s="1">
        <f>D49+_xlfn.CONFIDENCE.T(0.05,D50,D51)</f>
        <v>0.74331652820713046</v>
      </c>
      <c r="E55" s="1">
        <f>E49+_xlfn.CONFIDENCE.T(0.05,E50,E51)</f>
        <v>0.76107161669439449</v>
      </c>
      <c r="F55" s="1">
        <f>F49+_xlfn.CONFIDENCE.T(0.05,F50,F51)</f>
        <v>0.63474008278968064</v>
      </c>
      <c r="G55" s="1">
        <f>G49+_xlfn.CONFIDENCE.T(0.05,G50,G51)</f>
        <v>0.74975073413312265</v>
      </c>
      <c r="J55" s="1">
        <f>J49+_xlfn.CONFIDENCE.T(0.05,J50,J51)</f>
        <v>0.7293460612566528</v>
      </c>
      <c r="K55" s="1">
        <f>K49+_xlfn.CONFIDENCE.T(0.05,K50,K51)</f>
        <v>0.74331652820713046</v>
      </c>
      <c r="L55" s="1">
        <f>L49+_xlfn.CONFIDENCE.T(0.05,L50,L51)</f>
        <v>0.76107161669439449</v>
      </c>
      <c r="M55" s="1">
        <f>M49+_xlfn.CONFIDENCE.T(0.05,M50,M51)</f>
        <v>0.63474008278968064</v>
      </c>
      <c r="N55" s="1"/>
      <c r="O55" s="1">
        <f t="shared" ref="O55:T55" si="42">O49+_xlfn.CONFIDENCE.T(0.05,O50,O51)</f>
        <v>1.5521174057088063</v>
      </c>
      <c r="P55" s="1">
        <f t="shared" si="42"/>
        <v>0.37119596271249589</v>
      </c>
      <c r="Q55" s="1">
        <f t="shared" si="42"/>
        <v>0.37681236171584626</v>
      </c>
      <c r="R55" s="1">
        <f t="shared" si="42"/>
        <v>0.38949207670916502</v>
      </c>
      <c r="S55" s="1">
        <f t="shared" si="42"/>
        <v>0.32263989967148404</v>
      </c>
      <c r="T55" s="1">
        <f t="shared" si="42"/>
        <v>0.3747991735040227</v>
      </c>
      <c r="AK55" s="2"/>
      <c r="AL55" s="2"/>
      <c r="AM55" s="2"/>
      <c r="AN55" s="2"/>
    </row>
    <row r="56" spans="2:40" x14ac:dyDescent="0.25">
      <c r="B56" t="s">
        <v>77</v>
      </c>
      <c r="C56" s="1">
        <f>SQRT(((C51-1)*C50^2+(C13-1)*C12^2)/(C51+C13-2))</f>
        <v>5.8718960440992056E-2</v>
      </c>
      <c r="D56" s="1">
        <f>SQRT(((D51-1)*D50^2+(D13-1)*D12^2)/(D51+D13-2))</f>
        <v>5.7822152531783494E-2</v>
      </c>
      <c r="E56" s="1">
        <f>SQRT(((E51-1)*E50^2+(E13-1)*E12^2)/(E51+E13-2))</f>
        <v>8.7570045066680369E-2</v>
      </c>
      <c r="F56" s="1">
        <f>SQRT(((F51-1)*F50^2+(F13-1)*F12^2)/(F51+F13-2))</f>
        <v>8.9167672775798942E-2</v>
      </c>
      <c r="G56" s="1">
        <f>SQRT(((G51-1)*G50^2+(AL51-1)*AL50^2)/(G51+AL51-2))</f>
        <v>0.30344722733981233</v>
      </c>
      <c r="J56" s="1">
        <f>(J51-1)/(J51-1+J13-1)*J50^2+(J13-1)/(J51-1+J13-1)*J12^2</f>
        <v>3.4479163152707896E-3</v>
      </c>
      <c r="K56" s="1">
        <f t="shared" ref="K56:M56" si="43">(K51-1)/(K51-1+K13-1)*K50^2+(K13-1)/(K51-1+K13-1)*K12^2</f>
        <v>3.3434013234088359E-3</v>
      </c>
      <c r="L56" s="1">
        <f t="shared" si="43"/>
        <v>7.6685127929804319E-3</v>
      </c>
      <c r="M56" s="1">
        <f t="shared" si="43"/>
        <v>7.9508738682519571E-3</v>
      </c>
      <c r="O56" s="1">
        <f t="shared" ref="O56:T56" si="44">(O51-1)/(O51-1+O13-1)*O50^2+(O13-1)/(O51-1+O13-1)*O12^2</f>
        <v>0.13820141118663617</v>
      </c>
      <c r="P56" s="1">
        <f t="shared" si="44"/>
        <v>4.0222443003942775E-3</v>
      </c>
      <c r="Q56" s="1">
        <f t="shared" si="44"/>
        <v>3.9834907963025683E-3</v>
      </c>
      <c r="R56" s="1">
        <f t="shared" si="44"/>
        <v>6.6026531232861521E-3</v>
      </c>
      <c r="S56" s="1">
        <f t="shared" si="44"/>
        <v>4.977499358213097E-3</v>
      </c>
      <c r="T56" s="1">
        <f t="shared" si="44"/>
        <v>2.33524102243194E-2</v>
      </c>
      <c r="AK56" s="2"/>
      <c r="AL56" s="2"/>
      <c r="AM56" s="2"/>
      <c r="AN56" s="2"/>
    </row>
    <row r="57" spans="2:40" x14ac:dyDescent="0.25">
      <c r="B57" t="s">
        <v>34</v>
      </c>
      <c r="C57" s="1">
        <f>(C49-$C11)/(C56*(SQRT(1/C51+1/$C13)))</f>
        <v>1.4975939328053069</v>
      </c>
      <c r="D57" s="1">
        <f>(D49-D11)/(D56*(SQRT(1/D51+1/D13)))</f>
        <v>2.2469625475860546</v>
      </c>
      <c r="E57" s="1">
        <f>(E49-E11)/(E56*(SQRT(1/E51+1/E13)))</f>
        <v>3.4626817014742586</v>
      </c>
      <c r="F57" s="1">
        <f>(F49-F11)/(F56*(SQRT(1/F51+1/F13)))</f>
        <v>2.0384590294818135</v>
      </c>
      <c r="J57" s="13">
        <f>(J49-J11)/SQRT(J56/J51+J56/J13)</f>
        <v>1.4975939328053069</v>
      </c>
      <c r="K57" s="13">
        <f t="shared" ref="K57:M57" si="45">(K49-K11)/SQRT(K56/K51+K56/K13)</f>
        <v>2.2469625475860546</v>
      </c>
      <c r="L57" s="13">
        <f t="shared" si="45"/>
        <v>3.4626817014742577</v>
      </c>
      <c r="M57" s="13">
        <f t="shared" si="45"/>
        <v>2.0384590294818135</v>
      </c>
      <c r="O57" s="13">
        <f>ABS((O49-O11)/SQRT(O56/O51+O56/O13))</f>
        <v>0.20395063121196982</v>
      </c>
      <c r="P57" s="13">
        <f>(P49-P11)/SQRT(P56/P51+P56/P13)</f>
        <v>0.67723927977609466</v>
      </c>
      <c r="Q57" s="13">
        <f>(Q49-Q11)/SQRT(Q56/Q51+Q56/Q13)</f>
        <v>0.9876056027130482</v>
      </c>
      <c r="R57" s="13">
        <f>(R49-R11)/SQRT(R56/R51+R56/R13)</f>
        <v>1.8700270141898496</v>
      </c>
      <c r="S57" s="13">
        <f>(S49-S11)/SQRT(S56/S51+S56/S13)</f>
        <v>1.3061066322031043</v>
      </c>
      <c r="T57" s="13">
        <f>(T49-T11)/SQRT(T56/T51+T56/T13)</f>
        <v>1.5405635911944555</v>
      </c>
      <c r="AJ57" s="2"/>
      <c r="AK57" s="2"/>
      <c r="AL57" s="2"/>
      <c r="AM57" s="2"/>
      <c r="AN57" s="2"/>
    </row>
    <row r="58" spans="2:40" x14ac:dyDescent="0.25">
      <c r="B58" t="s">
        <v>54</v>
      </c>
      <c r="J58" s="22">
        <f t="shared" ref="J58" si="46">_xlfn.T.DIST.2T(J57,J51+J13-2)</f>
        <v>0.14435283868460705</v>
      </c>
      <c r="K58" s="22">
        <f t="shared" ref="K58" si="47">_xlfn.T.DIST.2T(K57,K51+K13-2)</f>
        <v>3.1904251417195106E-2</v>
      </c>
      <c r="L58" s="26">
        <f t="shared" ref="L58" si="48">_xlfn.T.DIST.2T(L57,L51+L13-2)</f>
        <v>1.5835266910336368E-3</v>
      </c>
      <c r="M58" s="26">
        <f t="shared" ref="M58" si="49">_xlfn.T.DIST.2T(M57,M51+M13-2)</f>
        <v>5.0111418418249405E-2</v>
      </c>
      <c r="N58" s="27"/>
      <c r="O58" s="26">
        <f t="shared" ref="O58:S58" si="50">_xlfn.T.DIST.2T(O57,O51+O13-2)</f>
        <v>0.83972509067132839</v>
      </c>
      <c r="P58" s="26">
        <f t="shared" si="50"/>
        <v>0.50327725332825013</v>
      </c>
      <c r="Q58" s="26">
        <f t="shared" si="50"/>
        <v>0.33099202749898338</v>
      </c>
      <c r="R58" s="26">
        <f t="shared" si="50"/>
        <v>7.0949668814347791E-2</v>
      </c>
      <c r="S58" s="22">
        <f t="shared" si="50"/>
        <v>0.20112515761386779</v>
      </c>
      <c r="T58" s="22">
        <f>_xlfn.T.DIST.2T(T57,T51+T13-2)</f>
        <v>0.1335698960124595</v>
      </c>
      <c r="AB58" s="13"/>
      <c r="AC58" s="13"/>
      <c r="AD58" s="13"/>
      <c r="AE58" s="13"/>
    </row>
  </sheetData>
  <mergeCells count="1">
    <mergeCell ref="P1:T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CA72-2FAB-4844-83D1-F83D9727663F}">
  <dimension ref="B4:Y47"/>
  <sheetViews>
    <sheetView topLeftCell="O1" workbookViewId="0">
      <selection activeCell="O4" sqref="O4"/>
    </sheetView>
  </sheetViews>
  <sheetFormatPr defaultRowHeight="15" x14ac:dyDescent="0.25"/>
  <sheetData>
    <row r="4" spans="3:25" x14ac:dyDescent="0.25">
      <c r="C4" s="9" t="s">
        <v>46</v>
      </c>
      <c r="O4" s="9" t="s">
        <v>46</v>
      </c>
    </row>
    <row r="5" spans="3:25" ht="45" x14ac:dyDescent="0.25">
      <c r="C5" t="s">
        <v>52</v>
      </c>
      <c r="D5" s="24" t="s">
        <v>53</v>
      </c>
      <c r="E5" s="24"/>
      <c r="F5" s="24"/>
      <c r="G5" s="24"/>
      <c r="H5" s="24" t="s">
        <v>44</v>
      </c>
      <c r="I5" s="24"/>
      <c r="J5" s="24"/>
      <c r="K5" s="24"/>
      <c r="O5" t="s">
        <v>52</v>
      </c>
      <c r="P5" s="24" t="s">
        <v>53</v>
      </c>
      <c r="Q5" s="24"/>
      <c r="R5" s="24"/>
      <c r="S5" s="24"/>
      <c r="T5" s="24" t="s">
        <v>44</v>
      </c>
      <c r="U5" s="24"/>
      <c r="V5" s="24"/>
      <c r="W5" s="24"/>
      <c r="X5" s="11" t="s">
        <v>43</v>
      </c>
      <c r="Y5" s="11" t="s">
        <v>47</v>
      </c>
    </row>
    <row r="6" spans="3:25" ht="45" x14ac:dyDescent="0.25">
      <c r="C6" s="2" t="s">
        <v>45</v>
      </c>
      <c r="D6" s="10" t="s">
        <v>37</v>
      </c>
      <c r="E6" s="10" t="s">
        <v>39</v>
      </c>
      <c r="F6" s="10" t="s">
        <v>38</v>
      </c>
      <c r="G6" s="10" t="s">
        <v>40</v>
      </c>
      <c r="H6" s="11" t="s">
        <v>37</v>
      </c>
      <c r="I6" s="11" t="s">
        <v>39</v>
      </c>
      <c r="J6" s="11" t="s">
        <v>38</v>
      </c>
      <c r="K6" s="11" t="s">
        <v>40</v>
      </c>
      <c r="L6" s="11" t="s">
        <v>43</v>
      </c>
      <c r="M6" s="11" t="s">
        <v>47</v>
      </c>
      <c r="O6" s="2" t="s">
        <v>45</v>
      </c>
      <c r="P6" s="10" t="s">
        <v>37</v>
      </c>
      <c r="Q6" s="10" t="s">
        <v>39</v>
      </c>
      <c r="R6" s="10" t="s">
        <v>38</v>
      </c>
      <c r="S6" s="10" t="s">
        <v>40</v>
      </c>
      <c r="T6" s="11" t="s">
        <v>37</v>
      </c>
      <c r="U6" s="11" t="s">
        <v>39</v>
      </c>
      <c r="V6" s="11" t="s">
        <v>38</v>
      </c>
      <c r="W6" s="11" t="s">
        <v>40</v>
      </c>
      <c r="Y6">
        <v>1.4350000000000001</v>
      </c>
    </row>
    <row r="7" spans="3:25" x14ac:dyDescent="0.25">
      <c r="Y7">
        <v>0.26500000000000001</v>
      </c>
    </row>
    <row r="8" spans="3:25" x14ac:dyDescent="0.25">
      <c r="C8">
        <f>'Cleary Betas'!T20</f>
        <v>0.52192398106685489</v>
      </c>
      <c r="D8">
        <f>'Cleary Betas'!P5</f>
        <v>0.41431779440285454</v>
      </c>
      <c r="E8">
        <f>'Cleary Betas'!Q5</f>
        <v>0.35473213172063922</v>
      </c>
      <c r="F8">
        <f>'Cleary Betas'!R5</f>
        <v>0.31428658773695423</v>
      </c>
      <c r="G8">
        <f>'Cleary Betas'!S5</f>
        <v>0.27712192925114809</v>
      </c>
      <c r="H8">
        <f>'Cleary Betas'!P20</f>
        <v>0.51997906596502397</v>
      </c>
      <c r="I8">
        <f>'Cleary Betas'!Q20</f>
        <v>0.54301201438667657</v>
      </c>
      <c r="J8">
        <f>'Cleary Betas'!R20</f>
        <v>0.58813167361453234</v>
      </c>
      <c r="K8">
        <f>'Cleary Betas'!S20</f>
        <v>0.45964584778887824</v>
      </c>
      <c r="O8">
        <f>IF('Cleary Betas'!T20=" ",NA(),'Cleary Betas'!T20)</f>
        <v>0.52192398106685489</v>
      </c>
      <c r="P8" s="1">
        <f>IF('Cleary Betas'!P5=" ",NA(),'Cleary Betas'!P5)</f>
        <v>0.41431779440285454</v>
      </c>
      <c r="Q8" s="1">
        <f>IF('Cleary Betas'!Q5=" ",NA(),'Cleary Betas'!Q5)</f>
        <v>0.35473213172063922</v>
      </c>
      <c r="R8" s="1">
        <f>IF('Cleary Betas'!R5=" ",NA(),'Cleary Betas'!R5)</f>
        <v>0.31428658773695423</v>
      </c>
      <c r="S8" s="1">
        <f>IF('Cleary Betas'!S5=" ",NA(),'Cleary Betas'!S5)</f>
        <v>0.27712192925114809</v>
      </c>
      <c r="T8" s="1">
        <f>IF('Cleary Betas'!P20=" ",NA(),'Cleary Betas'!P20)</f>
        <v>0.51997906596502397</v>
      </c>
      <c r="U8" s="1">
        <f>IF('Cleary Betas'!Q20=" ",NA(),'Cleary Betas'!Q20)</f>
        <v>0.54301201438667657</v>
      </c>
      <c r="V8" s="1">
        <f>IF('Cleary Betas'!R20=" ",NA(),'Cleary Betas'!R20)</f>
        <v>0.58813167361453234</v>
      </c>
      <c r="W8" s="1">
        <f>IF('Cleary Betas'!S20=" ",NA(),'Cleary Betas'!S20)</f>
        <v>0.45964584778887824</v>
      </c>
      <c r="X8">
        <v>0.45</v>
      </c>
      <c r="Y8">
        <f>X8/(1+(1-Y7)*Y6)</f>
        <v>0.21900740975069657</v>
      </c>
    </row>
    <row r="9" spans="3:25" x14ac:dyDescent="0.25">
      <c r="C9">
        <f>'Cleary Betas'!T21</f>
        <v>0.26411369339890273</v>
      </c>
      <c r="D9">
        <f>'Cleary Betas'!P6</f>
        <v>0.30825776956816198</v>
      </c>
      <c r="E9">
        <f>'Cleary Betas'!Q6</f>
        <v>0.3481715040784471</v>
      </c>
      <c r="F9">
        <f>'Cleary Betas'!R6</f>
        <v>0.36217520082519866</v>
      </c>
      <c r="G9">
        <f>'Cleary Betas'!S6</f>
        <v>0.32786600622106726</v>
      </c>
      <c r="H9">
        <f>'Cleary Betas'!P21</f>
        <v>0.3385003857868451</v>
      </c>
      <c r="I9">
        <f>'Cleary Betas'!Q21</f>
        <v>0.33841035135657843</v>
      </c>
      <c r="J9">
        <f>'Cleary Betas'!R21</f>
        <v>0.33089524367335971</v>
      </c>
      <c r="K9">
        <f>'Cleary Betas'!S21</f>
        <v>0.27919310817061838</v>
      </c>
      <c r="O9">
        <f>IF('Cleary Betas'!T21=" ",NA(),'Cleary Betas'!T21)</f>
        <v>0.26411369339890273</v>
      </c>
      <c r="P9" s="1">
        <f>IF('Cleary Betas'!P6=" ",NA(),'Cleary Betas'!P6)</f>
        <v>0.30825776956816198</v>
      </c>
      <c r="Q9" s="1">
        <f>IF('Cleary Betas'!Q6=" ",NA(),'Cleary Betas'!Q6)</f>
        <v>0.3481715040784471</v>
      </c>
      <c r="R9" s="1">
        <f>IF('Cleary Betas'!R6=" ",NA(),'Cleary Betas'!R6)</f>
        <v>0.36217520082519866</v>
      </c>
      <c r="S9" s="1">
        <f>IF('Cleary Betas'!S6=" ",NA(),'Cleary Betas'!S6)</f>
        <v>0.32786600622106726</v>
      </c>
      <c r="T9" s="1">
        <f>IF('Cleary Betas'!P21=" ",NA(),'Cleary Betas'!P21)</f>
        <v>0.3385003857868451</v>
      </c>
      <c r="U9" s="1">
        <f>IF('Cleary Betas'!Q21=" ",NA(),'Cleary Betas'!Q21)</f>
        <v>0.33841035135657843</v>
      </c>
      <c r="V9" s="1">
        <f>IF('Cleary Betas'!R21=" ",NA(),'Cleary Betas'!R21)</f>
        <v>0.33089524367335971</v>
      </c>
      <c r="W9" s="1">
        <f>IF('Cleary Betas'!S21=" ",NA(),'Cleary Betas'!S21)</f>
        <v>0.27919310817061838</v>
      </c>
    </row>
    <row r="10" spans="3:25" x14ac:dyDescent="0.25">
      <c r="C10">
        <f>'Cleary Betas'!T22</f>
        <v>0.20247106734463796</v>
      </c>
      <c r="D10">
        <f>'Cleary Betas'!P7</f>
        <v>0.30028634160190765</v>
      </c>
      <c r="E10">
        <f>'Cleary Betas'!Q7</f>
        <v>0.28608606917081608</v>
      </c>
      <c r="F10">
        <f>'Cleary Betas'!R7</f>
        <v>0.24516684455040516</v>
      </c>
      <c r="G10">
        <f>'Cleary Betas'!S7</f>
        <v>0.21254293633382762</v>
      </c>
      <c r="H10">
        <f>'Cleary Betas'!P22</f>
        <v>0.3319007575022736</v>
      </c>
      <c r="I10">
        <f>'Cleary Betas'!Q22</f>
        <v>0.31150966829039134</v>
      </c>
      <c r="J10">
        <f>'Cleary Betas'!R22</f>
        <v>0.29358953811766464</v>
      </c>
      <c r="K10">
        <f>'Cleary Betas'!S22</f>
        <v>0.25484427718663827</v>
      </c>
      <c r="O10">
        <f>IF('Cleary Betas'!T22=" ",NA(),'Cleary Betas'!T22)</f>
        <v>0.20247106734463796</v>
      </c>
      <c r="P10" s="1">
        <f>IF('Cleary Betas'!P7=" ",NA(),'Cleary Betas'!P7)</f>
        <v>0.30028634160190765</v>
      </c>
      <c r="Q10" s="1">
        <f>IF('Cleary Betas'!Q7=" ",NA(),'Cleary Betas'!Q7)</f>
        <v>0.28608606917081608</v>
      </c>
      <c r="R10" s="1">
        <f>IF('Cleary Betas'!R7=" ",NA(),'Cleary Betas'!R7)</f>
        <v>0.24516684455040516</v>
      </c>
      <c r="S10" s="1">
        <f>IF('Cleary Betas'!S7=" ",NA(),'Cleary Betas'!S7)</f>
        <v>0.21254293633382762</v>
      </c>
      <c r="T10" s="1">
        <f>IF('Cleary Betas'!P22=" ",NA(),'Cleary Betas'!P22)</f>
        <v>0.3319007575022736</v>
      </c>
      <c r="U10" s="1">
        <f>IF('Cleary Betas'!Q22=" ",NA(),'Cleary Betas'!Q22)</f>
        <v>0.31150966829039134</v>
      </c>
      <c r="V10" s="1">
        <f>IF('Cleary Betas'!R22=" ",NA(),'Cleary Betas'!R22)</f>
        <v>0.29358953811766464</v>
      </c>
      <c r="W10" s="1">
        <f>IF('Cleary Betas'!S22=" ",NA(),'Cleary Betas'!S22)</f>
        <v>0.25484427718663827</v>
      </c>
    </row>
    <row r="11" spans="3:25" x14ac:dyDescent="0.25">
      <c r="C11">
        <f>'Cleary Betas'!T23</f>
        <v>0.21269165112954155</v>
      </c>
      <c r="D11">
        <f>'Cleary Betas'!P8</f>
        <v>0.30449841489024909</v>
      </c>
      <c r="E11">
        <f>'Cleary Betas'!Q8</f>
        <v>0.33633372912323189</v>
      </c>
      <c r="F11">
        <f>'Cleary Betas'!R8</f>
        <v>0.23453554499814236</v>
      </c>
      <c r="G11">
        <f>'Cleary Betas'!S8</f>
        <v>0.20218177301868059</v>
      </c>
      <c r="H11">
        <f>'Cleary Betas'!P23</f>
        <v>0.28684949472426441</v>
      </c>
      <c r="I11">
        <f>'Cleary Betas'!Q23</f>
        <v>0.29487181474690499</v>
      </c>
      <c r="J11">
        <f>'Cleary Betas'!R23</f>
        <v>0.28489159028326194</v>
      </c>
      <c r="K11">
        <f>'Cleary Betas'!S23</f>
        <v>0.22122286891609189</v>
      </c>
      <c r="O11">
        <f>IF('Cleary Betas'!T23=" ",NA(),'Cleary Betas'!T23)</f>
        <v>0.21269165112954155</v>
      </c>
      <c r="P11" s="1">
        <f>IF('Cleary Betas'!P8=" ",NA(),'Cleary Betas'!P8)</f>
        <v>0.30449841489024909</v>
      </c>
      <c r="Q11" s="1">
        <f>IF('Cleary Betas'!Q8=" ",NA(),'Cleary Betas'!Q8)</f>
        <v>0.33633372912323189</v>
      </c>
      <c r="R11" s="1">
        <f>IF('Cleary Betas'!R8=" ",NA(),'Cleary Betas'!R8)</f>
        <v>0.23453554499814236</v>
      </c>
      <c r="S11" s="1">
        <f>IF('Cleary Betas'!S8=" ",NA(),'Cleary Betas'!S8)</f>
        <v>0.20218177301868059</v>
      </c>
      <c r="T11" s="1">
        <f>IF('Cleary Betas'!P23=" ",NA(),'Cleary Betas'!P23)</f>
        <v>0.28684949472426441</v>
      </c>
      <c r="U11" s="1">
        <f>IF('Cleary Betas'!Q23=" ",NA(),'Cleary Betas'!Q23)</f>
        <v>0.29487181474690499</v>
      </c>
      <c r="V11" s="1">
        <f>IF('Cleary Betas'!R23=" ",NA(),'Cleary Betas'!R23)</f>
        <v>0.28489159028326194</v>
      </c>
      <c r="W11" s="1">
        <f>IF('Cleary Betas'!S23=" ",NA(),'Cleary Betas'!S23)</f>
        <v>0.22122286891609189</v>
      </c>
    </row>
    <row r="12" spans="3:25" x14ac:dyDescent="0.25">
      <c r="C12">
        <f>'Cleary Betas'!T24</f>
        <v>0.44300625366141366</v>
      </c>
      <c r="D12">
        <f>'Cleary Betas'!P9</f>
        <v>0.29800328383360075</v>
      </c>
      <c r="E12">
        <f>'Cleary Betas'!Q9</f>
        <v>0.27903754551956161</v>
      </c>
      <c r="F12">
        <f>'Cleary Betas'!R9</f>
        <v>0.25848719756619221</v>
      </c>
      <c r="G12">
        <f>'Cleary Betas'!S9</f>
        <v>0.22852492349458914</v>
      </c>
      <c r="H12">
        <f>'Cleary Betas'!P24</f>
        <v>0.49775039659994286</v>
      </c>
      <c r="I12">
        <f>'Cleary Betas'!Q24</f>
        <v>0.46675126300529757</v>
      </c>
      <c r="J12">
        <f>'Cleary Betas'!R24</f>
        <v>0.51434427239187608</v>
      </c>
      <c r="K12">
        <f>'Cleary Betas'!S24</f>
        <v>0.39357968152379075</v>
      </c>
      <c r="O12">
        <f>IF('Cleary Betas'!T24=" ",NA(),'Cleary Betas'!T24)</f>
        <v>0.44300625366141366</v>
      </c>
      <c r="P12" s="1">
        <f>IF('Cleary Betas'!P9=" ",NA(),'Cleary Betas'!P9)</f>
        <v>0.29800328383360075</v>
      </c>
      <c r="Q12" s="1">
        <f>IF('Cleary Betas'!Q9=" ",NA(),'Cleary Betas'!Q9)</f>
        <v>0.27903754551956161</v>
      </c>
      <c r="R12" s="1">
        <f>IF('Cleary Betas'!R9=" ",NA(),'Cleary Betas'!R9)</f>
        <v>0.25848719756619221</v>
      </c>
      <c r="S12" s="1">
        <f>IF('Cleary Betas'!S9=" ",NA(),'Cleary Betas'!S9)</f>
        <v>0.22852492349458914</v>
      </c>
      <c r="T12" s="1">
        <f>IF('Cleary Betas'!P24=" ",NA(),'Cleary Betas'!P24)</f>
        <v>0.49775039659994286</v>
      </c>
      <c r="U12" s="1">
        <f>IF('Cleary Betas'!Q24=" ",NA(),'Cleary Betas'!Q24)</f>
        <v>0.46675126300529757</v>
      </c>
      <c r="V12" s="1">
        <f>IF('Cleary Betas'!R24=" ",NA(),'Cleary Betas'!R24)</f>
        <v>0.51434427239187608</v>
      </c>
      <c r="W12" s="1">
        <f>IF('Cleary Betas'!S24=" ",NA(),'Cleary Betas'!S24)</f>
        <v>0.39357968152379075</v>
      </c>
    </row>
    <row r="13" spans="3:25" x14ac:dyDescent="0.25">
      <c r="C13">
        <f>'Cleary Betas'!T25</f>
        <v>0.33229907313357032</v>
      </c>
      <c r="H13">
        <f>'Cleary Betas'!P25</f>
        <v>0.41197805780933167</v>
      </c>
      <c r="I13">
        <f>'Cleary Betas'!Q25</f>
        <v>0.39604329519887055</v>
      </c>
      <c r="J13">
        <f>'Cleary Betas'!R25</f>
        <v>0.38361632939455403</v>
      </c>
      <c r="K13">
        <f>'Cleary Betas'!S25</f>
        <v>0.31771865573514668</v>
      </c>
      <c r="O13">
        <f>IF('Cleary Betas'!T25=" ",NA(),'Cleary Betas'!T25)</f>
        <v>0.33229907313357032</v>
      </c>
      <c r="P13" s="1"/>
      <c r="T13" s="1">
        <f>IF('Cleary Betas'!P25=" ",NA(),'Cleary Betas'!P25)</f>
        <v>0.41197805780933167</v>
      </c>
      <c r="U13" s="1">
        <f>IF('Cleary Betas'!Q25=" ",NA(),'Cleary Betas'!Q25)</f>
        <v>0.39604329519887055</v>
      </c>
      <c r="V13" s="1">
        <f>IF('Cleary Betas'!R25=" ",NA(),'Cleary Betas'!R25)</f>
        <v>0.38361632939455403</v>
      </c>
      <c r="W13" s="1">
        <f>IF('Cleary Betas'!S25=" ",NA(),'Cleary Betas'!S25)</f>
        <v>0.31771865573514668</v>
      </c>
    </row>
    <row r="14" spans="3:25" x14ac:dyDescent="0.25">
      <c r="C14">
        <f>'Cleary Betas'!T26</f>
        <v>0.14992029912746382</v>
      </c>
      <c r="H14">
        <f>'Cleary Betas'!P26</f>
        <v>0.28419373334828624</v>
      </c>
      <c r="I14">
        <f>'Cleary Betas'!Q26</f>
        <v>0.27609894762161974</v>
      </c>
      <c r="J14">
        <f>'Cleary Betas'!R26</f>
        <v>0.24044542867908503</v>
      </c>
      <c r="K14">
        <f>'Cleary Betas'!S26</f>
        <v>0.18960598411373436</v>
      </c>
      <c r="O14">
        <f>IF('Cleary Betas'!T26=" ",NA(),'Cleary Betas'!T26)</f>
        <v>0.14992029912746382</v>
      </c>
      <c r="P14" s="1"/>
      <c r="T14" s="1">
        <f>IF('Cleary Betas'!P26=" ",NA(),'Cleary Betas'!P26)</f>
        <v>0.28419373334828624</v>
      </c>
      <c r="U14" s="1">
        <f>IF('Cleary Betas'!Q26=" ",NA(),'Cleary Betas'!Q26)</f>
        <v>0.27609894762161974</v>
      </c>
      <c r="V14" s="1">
        <f>IF('Cleary Betas'!R26=" ",NA(),'Cleary Betas'!R26)</f>
        <v>0.24044542867908503</v>
      </c>
      <c r="W14" s="1">
        <f>IF('Cleary Betas'!S26=" ",NA(),'Cleary Betas'!S26)</f>
        <v>0.18960598411373436</v>
      </c>
    </row>
    <row r="15" spans="3:25" x14ac:dyDescent="0.25">
      <c r="C15">
        <f>'Cleary Betas'!T27</f>
        <v>0.36196791214123908</v>
      </c>
      <c r="H15">
        <f>'Cleary Betas'!P27</f>
        <v>0.30614127715619427</v>
      </c>
      <c r="I15">
        <f>'Cleary Betas'!Q27</f>
        <v>0.35125590990714284</v>
      </c>
      <c r="J15">
        <f>'Cleary Betas'!R27</f>
        <v>0.38426702193182033</v>
      </c>
      <c r="K15">
        <f>'Cleary Betas'!S27</f>
        <v>0.32839461311246021</v>
      </c>
      <c r="O15">
        <f>IF('Cleary Betas'!T27=" ",NA(),'Cleary Betas'!T27)</f>
        <v>0.36196791214123908</v>
      </c>
      <c r="P15" s="1"/>
      <c r="T15" s="1">
        <f>IF('Cleary Betas'!P27=" ",NA(),'Cleary Betas'!P27)</f>
        <v>0.30614127715619427</v>
      </c>
      <c r="U15" s="1">
        <f>IF('Cleary Betas'!Q27=" ",NA(),'Cleary Betas'!Q27)</f>
        <v>0.35125590990714284</v>
      </c>
      <c r="V15" s="1">
        <f>IF('Cleary Betas'!R27=" ",NA(),'Cleary Betas'!R27)</f>
        <v>0.38426702193182033</v>
      </c>
      <c r="W15" s="1">
        <f>IF('Cleary Betas'!S27=" ",NA(),'Cleary Betas'!S27)</f>
        <v>0.32839461311246021</v>
      </c>
    </row>
    <row r="16" spans="3:25" x14ac:dyDescent="0.25">
      <c r="C16">
        <f>'Cleary Betas'!T28</f>
        <v>0.24985994179044171</v>
      </c>
      <c r="H16">
        <f>'Cleary Betas'!P28</f>
        <v>0.27386682241381299</v>
      </c>
      <c r="I16">
        <f>'Cleary Betas'!Q28</f>
        <v>0.28953799521442164</v>
      </c>
      <c r="J16">
        <f>'Cleary Betas'!R28</f>
        <v>0.3034571926388126</v>
      </c>
      <c r="K16">
        <f>'Cleary Betas'!S28</f>
        <v>0.25051531418353074</v>
      </c>
      <c r="O16">
        <f>IF('Cleary Betas'!T28=" ",NA(),'Cleary Betas'!T28)</f>
        <v>0.24985994179044171</v>
      </c>
      <c r="P16" s="1"/>
      <c r="T16" s="1">
        <f>IF('Cleary Betas'!P28=" ",NA(),'Cleary Betas'!P28)</f>
        <v>0.27386682241381299</v>
      </c>
      <c r="U16" s="1">
        <f>IF('Cleary Betas'!Q28=" ",NA(),'Cleary Betas'!Q28)</f>
        <v>0.28953799521442164</v>
      </c>
      <c r="V16" s="1">
        <f>IF('Cleary Betas'!R28=" ",NA(),'Cleary Betas'!R28)</f>
        <v>0.3034571926388126</v>
      </c>
      <c r="W16" s="1">
        <f>IF('Cleary Betas'!S28=" ",NA(),'Cleary Betas'!S28)</f>
        <v>0.25051531418353074</v>
      </c>
    </row>
    <row r="17" spans="3:23" x14ac:dyDescent="0.25">
      <c r="C17">
        <f>'Cleary Betas'!T29</f>
        <v>0.26255095412374746</v>
      </c>
      <c r="H17">
        <f>'Cleary Betas'!P29</f>
        <v>0.31577716382507226</v>
      </c>
      <c r="I17">
        <f>'Cleary Betas'!Q29</f>
        <v>0.29326087372203186</v>
      </c>
      <c r="J17">
        <f>'Cleary Betas'!R29</f>
        <v>0.32781887529288189</v>
      </c>
      <c r="K17">
        <f>'Cleary Betas'!S29</f>
        <v>0.25725995349433906</v>
      </c>
      <c r="O17">
        <f>IF('Cleary Betas'!T29=" ",NA(),'Cleary Betas'!T29)</f>
        <v>0.26255095412374746</v>
      </c>
      <c r="P17" s="1"/>
      <c r="T17" s="1">
        <f>IF('Cleary Betas'!P29=" ",NA(),'Cleary Betas'!P29)</f>
        <v>0.31577716382507226</v>
      </c>
      <c r="U17" s="1">
        <f>IF('Cleary Betas'!Q29=" ",NA(),'Cleary Betas'!Q29)</f>
        <v>0.29326087372203186</v>
      </c>
      <c r="V17" s="1">
        <f>IF('Cleary Betas'!R29=" ",NA(),'Cleary Betas'!R29)</f>
        <v>0.32781887529288189</v>
      </c>
      <c r="W17" s="1">
        <f>IF('Cleary Betas'!S29=" ",NA(),'Cleary Betas'!S29)</f>
        <v>0.25725995349433906</v>
      </c>
    </row>
    <row r="18" spans="3:23" x14ac:dyDescent="0.25">
      <c r="C18">
        <f>'Cleary Betas'!T30</f>
        <v>0.19699663310865503</v>
      </c>
      <c r="H18">
        <f>'Cleary Betas'!P30</f>
        <v>0.29628704752262547</v>
      </c>
      <c r="I18">
        <f>'Cleary Betas'!Q30</f>
        <v>0.28972915939704891</v>
      </c>
      <c r="J18">
        <f>'Cleary Betas'!R30</f>
        <v>0.28302125681174345</v>
      </c>
      <c r="K18">
        <f>'Cleary Betas'!S30</f>
        <v>0.21927298074490031</v>
      </c>
      <c r="O18">
        <f>IF('Cleary Betas'!T30=" ",NA(),'Cleary Betas'!T30)</f>
        <v>0.19699663310865503</v>
      </c>
      <c r="P18" s="1"/>
      <c r="T18" s="1">
        <f>IF('Cleary Betas'!P30=" ",NA(),'Cleary Betas'!P30)</f>
        <v>0.29628704752262547</v>
      </c>
      <c r="U18" s="1">
        <f>IF('Cleary Betas'!Q30=" ",NA(),'Cleary Betas'!Q30)</f>
        <v>0.28972915939704891</v>
      </c>
      <c r="V18" s="1">
        <f>IF('Cleary Betas'!R30=" ",NA(),'Cleary Betas'!R30)</f>
        <v>0.28302125681174345</v>
      </c>
      <c r="W18" s="1">
        <f>IF('Cleary Betas'!S30=" ",NA(),'Cleary Betas'!S30)</f>
        <v>0.21927298074490031</v>
      </c>
    </row>
    <row r="19" spans="3:23" x14ac:dyDescent="0.25">
      <c r="C19">
        <f>'Cleary Betas'!T31</f>
        <v>0.27418347961088196</v>
      </c>
      <c r="H19">
        <f>'Cleary Betas'!P31</f>
        <v>0.29998048865808563</v>
      </c>
      <c r="I19">
        <f>'Cleary Betas'!Q31</f>
        <v>0.30687979033825658</v>
      </c>
      <c r="J19">
        <f>'Cleary Betas'!R31</f>
        <v>0.31856758241474659</v>
      </c>
      <c r="K19">
        <f>'Cleary Betas'!S31</f>
        <v>0.26961647452225357</v>
      </c>
      <c r="O19">
        <f>IF('Cleary Betas'!T31=" ",NA(),'Cleary Betas'!T31)</f>
        <v>0.27418347961088196</v>
      </c>
      <c r="P19" s="1"/>
      <c r="T19" s="1">
        <f>IF('Cleary Betas'!P31=" ",NA(),'Cleary Betas'!P31)</f>
        <v>0.29998048865808563</v>
      </c>
      <c r="U19" s="1">
        <f>IF('Cleary Betas'!Q31=" ",NA(),'Cleary Betas'!Q31)</f>
        <v>0.30687979033825658</v>
      </c>
      <c r="V19" s="1">
        <f>IF('Cleary Betas'!R31=" ",NA(),'Cleary Betas'!R31)</f>
        <v>0.31856758241474659</v>
      </c>
      <c r="W19" s="1">
        <f>IF('Cleary Betas'!S31=" ",NA(),'Cleary Betas'!S31)</f>
        <v>0.26961647452225357</v>
      </c>
    </row>
    <row r="20" spans="3:23" x14ac:dyDescent="0.25">
      <c r="C20">
        <f>'Cleary Betas'!T32</f>
        <v>0.27433336991111601</v>
      </c>
      <c r="H20">
        <f>'Cleary Betas'!P32</f>
        <v>0.33112222836890126</v>
      </c>
      <c r="I20">
        <f>'Cleary Betas'!Q32</f>
        <v>0.32446724088081025</v>
      </c>
      <c r="J20">
        <f>'Cleary Betas'!R32</f>
        <v>0.33242210512804604</v>
      </c>
      <c r="K20">
        <f>'Cleary Betas'!S32</f>
        <v>0.27983341831711384</v>
      </c>
      <c r="O20">
        <f>IF('Cleary Betas'!T32=" ",NA(),'Cleary Betas'!T32)</f>
        <v>0.27433336991111601</v>
      </c>
      <c r="P20" s="1"/>
      <c r="T20" s="1">
        <f>IF('Cleary Betas'!P32=" ",NA(),'Cleary Betas'!P32)</f>
        <v>0.33112222836890126</v>
      </c>
      <c r="U20" s="1">
        <f>IF('Cleary Betas'!Q32=" ",NA(),'Cleary Betas'!Q32)</f>
        <v>0.32446724088081025</v>
      </c>
      <c r="V20" s="1">
        <f>IF('Cleary Betas'!R32=" ",NA(),'Cleary Betas'!R32)</f>
        <v>0.33242210512804604</v>
      </c>
      <c r="W20" s="1">
        <f>IF('Cleary Betas'!S32=" ",NA(),'Cleary Betas'!S32)</f>
        <v>0.27983341831711384</v>
      </c>
    </row>
    <row r="21" spans="3:23" x14ac:dyDescent="0.25">
      <c r="C21">
        <f>'Cleary Betas'!T33</f>
        <v>0.23013352505836662</v>
      </c>
      <c r="H21">
        <f>'Cleary Betas'!P33</f>
        <v>0.29997674845201122</v>
      </c>
      <c r="I21">
        <f>'Cleary Betas'!Q33</f>
        <v>0.29471964895661384</v>
      </c>
      <c r="J21">
        <f>'Cleary Betas'!R33</f>
        <v>0.28968064349553618</v>
      </c>
      <c r="K21">
        <f>'Cleary Betas'!S33</f>
        <v>0.22922044878393161</v>
      </c>
      <c r="O21">
        <f>IF('Cleary Betas'!T33=" ",NA(),'Cleary Betas'!T33)</f>
        <v>0.23013352505836662</v>
      </c>
      <c r="T21" s="1">
        <f>IF('Cleary Betas'!P33=" ",NA(),'Cleary Betas'!P33)</f>
        <v>0.29997674845201122</v>
      </c>
      <c r="U21" s="1">
        <f>IF('Cleary Betas'!Q33=" ",NA(),'Cleary Betas'!Q33)</f>
        <v>0.29471964895661384</v>
      </c>
      <c r="V21" s="1">
        <f>IF('Cleary Betas'!R33=" ",NA(),'Cleary Betas'!R33)</f>
        <v>0.28968064349553618</v>
      </c>
      <c r="W21" s="1">
        <f>IF('Cleary Betas'!S33=" ",NA(),'Cleary Betas'!S33)</f>
        <v>0.22922044878393161</v>
      </c>
    </row>
    <row r="22" spans="3:23" x14ac:dyDescent="0.25">
      <c r="C22">
        <f>'Cleary Betas'!T34</f>
        <v>0.48002062115983507</v>
      </c>
      <c r="H22">
        <f>'Cleary Betas'!P34</f>
        <v>0.44520324902116826</v>
      </c>
      <c r="I22">
        <f>'Cleary Betas'!Q34</f>
        <v>0.4301455431507028</v>
      </c>
      <c r="J22">
        <f>'Cleary Betas'!R34</f>
        <v>0.5332713100428218</v>
      </c>
      <c r="K22">
        <f>'Cleary Betas'!S34</f>
        <v>0.43973209094664739</v>
      </c>
      <c r="O22">
        <f>IF('Cleary Betas'!T34=" ",NA(),'Cleary Betas'!T34)</f>
        <v>0.48002062115983507</v>
      </c>
      <c r="T22" s="1">
        <f>IF('Cleary Betas'!P34=" ",NA(),'Cleary Betas'!P34)</f>
        <v>0.44520324902116826</v>
      </c>
      <c r="U22" s="1">
        <f>IF('Cleary Betas'!Q34=" ",NA(),'Cleary Betas'!Q34)</f>
        <v>0.4301455431507028</v>
      </c>
      <c r="V22" s="1">
        <f>IF('Cleary Betas'!R34=" ",NA(),'Cleary Betas'!R34)</f>
        <v>0.5332713100428218</v>
      </c>
      <c r="W22" s="1">
        <f>IF('Cleary Betas'!S34=" ",NA(),'Cleary Betas'!S34)</f>
        <v>0.43973209094664739</v>
      </c>
    </row>
    <row r="23" spans="3:23" x14ac:dyDescent="0.25">
      <c r="T23" s="1"/>
      <c r="U23" s="1"/>
      <c r="V23" s="1"/>
      <c r="W23" s="1"/>
    </row>
    <row r="24" spans="3:23" x14ac:dyDescent="0.25">
      <c r="C24">
        <f>'Cleary Betas'!T36</f>
        <v>0.24436518323967632</v>
      </c>
      <c r="H24">
        <f>'Cleary Betas'!P36</f>
        <v>0.37534116165861547</v>
      </c>
      <c r="I24">
        <f>'Cleary Betas'!Q36</f>
        <v>0.35238496063805314</v>
      </c>
      <c r="J24">
        <f>'Cleary Betas'!R36</f>
        <v>0.32552082392143999</v>
      </c>
      <c r="K24">
        <f>'Cleary Betas'!S36</f>
        <v>0.26718173503524578</v>
      </c>
      <c r="O24">
        <f>IF('Cleary Betas'!T36=" ",NA(),'Cleary Betas'!T36)</f>
        <v>0.24436518323967632</v>
      </c>
      <c r="T24" s="1">
        <f>IF('Cleary Betas'!P36=" ",NA(),'Cleary Betas'!P36)</f>
        <v>0.37534116165861547</v>
      </c>
      <c r="U24" s="1">
        <f>IF('Cleary Betas'!Q36=" ",NA(),'Cleary Betas'!Q36)</f>
        <v>0.35238496063805314</v>
      </c>
      <c r="V24" s="1">
        <f>IF('Cleary Betas'!R36=" ",NA(),'Cleary Betas'!R36)</f>
        <v>0.32552082392143999</v>
      </c>
      <c r="W24" s="1">
        <f>IF('Cleary Betas'!S36=" ",NA(),'Cleary Betas'!S36)</f>
        <v>0.26718173503524578</v>
      </c>
    </row>
    <row r="25" spans="3:23" x14ac:dyDescent="0.25">
      <c r="C25">
        <f>'Cleary Betas'!T37</f>
        <v>0.26414362669199443</v>
      </c>
      <c r="H25">
        <f>'Cleary Betas'!P37</f>
        <v>0.38064458340519236</v>
      </c>
      <c r="I25">
        <f>'Cleary Betas'!Q37</f>
        <v>0.43385287967853048</v>
      </c>
      <c r="J25">
        <f>'Cleary Betas'!R37</f>
        <v>0.36391762009010614</v>
      </c>
      <c r="K25">
        <f>'Cleary Betas'!S37</f>
        <v>0.32768701039043063</v>
      </c>
      <c r="O25">
        <f>IF('Cleary Betas'!T37=" ",NA(),'Cleary Betas'!T37)</f>
        <v>0.26414362669199443</v>
      </c>
      <c r="T25" s="1">
        <f>IF('Cleary Betas'!P37=" ",NA(),'Cleary Betas'!P37)</f>
        <v>0.38064458340519236</v>
      </c>
      <c r="U25" s="1">
        <f>IF('Cleary Betas'!Q37=" ",NA(),'Cleary Betas'!Q37)</f>
        <v>0.43385287967853048</v>
      </c>
      <c r="V25" s="1">
        <f>IF('Cleary Betas'!R37=" ",NA(),'Cleary Betas'!R37)</f>
        <v>0.36391762009010614</v>
      </c>
      <c r="W25" s="1">
        <f>IF('Cleary Betas'!S37=" ",NA(),'Cleary Betas'!S37)</f>
        <v>0.32768701039043063</v>
      </c>
    </row>
    <row r="26" spans="3:23" x14ac:dyDescent="0.25">
      <c r="C26">
        <f>'Cleary Betas'!T38</f>
        <v>0.2760336721646659</v>
      </c>
      <c r="H26">
        <f>'Cleary Betas'!P38</f>
        <v>0.30718724099539463</v>
      </c>
      <c r="I26">
        <f>'Cleary Betas'!Q38</f>
        <v>0.32080331009379176</v>
      </c>
      <c r="J26">
        <f>'Cleary Betas'!R38</f>
        <v>0.35013994783063213</v>
      </c>
      <c r="K26">
        <f>'Cleary Betas'!S38</f>
        <v>0.30950986863786795</v>
      </c>
      <c r="O26">
        <f>IF('Cleary Betas'!T38=" ",NA(),'Cleary Betas'!T38)</f>
        <v>0.2760336721646659</v>
      </c>
      <c r="T26" s="1">
        <f>IF('Cleary Betas'!P38=" ",NA(),'Cleary Betas'!P38)</f>
        <v>0.30718724099539463</v>
      </c>
      <c r="U26" s="1">
        <f>IF('Cleary Betas'!Q38=" ",NA(),'Cleary Betas'!Q38)</f>
        <v>0.32080331009379176</v>
      </c>
      <c r="V26" s="1">
        <f>IF('Cleary Betas'!R38=" ",NA(),'Cleary Betas'!R38)</f>
        <v>0.35013994783063213</v>
      </c>
      <c r="W26" s="1">
        <f>IF('Cleary Betas'!S38=" ",NA(),'Cleary Betas'!S38)</f>
        <v>0.30950986863786795</v>
      </c>
    </row>
    <row r="27" spans="3:23" x14ac:dyDescent="0.25">
      <c r="C27">
        <f>'Cleary Betas'!T39</f>
        <v>0.36729712343387128</v>
      </c>
      <c r="H27">
        <f>'Cleary Betas'!P39</f>
        <v>0.39035565092825059</v>
      </c>
      <c r="I27">
        <f>'Cleary Betas'!Q39</f>
        <v>0.43359742438623494</v>
      </c>
      <c r="J27">
        <f>'Cleary Betas'!R39</f>
        <v>0.42735577924423734</v>
      </c>
      <c r="K27">
        <f>'Cleary Betas'!S39</f>
        <v>0.40771104310031459</v>
      </c>
      <c r="O27">
        <f>IF('Cleary Betas'!T39=" ",NA(),'Cleary Betas'!T39)</f>
        <v>0.36729712343387128</v>
      </c>
      <c r="T27" s="1">
        <f>IF('Cleary Betas'!P39=" ",NA(),'Cleary Betas'!P39)</f>
        <v>0.39035565092825059</v>
      </c>
      <c r="U27" s="1">
        <f>IF('Cleary Betas'!Q39=" ",NA(),'Cleary Betas'!Q39)</f>
        <v>0.43359742438623494</v>
      </c>
      <c r="V27" s="1">
        <f>IF('Cleary Betas'!R39=" ",NA(),'Cleary Betas'!R39)</f>
        <v>0.42735577924423734</v>
      </c>
      <c r="W27" s="1">
        <f>IF('Cleary Betas'!S39=" ",NA(),'Cleary Betas'!S39)</f>
        <v>0.40771104310031459</v>
      </c>
    </row>
    <row r="28" spans="3:23" x14ac:dyDescent="0.25">
      <c r="C28">
        <f>'Cleary Betas'!T40</f>
        <v>0.34700219465541882</v>
      </c>
      <c r="H28">
        <f>'Cleary Betas'!P40</f>
        <v>0.33483445254503041</v>
      </c>
      <c r="I28">
        <f>'Cleary Betas'!Q40</f>
        <v>0.37605339067405652</v>
      </c>
      <c r="J28">
        <f>'Cleary Betas'!R40</f>
        <v>0.41149265090678933</v>
      </c>
      <c r="K28">
        <f>'Cleary Betas'!S40</f>
        <v>0.32329982793877277</v>
      </c>
      <c r="O28">
        <f>IF('Cleary Betas'!T40=" ",NA(),'Cleary Betas'!T40)</f>
        <v>0.34700219465541882</v>
      </c>
      <c r="T28" s="1">
        <f>IF('Cleary Betas'!P40=" ",NA(),'Cleary Betas'!P40)</f>
        <v>0.33483445254503041</v>
      </c>
      <c r="U28" s="1">
        <f>IF('Cleary Betas'!Q40=" ",NA(),'Cleary Betas'!Q40)</f>
        <v>0.37605339067405652</v>
      </c>
      <c r="V28" s="1">
        <f>IF('Cleary Betas'!R40=" ",NA(),'Cleary Betas'!R40)</f>
        <v>0.41149265090678933</v>
      </c>
      <c r="W28" s="1">
        <f>IF('Cleary Betas'!S40=" ",NA(),'Cleary Betas'!S40)</f>
        <v>0.32329982793877277</v>
      </c>
    </row>
    <row r="29" spans="3:23" x14ac:dyDescent="0.25">
      <c r="C29">
        <f>'Cleary Betas'!T41</f>
        <v>0.27367347585479745</v>
      </c>
      <c r="H29">
        <f>'Cleary Betas'!P41</f>
        <v>0.33512073797502273</v>
      </c>
      <c r="I29">
        <f>'Cleary Betas'!Q41</f>
        <v>0.33522812486519227</v>
      </c>
      <c r="J29">
        <f>'Cleary Betas'!R41</f>
        <v>0.3535267589409033</v>
      </c>
      <c r="K29">
        <f>'Cleary Betas'!S41</f>
        <v>0.28132667776647918</v>
      </c>
      <c r="O29">
        <f>IF('Cleary Betas'!T41=" ",NA(),'Cleary Betas'!T41)</f>
        <v>0.27367347585479745</v>
      </c>
      <c r="T29" s="1">
        <f>IF('Cleary Betas'!P41=" ",NA(),'Cleary Betas'!P41)</f>
        <v>0.33512073797502273</v>
      </c>
      <c r="U29" s="1">
        <f>IF('Cleary Betas'!Q41=" ",NA(),'Cleary Betas'!Q41)</f>
        <v>0.33522812486519227</v>
      </c>
      <c r="V29" s="1">
        <f>IF('Cleary Betas'!R41=" ",NA(),'Cleary Betas'!R41)</f>
        <v>0.3535267589409033</v>
      </c>
      <c r="W29" s="1">
        <f>IF('Cleary Betas'!S41=" ",NA(),'Cleary Betas'!S41)</f>
        <v>0.28132667776647918</v>
      </c>
    </row>
    <row r="30" spans="3:23" x14ac:dyDescent="0.25">
      <c r="C30">
        <f>'Cleary Betas'!T42</f>
        <v>0.43329859241507929</v>
      </c>
      <c r="H30">
        <f>'Cleary Betas'!P42</f>
        <v>0.43513035335454053</v>
      </c>
      <c r="I30">
        <f>'Cleary Betas'!Q42</f>
        <v>0.44227596768735772</v>
      </c>
      <c r="J30">
        <f>'Cleary Betas'!R42</f>
        <v>0.47711517423335037</v>
      </c>
      <c r="K30">
        <f>'Cleary Betas'!S42</f>
        <v>0.42777105240025237</v>
      </c>
      <c r="O30">
        <f>IF('Cleary Betas'!T42=" ",NA(),'Cleary Betas'!T42)</f>
        <v>0.43329859241507929</v>
      </c>
      <c r="T30" s="1">
        <f>IF('Cleary Betas'!P42=" ",NA(),'Cleary Betas'!P42)</f>
        <v>0.43513035335454053</v>
      </c>
      <c r="U30" s="1">
        <f>IF('Cleary Betas'!Q42=" ",NA(),'Cleary Betas'!Q42)</f>
        <v>0.44227596768735772</v>
      </c>
      <c r="V30" s="1">
        <f>IF('Cleary Betas'!R42=" ",NA(),'Cleary Betas'!R42)</f>
        <v>0.47711517423335037</v>
      </c>
      <c r="W30" s="1">
        <f>IF('Cleary Betas'!S42=" ",NA(),'Cleary Betas'!S42)</f>
        <v>0.42777105240025237</v>
      </c>
    </row>
    <row r="31" spans="3:23" x14ac:dyDescent="0.25">
      <c r="C31">
        <f>'Cleary Betas'!T43</f>
        <v>0.19574435461047282</v>
      </c>
      <c r="H31">
        <f>'Cleary Betas'!P43</f>
        <v>0.2726789194092395</v>
      </c>
      <c r="I31">
        <f>'Cleary Betas'!Q43</f>
        <v>0.29069148874955936</v>
      </c>
      <c r="J31">
        <f>'Cleary Betas'!R43</f>
        <v>0.27952778707608378</v>
      </c>
      <c r="K31">
        <f>'Cleary Betas'!S43</f>
        <v>0.22493820072336185</v>
      </c>
      <c r="O31">
        <f>IF('Cleary Betas'!T43=" ",NA(),'Cleary Betas'!T43)</f>
        <v>0.19574435461047282</v>
      </c>
      <c r="T31" s="1">
        <f>IF('Cleary Betas'!P43=" ",NA(),'Cleary Betas'!P43)</f>
        <v>0.2726789194092395</v>
      </c>
      <c r="U31" s="1">
        <f>IF('Cleary Betas'!Q43=" ",NA(),'Cleary Betas'!Q43)</f>
        <v>0.29069148874955936</v>
      </c>
      <c r="V31" s="1">
        <f>IF('Cleary Betas'!R43=" ",NA(),'Cleary Betas'!R43)</f>
        <v>0.27952778707608378</v>
      </c>
      <c r="W31" s="1">
        <f>IF('Cleary Betas'!S43=" ",NA(),'Cleary Betas'!S43)</f>
        <v>0.22493820072336185</v>
      </c>
    </row>
    <row r="32" spans="3:23" x14ac:dyDescent="0.25">
      <c r="C32">
        <f>'Cleary Betas'!T44</f>
        <v>0.97954934881898503</v>
      </c>
      <c r="H32">
        <f>'Cleary Betas'!P44</f>
        <v>0.36376852849790692</v>
      </c>
      <c r="I32">
        <f>'Cleary Betas'!Q44</f>
        <v>0.34880679178671559</v>
      </c>
      <c r="J32">
        <f>'Cleary Betas'!R44</f>
        <v>0.33576952242590763</v>
      </c>
      <c r="K32">
        <f>'Cleary Betas'!S44</f>
        <v>0.26406451016612675</v>
      </c>
      <c r="O32">
        <f>IF('Cleary Betas'!T44=" ",NA(),'Cleary Betas'!T44)</f>
        <v>0.97954934881898503</v>
      </c>
      <c r="T32" s="1">
        <f>IF('Cleary Betas'!P44=" ",NA(),'Cleary Betas'!P44)</f>
        <v>0.36376852849790692</v>
      </c>
      <c r="U32" s="1">
        <f>IF('Cleary Betas'!Q44=" ",NA(),'Cleary Betas'!Q44)</f>
        <v>0.34880679178671559</v>
      </c>
      <c r="V32" s="1">
        <f>IF('Cleary Betas'!R44=" ",NA(),'Cleary Betas'!R44)</f>
        <v>0.33576952242590763</v>
      </c>
      <c r="W32" s="1">
        <f>IF('Cleary Betas'!S44=" ",NA(),'Cleary Betas'!S44)</f>
        <v>0.26406451016612675</v>
      </c>
    </row>
    <row r="33" spans="2:23" x14ac:dyDescent="0.25">
      <c r="C33">
        <f>'Cleary Betas'!T45</f>
        <v>0.27600807105706732</v>
      </c>
      <c r="H33">
        <f>'Cleary Betas'!P45</f>
        <v>0.30392436500572839</v>
      </c>
      <c r="I33">
        <f>'Cleary Betas'!Q45</f>
        <v>0.3395635798190898</v>
      </c>
      <c r="J33">
        <f>'Cleary Betas'!R45</f>
        <v>0.34566502798985449</v>
      </c>
      <c r="K33">
        <f>'Cleary Betas'!S45</f>
        <v>0.26975630999731542</v>
      </c>
      <c r="O33">
        <f>IF('Cleary Betas'!T45=" ",NA(),'Cleary Betas'!T45)</f>
        <v>0.27600807105706732</v>
      </c>
      <c r="T33" s="1">
        <f>IF('Cleary Betas'!P45=" ",NA(),'Cleary Betas'!P45)</f>
        <v>0.30392436500572839</v>
      </c>
      <c r="U33" s="1">
        <f>IF('Cleary Betas'!Q45=" ",NA(),'Cleary Betas'!Q45)</f>
        <v>0.3395635798190898</v>
      </c>
      <c r="V33" s="1">
        <f>IF('Cleary Betas'!R45=" ",NA(),'Cleary Betas'!R45)</f>
        <v>0.34566502798985449</v>
      </c>
      <c r="W33" s="1">
        <f>IF('Cleary Betas'!S45=" ",NA(),'Cleary Betas'!S45)</f>
        <v>0.26975630999731542</v>
      </c>
    </row>
    <row r="34" spans="2:23" x14ac:dyDescent="0.25">
      <c r="C34">
        <f>'Cleary Betas'!T46</f>
        <v>0.18332486219699268</v>
      </c>
      <c r="H34">
        <f>'Cleary Betas'!P46</f>
        <v>0.30682254101050133</v>
      </c>
      <c r="I34">
        <f>'Cleary Betas'!Q46</f>
        <v>0.30440009291165671</v>
      </c>
      <c r="J34">
        <f>'Cleary Betas'!R46</f>
        <v>0.28231810299271748</v>
      </c>
      <c r="K34">
        <f>'Cleary Betas'!S46</f>
        <v>0.21370323976283723</v>
      </c>
      <c r="O34">
        <f>IF('Cleary Betas'!T46=" ",NA(),'Cleary Betas'!T46)</f>
        <v>0.18332486219699268</v>
      </c>
      <c r="T34" s="1">
        <f>IF('Cleary Betas'!P46=" ",NA(),'Cleary Betas'!P46)</f>
        <v>0.30682254101050133</v>
      </c>
      <c r="U34" s="1">
        <f>IF('Cleary Betas'!Q46=" ",NA(),'Cleary Betas'!Q46)</f>
        <v>0.30440009291165671</v>
      </c>
      <c r="V34" s="1">
        <f>IF('Cleary Betas'!R46=" ",NA(),'Cleary Betas'!R46)</f>
        <v>0.28231810299271748</v>
      </c>
      <c r="W34" s="1">
        <f>IF('Cleary Betas'!S46=" ",NA(),'Cleary Betas'!S46)</f>
        <v>0.21370323976283723</v>
      </c>
    </row>
    <row r="35" spans="2:23" x14ac:dyDescent="0.25">
      <c r="C35">
        <f>'Cleary Betas'!T47</f>
        <v>0.16298963518074008</v>
      </c>
      <c r="H35">
        <f>'Cleary Betas'!P47</f>
        <v>0.29870542640556447</v>
      </c>
      <c r="I35">
        <f>'Cleary Betas'!Q47</f>
        <v>0.29693780324836094</v>
      </c>
      <c r="J35">
        <f>'Cleary Betas'!R47</f>
        <v>0.27063797880560841</v>
      </c>
      <c r="K35">
        <f>'Cleary Betas'!S47</f>
        <v>0.22763266138300625</v>
      </c>
      <c r="O35">
        <f>IF('Cleary Betas'!T47=" ",NA(),'Cleary Betas'!T47)</f>
        <v>0.16298963518074008</v>
      </c>
      <c r="T35" s="1">
        <f>IF('Cleary Betas'!P47=" ",NA(),'Cleary Betas'!P47)</f>
        <v>0.29870542640556447</v>
      </c>
      <c r="U35" s="1">
        <f>IF('Cleary Betas'!Q47=" ",NA(),'Cleary Betas'!Q47)</f>
        <v>0.29693780324836094</v>
      </c>
      <c r="V35" s="1">
        <f>IF('Cleary Betas'!R47=" ",NA(),'Cleary Betas'!R47)</f>
        <v>0.27063797880560841</v>
      </c>
      <c r="W35" s="1">
        <f>IF('Cleary Betas'!S47=" ",NA(),'Cleary Betas'!S47)</f>
        <v>0.22763266138300625</v>
      </c>
    </row>
    <row r="37" spans="2:23" x14ac:dyDescent="0.25">
      <c r="B37" t="s">
        <v>48</v>
      </c>
      <c r="C37">
        <f>MIN(C8:C35)</f>
        <v>0.14992029912746382</v>
      </c>
      <c r="D37">
        <f t="shared" ref="D37:K37" si="0">MIN(D8:D35)</f>
        <v>0.29800328383360075</v>
      </c>
      <c r="E37">
        <f t="shared" si="0"/>
        <v>0.27903754551956161</v>
      </c>
      <c r="F37">
        <f t="shared" si="0"/>
        <v>0.23453554499814236</v>
      </c>
      <c r="G37">
        <f t="shared" si="0"/>
        <v>0.20218177301868059</v>
      </c>
      <c r="H37">
        <f t="shared" si="0"/>
        <v>0.2726789194092395</v>
      </c>
      <c r="I37">
        <f t="shared" si="0"/>
        <v>0.27609894762161974</v>
      </c>
      <c r="J37">
        <f t="shared" si="0"/>
        <v>0.24044542867908503</v>
      </c>
      <c r="K37">
        <f t="shared" si="0"/>
        <v>0.18960598411373436</v>
      </c>
    </row>
    <row r="38" spans="2:23" x14ac:dyDescent="0.25">
      <c r="B38" t="s">
        <v>49</v>
      </c>
      <c r="C38">
        <f>MEDIAN(C8:C35)</f>
        <v>0.27367347585479745</v>
      </c>
      <c r="D38">
        <f t="shared" ref="D38:K38" si="1">MEDIAN(D8:D35)</f>
        <v>0.30449841489024909</v>
      </c>
      <c r="E38">
        <f t="shared" si="1"/>
        <v>0.33633372912323189</v>
      </c>
      <c r="F38">
        <f t="shared" si="1"/>
        <v>0.25848719756619221</v>
      </c>
      <c r="G38">
        <f t="shared" si="1"/>
        <v>0.22852492349458914</v>
      </c>
      <c r="H38">
        <f t="shared" si="1"/>
        <v>0.33112222836890126</v>
      </c>
      <c r="I38">
        <f t="shared" si="1"/>
        <v>0.33522812486519227</v>
      </c>
      <c r="J38">
        <f t="shared" si="1"/>
        <v>0.33242210512804604</v>
      </c>
      <c r="K38">
        <f t="shared" si="1"/>
        <v>0.26975630999731542</v>
      </c>
    </row>
    <row r="39" spans="2:23" x14ac:dyDescent="0.25">
      <c r="B39" t="s">
        <v>18</v>
      </c>
      <c r="C39" s="12">
        <f>AVERAGE(C8:C35)</f>
        <v>0.31332972578097879</v>
      </c>
      <c r="D39" s="12">
        <f t="shared" ref="D39:K39" si="2">AVERAGE(D8:D35)</f>
        <v>0.32507272085935479</v>
      </c>
      <c r="E39" s="12">
        <f t="shared" si="2"/>
        <v>0.32087219592253924</v>
      </c>
      <c r="F39" s="12">
        <f t="shared" si="2"/>
        <v>0.2829302751353785</v>
      </c>
      <c r="G39" s="12">
        <f t="shared" si="2"/>
        <v>0.24964751366386256</v>
      </c>
      <c r="H39" s="12">
        <f t="shared" si="2"/>
        <v>0.34607484734610477</v>
      </c>
      <c r="I39" s="12">
        <f t="shared" si="2"/>
        <v>0.35115886410044322</v>
      </c>
      <c r="J39" s="12">
        <f t="shared" si="2"/>
        <v>0.35671878660623607</v>
      </c>
      <c r="K39" s="12">
        <f t="shared" si="2"/>
        <v>0.29386066129044758</v>
      </c>
      <c r="L39">
        <v>0.21900700000000001</v>
      </c>
    </row>
    <row r="40" spans="2:23" x14ac:dyDescent="0.25">
      <c r="B40" t="s">
        <v>50</v>
      </c>
      <c r="C40">
        <f>MAX(C8:C35)</f>
        <v>0.97954934881898503</v>
      </c>
      <c r="D40">
        <f t="shared" ref="D40:K40" si="3">MAX(D8:D35)</f>
        <v>0.41431779440285454</v>
      </c>
      <c r="E40">
        <f t="shared" si="3"/>
        <v>0.35473213172063922</v>
      </c>
      <c r="F40">
        <f t="shared" si="3"/>
        <v>0.36217520082519866</v>
      </c>
      <c r="G40">
        <f t="shared" si="3"/>
        <v>0.32786600622106726</v>
      </c>
      <c r="H40">
        <f t="shared" si="3"/>
        <v>0.51997906596502397</v>
      </c>
      <c r="I40">
        <f t="shared" si="3"/>
        <v>0.54301201438667657</v>
      </c>
      <c r="J40">
        <f t="shared" si="3"/>
        <v>0.58813167361453234</v>
      </c>
      <c r="K40">
        <f t="shared" si="3"/>
        <v>0.45964584778887824</v>
      </c>
    </row>
    <row r="41" spans="2:23" x14ac:dyDescent="0.25">
      <c r="B41" t="s">
        <v>19</v>
      </c>
      <c r="C41">
        <f>_xlfn.STDEV.S(C8:C35)</f>
        <v>0.16404098303506334</v>
      </c>
      <c r="D41">
        <f t="shared" ref="D41:K41" si="4">_xlfn.STDEV.S(D8:D35)</f>
        <v>5.0044597166940694E-2</v>
      </c>
      <c r="E41">
        <f t="shared" si="4"/>
        <v>3.5675688765898751E-2</v>
      </c>
      <c r="F41">
        <f t="shared" si="4"/>
        <v>5.3917917298445778E-2</v>
      </c>
      <c r="G41">
        <f t="shared" si="4"/>
        <v>5.2318462561221218E-2</v>
      </c>
      <c r="H41">
        <f t="shared" si="4"/>
        <v>6.6406360436481904E-2</v>
      </c>
      <c r="I41">
        <f t="shared" si="4"/>
        <v>6.7481268956120749E-2</v>
      </c>
      <c r="J41">
        <f t="shared" si="4"/>
        <v>8.6169222602789003E-2</v>
      </c>
      <c r="K41">
        <f t="shared" si="4"/>
        <v>7.4199649421909361E-2</v>
      </c>
      <c r="P41" s="1"/>
    </row>
    <row r="42" spans="2:23" x14ac:dyDescent="0.25">
      <c r="B42" t="s">
        <v>20</v>
      </c>
      <c r="C42">
        <f>COUNT(C8:C35)</f>
        <v>27</v>
      </c>
      <c r="D42">
        <f t="shared" ref="D42:K42" si="5">COUNT(D8:D35)</f>
        <v>5</v>
      </c>
      <c r="E42">
        <f t="shared" si="5"/>
        <v>5</v>
      </c>
      <c r="F42">
        <f t="shared" si="5"/>
        <v>5</v>
      </c>
      <c r="G42">
        <f t="shared" si="5"/>
        <v>5</v>
      </c>
      <c r="H42">
        <f t="shared" si="5"/>
        <v>27</v>
      </c>
      <c r="I42">
        <f t="shared" si="5"/>
        <v>27</v>
      </c>
      <c r="J42">
        <f t="shared" si="5"/>
        <v>27</v>
      </c>
      <c r="K42">
        <f t="shared" si="5"/>
        <v>27</v>
      </c>
    </row>
    <row r="43" spans="2:23" x14ac:dyDescent="0.25">
      <c r="B43" t="s">
        <v>35</v>
      </c>
      <c r="C43">
        <f>_xlfn.CONFIDENCE.T(0.05,C41,C42)</f>
        <v>6.4892451633828091E-2</v>
      </c>
      <c r="D43">
        <f t="shared" ref="D43:K43" si="6">_xlfn.CONFIDENCE.T(0.05,D41,D42)</f>
        <v>6.2138574606800348E-2</v>
      </c>
      <c r="E43">
        <f t="shared" si="6"/>
        <v>4.4297218351738957E-2</v>
      </c>
      <c r="F43">
        <f t="shared" si="6"/>
        <v>6.6947936767608074E-2</v>
      </c>
      <c r="G43">
        <f t="shared" si="6"/>
        <v>6.4961951403639875E-2</v>
      </c>
      <c r="H43">
        <f t="shared" si="6"/>
        <v>2.6269481278845191E-2</v>
      </c>
      <c r="I43">
        <f t="shared" si="6"/>
        <v>2.6694700927196991E-2</v>
      </c>
      <c r="J43">
        <f t="shared" si="6"/>
        <v>3.4087409174333186E-2</v>
      </c>
      <c r="K43">
        <f t="shared" si="6"/>
        <v>2.9352403724190439E-2</v>
      </c>
      <c r="P43" s="1"/>
    </row>
    <row r="44" spans="2:23" x14ac:dyDescent="0.25">
      <c r="B44" t="s">
        <v>21</v>
      </c>
      <c r="C44">
        <f>C39-C43</f>
        <v>0.24843727414715069</v>
      </c>
      <c r="D44">
        <f t="shared" ref="D44:K44" si="7">D39-D43</f>
        <v>0.26293414625255446</v>
      </c>
      <c r="E44">
        <f t="shared" si="7"/>
        <v>0.2765749775708003</v>
      </c>
      <c r="F44">
        <f t="shared" si="7"/>
        <v>0.21598233836777042</v>
      </c>
      <c r="G44">
        <f t="shared" si="7"/>
        <v>0.1846855622602227</v>
      </c>
      <c r="H44">
        <f t="shared" si="7"/>
        <v>0.31980536606725957</v>
      </c>
      <c r="I44">
        <f t="shared" si="7"/>
        <v>0.32446416317324622</v>
      </c>
      <c r="J44">
        <f t="shared" si="7"/>
        <v>0.3226313774319029</v>
      </c>
      <c r="K44">
        <f t="shared" si="7"/>
        <v>0.26450825756625712</v>
      </c>
      <c r="L44">
        <v>0.21900700000000001</v>
      </c>
      <c r="P44" s="1"/>
    </row>
    <row r="45" spans="2:23" x14ac:dyDescent="0.25">
      <c r="B45" t="s">
        <v>22</v>
      </c>
      <c r="C45">
        <f>C39+C43</f>
        <v>0.3782221774148069</v>
      </c>
      <c r="D45">
        <f t="shared" ref="D45:K45" si="8">D39+D43</f>
        <v>0.38721129546615513</v>
      </c>
      <c r="E45">
        <f t="shared" si="8"/>
        <v>0.36516941427427818</v>
      </c>
      <c r="F45">
        <f t="shared" si="8"/>
        <v>0.34987821190298657</v>
      </c>
      <c r="G45">
        <f t="shared" si="8"/>
        <v>0.31460946506750243</v>
      </c>
      <c r="H45">
        <f t="shared" si="8"/>
        <v>0.37234432862494998</v>
      </c>
      <c r="I45">
        <f t="shared" si="8"/>
        <v>0.37785356502764023</v>
      </c>
      <c r="J45">
        <f t="shared" si="8"/>
        <v>0.39080619578056924</v>
      </c>
      <c r="K45">
        <f t="shared" si="8"/>
        <v>0.32321306501463803</v>
      </c>
      <c r="P45" s="1"/>
    </row>
    <row r="46" spans="2:23" x14ac:dyDescent="0.25">
      <c r="B46" t="s">
        <v>29</v>
      </c>
      <c r="P46" s="1"/>
    </row>
    <row r="47" spans="2:23" x14ac:dyDescent="0.25">
      <c r="B47" t="s">
        <v>34</v>
      </c>
      <c r="P47" s="1"/>
    </row>
  </sheetData>
  <mergeCells count="4">
    <mergeCell ref="D5:G5"/>
    <mergeCell ref="H5:K5"/>
    <mergeCell ref="P5:S5"/>
    <mergeCell ref="T5:W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82042-4361-40BE-A4BF-71F441CD488A}">
  <dimension ref="A1:F43"/>
  <sheetViews>
    <sheetView workbookViewId="0">
      <selection activeCell="B5" sqref="B5"/>
    </sheetView>
  </sheetViews>
  <sheetFormatPr defaultRowHeight="15" x14ac:dyDescent="0.25"/>
  <cols>
    <col min="1" max="1" width="23.7109375" customWidth="1"/>
    <col min="2" max="2" width="16.28515625" customWidth="1"/>
    <col min="3" max="3" width="21.85546875" customWidth="1"/>
    <col min="4" max="4" width="16.42578125" customWidth="1"/>
    <col min="5" max="5" width="20" customWidth="1"/>
    <col min="9" max="9" width="9.5703125" customWidth="1"/>
  </cols>
  <sheetData>
    <row r="1" spans="1:6" x14ac:dyDescent="0.25">
      <c r="A1" s="14" t="s">
        <v>55</v>
      </c>
    </row>
    <row r="2" spans="1:6" x14ac:dyDescent="0.25">
      <c r="A2" s="15"/>
      <c r="B2" s="25" t="s">
        <v>56</v>
      </c>
      <c r="C2" s="25"/>
      <c r="D2" s="25" t="s">
        <v>57</v>
      </c>
      <c r="E2" s="25"/>
    </row>
    <row r="3" spans="1:6" ht="30" x14ac:dyDescent="0.25">
      <c r="A3" s="15" t="s">
        <v>58</v>
      </c>
      <c r="B3" s="16" t="s">
        <v>59</v>
      </c>
      <c r="C3" s="17" t="s">
        <v>60</v>
      </c>
      <c r="D3" s="16" t="s">
        <v>59</v>
      </c>
      <c r="E3" s="17" t="s">
        <v>60</v>
      </c>
    </row>
    <row r="4" spans="1:6" x14ac:dyDescent="0.25">
      <c r="A4" s="18" t="s">
        <v>61</v>
      </c>
      <c r="B4" s="19">
        <v>0.84704579999999996</v>
      </c>
      <c r="C4" s="19">
        <v>0.725226785714285</v>
      </c>
      <c r="D4" s="19">
        <v>0.64253850000000001</v>
      </c>
      <c r="E4" s="19">
        <v>0.566557771428571</v>
      </c>
    </row>
    <row r="5" spans="1:6" x14ac:dyDescent="0.25">
      <c r="A5" s="18" t="s">
        <v>17</v>
      </c>
      <c r="B5" s="19">
        <v>0.63698739999999998</v>
      </c>
      <c r="C5" s="19">
        <v>0.71946560000000004</v>
      </c>
      <c r="D5" s="19">
        <v>0.74840300000000004</v>
      </c>
      <c r="E5" s="19">
        <v>0.67750608571428494</v>
      </c>
    </row>
    <row r="6" spans="1:6" x14ac:dyDescent="0.25">
      <c r="A6" s="18" t="s">
        <v>62</v>
      </c>
      <c r="B6" s="19">
        <v>0.65470320000000004</v>
      </c>
      <c r="C6" s="19">
        <v>0.62374287142857099</v>
      </c>
      <c r="D6" s="19">
        <v>0.53452820000000001</v>
      </c>
      <c r="E6" s="19">
        <v>0.46339950000000002</v>
      </c>
    </row>
    <row r="7" spans="1:6" x14ac:dyDescent="0.25">
      <c r="A7" s="18" t="s">
        <v>63</v>
      </c>
      <c r="B7" s="19">
        <v>0.5929624</v>
      </c>
      <c r="C7" s="19">
        <v>0.654956628571428</v>
      </c>
      <c r="D7" s="19">
        <v>0.45672079999999998</v>
      </c>
      <c r="E7" s="19">
        <v>0.39371695714285698</v>
      </c>
    </row>
    <row r="8" spans="1:6" x14ac:dyDescent="0.25">
      <c r="A8" s="18" t="s">
        <v>64</v>
      </c>
      <c r="B8" s="19">
        <v>0.60692659999999998</v>
      </c>
      <c r="C8" s="19">
        <v>0.56830014285714203</v>
      </c>
      <c r="D8" s="19">
        <v>0.52644639999999998</v>
      </c>
      <c r="E8" s="19">
        <v>0.465423914285714</v>
      </c>
    </row>
    <row r="9" spans="1:6" x14ac:dyDescent="0.25">
      <c r="A9" s="18"/>
      <c r="B9" s="19"/>
      <c r="C9" s="19"/>
      <c r="D9" s="19"/>
      <c r="E9" s="19"/>
    </row>
    <row r="10" spans="1:6" x14ac:dyDescent="0.25">
      <c r="A10" s="15" t="s">
        <v>0</v>
      </c>
      <c r="B10" s="20">
        <f>AVERAGE(B4:B8)</f>
        <v>0.66772508000000008</v>
      </c>
      <c r="C10" s="20">
        <f t="shared" ref="C10:E10" si="0">AVERAGE(C4:C8)</f>
        <v>0.65833840571428515</v>
      </c>
      <c r="D10" s="20">
        <f t="shared" si="0"/>
        <v>0.58172738000000002</v>
      </c>
      <c r="E10" s="20">
        <f t="shared" si="0"/>
        <v>0.51332084571428538</v>
      </c>
      <c r="F10" s="1"/>
    </row>
    <row r="11" spans="1:6" x14ac:dyDescent="0.25">
      <c r="A11" s="18"/>
      <c r="B11" s="18"/>
      <c r="C11" s="18"/>
      <c r="D11" s="18"/>
      <c r="E11" s="18"/>
    </row>
    <row r="12" spans="1:6" x14ac:dyDescent="0.25">
      <c r="A12" s="15"/>
      <c r="B12" s="25" t="s">
        <v>56</v>
      </c>
      <c r="C12" s="25"/>
      <c r="D12" s="25" t="s">
        <v>57</v>
      </c>
      <c r="E12" s="25"/>
    </row>
    <row r="13" spans="1:6" ht="30" x14ac:dyDescent="0.25">
      <c r="A13" s="15" t="s">
        <v>65</v>
      </c>
      <c r="B13" s="16" t="s">
        <v>59</v>
      </c>
      <c r="C13" s="17" t="s">
        <v>60</v>
      </c>
      <c r="D13" s="16" t="s">
        <v>59</v>
      </c>
      <c r="E13" s="17" t="s">
        <v>60</v>
      </c>
    </row>
    <row r="14" spans="1:6" x14ac:dyDescent="0.25">
      <c r="A14" s="18" t="s">
        <v>1</v>
      </c>
      <c r="B14" s="19">
        <v>0.73724243907625597</v>
      </c>
      <c r="C14" s="19">
        <v>0.76989926736987602</v>
      </c>
      <c r="D14" s="19">
        <v>0.83387131893256605</v>
      </c>
      <c r="E14" s="19">
        <v>0.65170013201635302</v>
      </c>
    </row>
    <row r="15" spans="1:6" x14ac:dyDescent="0.25">
      <c r="A15" s="18" t="s">
        <v>2</v>
      </c>
      <c r="B15" s="19">
        <v>0.71772202948346198</v>
      </c>
      <c r="C15" s="19">
        <v>0.71753112957100196</v>
      </c>
      <c r="D15" s="19">
        <v>0.70159685426538099</v>
      </c>
      <c r="E15" s="19">
        <v>0.59197286806105398</v>
      </c>
    </row>
    <row r="16" spans="1:6" x14ac:dyDescent="0.25">
      <c r="A16" s="18" t="s">
        <v>3</v>
      </c>
      <c r="B16" s="19">
        <v>0.72127013116606598</v>
      </c>
      <c r="C16" s="19">
        <v>0.676957235645264</v>
      </c>
      <c r="D16" s="19">
        <v>0.63801410476040299</v>
      </c>
      <c r="E16" s="19">
        <v>0.55381484096814304</v>
      </c>
    </row>
    <row r="17" spans="1:5" x14ac:dyDescent="0.25">
      <c r="A17" s="18" t="s">
        <v>66</v>
      </c>
      <c r="B17" s="19">
        <v>0.67433181603718995</v>
      </c>
      <c r="C17" s="19">
        <v>0.69319085441513395</v>
      </c>
      <c r="D17" s="19">
        <v>0.66972913316128801</v>
      </c>
      <c r="E17" s="19">
        <v>0.52005536592819601</v>
      </c>
    </row>
    <row r="18" spans="1:5" x14ac:dyDescent="0.25">
      <c r="A18" s="18" t="s">
        <v>4</v>
      </c>
      <c r="B18" s="19">
        <v>0.75279471331537395</v>
      </c>
      <c r="C18" s="19">
        <v>0.70591180966163403</v>
      </c>
      <c r="D18" s="19">
        <v>0.77789119149983899</v>
      </c>
      <c r="E18" s="19">
        <v>0.59524754885849196</v>
      </c>
    </row>
    <row r="19" spans="1:5" x14ac:dyDescent="0.25">
      <c r="A19" s="18" t="s">
        <v>5</v>
      </c>
      <c r="B19" s="19">
        <v>0.83065323092641197</v>
      </c>
      <c r="C19" s="19">
        <v>0.79852467020449402</v>
      </c>
      <c r="D19" s="19">
        <v>0.77346872583974602</v>
      </c>
      <c r="E19" s="19">
        <v>0.64060214593792397</v>
      </c>
    </row>
    <row r="20" spans="1:5" x14ac:dyDescent="0.25">
      <c r="A20" s="18" t="s">
        <v>6</v>
      </c>
      <c r="B20" s="19">
        <v>0.70138388164143695</v>
      </c>
      <c r="C20" s="19">
        <v>0.68140612855330995</v>
      </c>
      <c r="D20" s="19">
        <v>0.593414028180551</v>
      </c>
      <c r="E20" s="19">
        <v>0.46794339746104602</v>
      </c>
    </row>
    <row r="21" spans="1:5" x14ac:dyDescent="0.25">
      <c r="A21" s="18" t="s">
        <v>7</v>
      </c>
      <c r="B21" s="19">
        <v>0.76964988571537296</v>
      </c>
      <c r="C21" s="19">
        <v>0.88306965146340399</v>
      </c>
      <c r="D21" s="19">
        <v>0.96606074248236395</v>
      </c>
      <c r="E21" s="19">
        <v>0.82559555117618399</v>
      </c>
    </row>
    <row r="22" spans="1:5" x14ac:dyDescent="0.25">
      <c r="A22" s="18" t="s">
        <v>8</v>
      </c>
      <c r="B22" s="19">
        <v>0.70149206426952504</v>
      </c>
      <c r="C22" s="19">
        <v>0.74163275477205204</v>
      </c>
      <c r="D22" s="19">
        <v>0.77728587422679696</v>
      </c>
      <c r="E22" s="19">
        <v>0.64167869378569198</v>
      </c>
    </row>
    <row r="23" spans="1:5" x14ac:dyDescent="0.25">
      <c r="A23" s="18" t="s">
        <v>9</v>
      </c>
      <c r="B23" s="19">
        <v>0.69758175372014797</v>
      </c>
      <c r="C23" s="19">
        <v>0.647841129834972</v>
      </c>
      <c r="D23" s="19">
        <v>0.72418303831512898</v>
      </c>
      <c r="E23" s="19">
        <v>0.56831167696457696</v>
      </c>
    </row>
    <row r="24" spans="1:5" x14ac:dyDescent="0.25">
      <c r="A24" s="18" t="s">
        <v>10</v>
      </c>
      <c r="B24" s="19">
        <v>0.67680939151707598</v>
      </c>
      <c r="C24" s="19">
        <v>0.66182918799815704</v>
      </c>
      <c r="D24" s="19">
        <v>0.64650630599883596</v>
      </c>
      <c r="E24" s="19">
        <v>0.50088592773451801</v>
      </c>
    </row>
    <row r="25" spans="1:5" x14ac:dyDescent="0.25">
      <c r="A25" s="18" t="s">
        <v>11</v>
      </c>
      <c r="B25" s="19">
        <v>0.75491979847885804</v>
      </c>
      <c r="C25" s="19">
        <v>0.77228232581301404</v>
      </c>
      <c r="D25" s="19">
        <v>0.80169539090440201</v>
      </c>
      <c r="E25" s="19">
        <v>0.67850684397314598</v>
      </c>
    </row>
    <row r="26" spans="1:5" x14ac:dyDescent="0.25">
      <c r="A26" s="18" t="s">
        <v>12</v>
      </c>
      <c r="B26" s="19">
        <v>0.70006391317318495</v>
      </c>
      <c r="C26" s="19">
        <v>0.68599383214606302</v>
      </c>
      <c r="D26" s="19">
        <v>0.70281213341539694</v>
      </c>
      <c r="E26" s="19">
        <v>0.59162829034073505</v>
      </c>
    </row>
    <row r="27" spans="1:5" x14ac:dyDescent="0.25">
      <c r="A27" s="18" t="s">
        <v>13</v>
      </c>
      <c r="B27" s="19">
        <v>0.75602419968164103</v>
      </c>
      <c r="C27" s="19">
        <v>0.74277485799377896</v>
      </c>
      <c r="D27" s="19">
        <v>0.73007517346635598</v>
      </c>
      <c r="E27" s="19">
        <v>0.577698795779372</v>
      </c>
    </row>
    <row r="28" spans="1:5" x14ac:dyDescent="0.25">
      <c r="A28" s="18" t="s">
        <v>14</v>
      </c>
      <c r="B28" s="19">
        <v>0.67705085460742398</v>
      </c>
      <c r="C28" s="19">
        <v>0.65415157736620799</v>
      </c>
      <c r="D28" s="19">
        <v>0.81098194363120202</v>
      </c>
      <c r="E28" s="19">
        <v>0.66873049248475103</v>
      </c>
    </row>
    <row r="29" spans="1:5" x14ac:dyDescent="0.25">
      <c r="A29" s="18" t="s">
        <v>15</v>
      </c>
      <c r="B29" s="19">
        <v>0.74165022110353995</v>
      </c>
      <c r="C29" s="19">
        <v>0.76028114304096905</v>
      </c>
      <c r="D29" s="19">
        <v>0.77287938509630005</v>
      </c>
      <c r="E29" s="19">
        <v>0.66932474930853902</v>
      </c>
    </row>
    <row r="30" spans="1:5" x14ac:dyDescent="0.25">
      <c r="A30" s="18" t="s">
        <v>16</v>
      </c>
      <c r="B30" s="19">
        <v>0.76799230701060295</v>
      </c>
      <c r="C30" s="19">
        <v>0.72102121089081195</v>
      </c>
      <c r="D30" s="19">
        <v>0.66605401720048896</v>
      </c>
      <c r="E30" s="19">
        <v>0.54668535732684698</v>
      </c>
    </row>
    <row r="31" spans="1:5" x14ac:dyDescent="0.25">
      <c r="A31" s="18" t="s">
        <v>23</v>
      </c>
      <c r="B31" s="19">
        <v>0.67729422981327803</v>
      </c>
      <c r="C31" s="19">
        <v>0.77196961366279804</v>
      </c>
      <c r="D31" s="19">
        <v>0.64753135854302901</v>
      </c>
      <c r="E31" s="19">
        <v>0.58306496663305696</v>
      </c>
    </row>
    <row r="32" spans="1:5" x14ac:dyDescent="0.25">
      <c r="A32" s="18" t="s">
        <v>67</v>
      </c>
      <c r="B32" s="19">
        <v>0.62320242892251498</v>
      </c>
      <c r="C32" s="19">
        <v>0.650825865713059</v>
      </c>
      <c r="D32" s="19">
        <v>0.71034221748202098</v>
      </c>
      <c r="E32" s="19">
        <v>0.62791443188065099</v>
      </c>
    </row>
    <row r="33" spans="1:6" x14ac:dyDescent="0.25">
      <c r="A33" s="18" t="s">
        <v>24</v>
      </c>
      <c r="B33" s="19">
        <v>0.743945264518173</v>
      </c>
      <c r="C33" s="19">
        <v>0.82635604175922805</v>
      </c>
      <c r="D33" s="19">
        <v>0.814460627064577</v>
      </c>
      <c r="E33" s="19">
        <v>0.77702141389518298</v>
      </c>
    </row>
    <row r="34" spans="1:6" x14ac:dyDescent="0.25">
      <c r="A34" s="18" t="s">
        <v>25</v>
      </c>
      <c r="B34" s="19">
        <v>0.62720754365946796</v>
      </c>
      <c r="C34" s="19">
        <v>0.70441832271656402</v>
      </c>
      <c r="D34" s="19">
        <v>0.77080268427413601</v>
      </c>
      <c r="E34" s="19">
        <v>0.605601034797146</v>
      </c>
    </row>
    <row r="35" spans="1:6" x14ac:dyDescent="0.25">
      <c r="A35" s="18" t="s">
        <v>68</v>
      </c>
      <c r="B35" s="19">
        <v>0.69798075991519004</v>
      </c>
      <c r="C35" s="19">
        <v>0.69820442253797599</v>
      </c>
      <c r="D35" s="19">
        <v>0.73631634182638095</v>
      </c>
      <c r="E35" s="19">
        <v>0.58593988995840096</v>
      </c>
    </row>
    <row r="36" spans="1:6" x14ac:dyDescent="0.25">
      <c r="A36" s="18" t="s">
        <v>26</v>
      </c>
      <c r="B36" s="19">
        <v>0.75317060966420102</v>
      </c>
      <c r="C36" s="19">
        <v>0.76553901067778896</v>
      </c>
      <c r="D36" s="19">
        <v>0.82584247200189997</v>
      </c>
      <c r="E36" s="19">
        <v>0.74043233676801601</v>
      </c>
    </row>
    <row r="37" spans="1:6" x14ac:dyDescent="0.25">
      <c r="A37" s="18" t="s">
        <v>27</v>
      </c>
      <c r="B37" s="19">
        <v>0.66865724723911002</v>
      </c>
      <c r="C37" s="19">
        <v>0.71282727349891695</v>
      </c>
      <c r="D37" s="19">
        <v>0.68545188985665695</v>
      </c>
      <c r="E37" s="19">
        <v>0.55158850717341201</v>
      </c>
    </row>
    <row r="38" spans="1:6" x14ac:dyDescent="0.25">
      <c r="A38" s="18" t="s">
        <v>69</v>
      </c>
      <c r="B38" s="19">
        <v>0.746439924810679</v>
      </c>
      <c r="C38" s="19">
        <v>0.71573897970183598</v>
      </c>
      <c r="D38" s="19">
        <v>0.68898697231515504</v>
      </c>
      <c r="E38" s="19">
        <v>0.54185086853852604</v>
      </c>
    </row>
    <row r="39" spans="1:6" x14ac:dyDescent="0.25">
      <c r="A39" s="18" t="s">
        <v>70</v>
      </c>
      <c r="B39" s="19">
        <v>0.62765152986213502</v>
      </c>
      <c r="C39" s="19">
        <v>0.70125210380845204</v>
      </c>
      <c r="D39" s="19">
        <v>0.71385255220844401</v>
      </c>
      <c r="E39" s="19">
        <v>0.55708913188512599</v>
      </c>
    </row>
    <row r="40" spans="1:6" x14ac:dyDescent="0.25">
      <c r="A40" s="18" t="s">
        <v>28</v>
      </c>
      <c r="B40" s="19">
        <v>0.66946193185909197</v>
      </c>
      <c r="C40" s="19">
        <v>0.66417634632570899</v>
      </c>
      <c r="D40" s="19">
        <v>0.61599523296376701</v>
      </c>
      <c r="E40" s="19">
        <v>0.46628315920009</v>
      </c>
    </row>
    <row r="41" spans="1:6" x14ac:dyDescent="0.25">
      <c r="A41" s="18" t="s">
        <v>71</v>
      </c>
      <c r="B41" s="19">
        <v>0.67808611049102296</v>
      </c>
      <c r="C41" s="19">
        <v>0.67407345921144901</v>
      </c>
      <c r="D41" s="19">
        <v>0.61437067484097196</v>
      </c>
      <c r="E41" s="19">
        <v>0.51674503485031897</v>
      </c>
    </row>
    <row r="42" spans="1:6" x14ac:dyDescent="0.25">
      <c r="A42" s="18"/>
      <c r="B42" s="19"/>
      <c r="C42" s="19"/>
      <c r="D42" s="19"/>
      <c r="E42" s="19"/>
    </row>
    <row r="43" spans="1:6" x14ac:dyDescent="0.25">
      <c r="A43" s="15" t="s">
        <v>0</v>
      </c>
      <c r="B43" s="19">
        <f>AVERAGE(B14:B41)</f>
        <v>0.71041893613137286</v>
      </c>
      <c r="C43" s="19">
        <f t="shared" ref="C43:E43" si="1">AVERAGE(C14:C41)</f>
        <v>0.72141715022692587</v>
      </c>
      <c r="D43" s="19">
        <f t="shared" si="1"/>
        <v>0.7289454423126458</v>
      </c>
      <c r="E43" s="19">
        <f t="shared" si="1"/>
        <v>0.60156833763162487</v>
      </c>
      <c r="F43" s="1"/>
    </row>
  </sheetData>
  <mergeCells count="4">
    <mergeCell ref="B2:C2"/>
    <mergeCell ref="D2:E2"/>
    <mergeCell ref="B12:C12"/>
    <mergeCell ref="D12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Cleary Betas</vt:lpstr>
      <vt:lpstr>Box Plot</vt:lpstr>
      <vt:lpstr>Final_Results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frank pampush</cp:lastModifiedBy>
  <dcterms:created xsi:type="dcterms:W3CDTF">2024-07-23T13:36:26Z</dcterms:created>
  <dcterms:modified xsi:type="dcterms:W3CDTF">2024-08-21T12:42:33Z</dcterms:modified>
</cp:coreProperties>
</file>