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July 24 Package/Excels/"/>
    </mc:Choice>
  </mc:AlternateContent>
  <xr:revisionPtr revIDLastSave="0" documentId="8_{D52F424C-795E-473F-8BB1-CDD8553D756C}" xr6:coauthVersionLast="47" xr6:coauthVersionMax="47" xr10:uidLastSave="{00000000-0000-0000-0000-000000000000}"/>
  <workbookProtection workbookAlgorithmName="SHA-512" workbookHashValue="AL/wySOCB0meyAREGK7IlsXGJ0X0sap9+oo8MSSm0Vswygzgv3TtnBR1ilKX90mcMmREMfZqgyLjHuHoZ45hJA==" workbookSaltValue="8EErcDGiH53DHhTPJKje+A==" workbookSpinCount="100000" lockStructure="1"/>
  <bookViews>
    <workbookView xWindow="-108" yWindow="-108" windowWidth="23256" windowHeight="12576" tabRatio="882" activeTab="5" xr2:uid="{00000000-000D-0000-FFFF-FFFF00000000}"/>
  </bookViews>
  <sheets>
    <sheet name="1. Info" sheetId="1" r:id="rId1"/>
    <sheet name="2021 List" sheetId="19" state="hidden" r:id="rId2"/>
    <sheet name="Sheet1" sheetId="20" state="hidden" r:id="rId3"/>
    <sheet name="2. Table of Contents" sheetId="2" r:id="rId4"/>
    <sheet name="3. RRR Data" sheetId="4" r:id="rId5"/>
    <sheet name="4. UTRs and Sub-Transmission" sheetId="6" r:id="rId6"/>
    <sheet name="5. Historical Wholesale" sheetId="9" r:id="rId7"/>
    <sheet name="6. Current Wholesale" sheetId="8" r:id="rId8"/>
    <sheet name="7. Forecast Wholesale" sheetId="12" r:id="rId9"/>
    <sheet name="8. RTSR Rates to Forecast" sheetId="14" r:id="rId10"/>
    <sheet name="9. LV Rates" sheetId="21" r:id="rId11"/>
    <sheet name="RateClasses" sheetId="15" state="hidden" r:id="rId12"/>
    <sheet name="DELETE 3. Rate Classes" sheetId="3" state="hidden" r:id="rId13"/>
    <sheet name="2 1 5 TotalConsumptionData_Dist" sheetId="18" state="hidden" r:id="rId14"/>
    <sheet name="hidden1" sheetId="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13" hidden="1">'2 1 5 TotalConsumptionData_Dist'!$A$5:$S$497</definedName>
    <definedName name="BI_LDCLIST">#REF!</definedName>
    <definedName name="BridgeYear">'[1]LDC Info'!$E$26</definedName>
    <definedName name="classrange">hidden1!$A$1:$B$22</definedName>
    <definedName name="contactf">#REF!</definedName>
    <definedName name="COS_RES_CUSTOMERS" localSheetId="13">'[2]16. Rev2Cost_GDPIPI'!$F$12</definedName>
    <definedName name="COS_RES_CUSTOMERS">'[2]16. Rev2Cost_GDPIPI'!$F$12</definedName>
    <definedName name="COS_RES_KWH" localSheetId="13">'[2]16. Rev2Cost_GDPIPI'!$F$13</definedName>
    <definedName name="COS_RES_KWH">'[2]16. Rev2Cost_GDPIPI'!$F$13</definedName>
    <definedName name="Cust3a" localSheetId="13">'[2]6. Class A Consumption Data'!$C$25</definedName>
    <definedName name="Cust3a">'[2]6. Class A Consumption Data'!$C$25</definedName>
    <definedName name="CustomerAdministration" localSheetId="13">[2]lists!#REF!</definedName>
    <definedName name="CustomerAdministration">[2]lists!#REF!</definedName>
    <definedName name="EBNUMBER">'[1]LDC Info'!$E$16</definedName>
    <definedName name="forecast_wholesale_lineplus" localSheetId="13">'[2]14. RTSR - Forecast Wholesale'!$P$113</definedName>
    <definedName name="forecast_wholesale_lineplus" localSheetId="10">'[3]7. Forecast Wholesale'!$P$117</definedName>
    <definedName name="forecast_wholesale_lineplus">'7. Forecast Wholesale'!$P$117</definedName>
    <definedName name="forecast_wholesale_network" localSheetId="13">'[2]14. RTSR - Forecast Wholesale'!$F$109</definedName>
    <definedName name="forecast_wholesale_network" localSheetId="10">'[3]7. Forecast Wholesale'!$F$113</definedName>
    <definedName name="forecast_wholesale_network">'7. Forecast Wholesale'!$F$113</definedName>
    <definedName name="G1LD" localSheetId="13">'[2]6. Class A Consumption Data'!$C$14</definedName>
    <definedName name="G1LD">'[2]6. Class A Consumption Data'!$C$14</definedName>
    <definedName name="G1LDCBR">#REF!</definedName>
    <definedName name="Group1Desposing" localSheetId="13">'[2]4. Billing Det. for Def-Var'!#REF!</definedName>
    <definedName name="Group1Desposing">'[2]4. Billing Det. for Def-Var'!#REF!</definedName>
    <definedName name="histdate">[4]Financials!$E$76</definedName>
    <definedName name="Incr2000">#REF!</definedName>
    <definedName name="Lakeland_SA" localSheetId="13">'[2]2016 List'!$C$14:$C$15</definedName>
    <definedName name="Lakeland_SA">'[2]2016 List'!$C$14:$C$15</definedName>
    <definedName name="LDC_LIST">[5]lists!$AM$1:$AM$80</definedName>
    <definedName name="LDCList" localSheetId="13">OFFSET('[2]2016 List'!$A$1,0,0,COUNTA('[2]2016 List'!$A:$A),1)</definedName>
    <definedName name="LDCList">OFFSET('[2]2016 List'!$A$1,0,0,COUNTA('[2]2016 List'!$A:$A),1)</definedName>
    <definedName name="LIMIT">#REF!</definedName>
    <definedName name="listdata" localSheetId="13">'[2]4. Billing Det. for Def-Var'!#REF!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 localSheetId="13">'[2]17. Regulatory Charges'!$D$24</definedName>
    <definedName name="MidPeak">'[2]17. Regulatory Charges'!$D$24</definedName>
    <definedName name="OffPeak" localSheetId="13">'[2]17. Regulatory Charges'!$D$23</definedName>
    <definedName name="OffPeak">'[2]17. Regulatory Charges'!$D$23</definedName>
    <definedName name="OnPeak" localSheetId="13">'[2]17. Regulatory Charges'!$D$25</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'2021 List'!$A$1:$B$72</definedName>
    <definedName name="_xlnm.Print_Area" localSheetId="0">'1. Info'!$A$1:$J$37</definedName>
    <definedName name="_xlnm.Print_Area" localSheetId="4">'3. RRR Data'!$A$1:$I$16</definedName>
    <definedName name="_xlnm.Print_Area" localSheetId="6">'5. Historical Wholesale'!$A$1:$P$113</definedName>
    <definedName name="_xlnm.Print_Area" localSheetId="7">'6. Current Wholesale'!$A$1:$P$113</definedName>
    <definedName name="_xlnm.Print_Area" localSheetId="8">'7. Forecast Wholesale'!$A$1:$P$113</definedName>
    <definedName name="_xlnm.Print_Area" localSheetId="9">'8. RTSR Rates to Forecast'!$A$1:$J$60</definedName>
    <definedName name="_xlnm.Print_Area" localSheetId="12">'DELETE 3. Rate Classes'!$A$1:$I$41</definedName>
    <definedName name="print_end">#REF!</definedName>
    <definedName name="_xlnm.Print_Titles" localSheetId="6">'5. Historical Wholesale'!$1:$19</definedName>
    <definedName name="_xlnm.Print_Titles" localSheetId="7">'6. Current Wholesale'!$1:$19</definedName>
    <definedName name="_xlnm.Print_Titles" localSheetId="8">'7. Forecast Wholesale'!$1:$19</definedName>
    <definedName name="RATE_CLASSES">[6]lists!$A$1:$A$104</definedName>
    <definedName name="ratebase" localSheetId="13">'[2]8. STS - Tax Change'!$N$19</definedName>
    <definedName name="ratebase">'[2]8. STS - Tax Change'!$N$19</definedName>
    <definedName name="ratedescription" localSheetId="13">[7]hidden1!$D$1:$D$122</definedName>
    <definedName name="ratedescription" localSheetId="14">hidden1!$D$1:$D$122</definedName>
    <definedName name="ratedescription">[8]hidden1!$D$1:$D$122</definedName>
    <definedName name="RebaseYear">'[1]LDC Info'!$E$28</definedName>
    <definedName name="SALBENF">#REF!</definedName>
    <definedName name="salreg">#REF!</definedName>
    <definedName name="SALREGF">#REF!</definedName>
    <definedName name="SME" localSheetId="13">'[2]17. Regulatory Charges'!$D$33</definedName>
    <definedName name="SME">'[2]17. Regulatory Charges'!$D$33</definedName>
    <definedName name="StartEnd" localSheetId="13">[2]Database!#REF!</definedName>
    <definedName name="StartEnd">[2]Database!#REF!</definedName>
    <definedName name="TEMPA">#REF!</definedName>
    <definedName name="TestYear">'[1]LDC Info'!$E$24</definedName>
    <definedName name="Total_Current_Wholesale_Lineplus" localSheetId="13">'[2]13. RTSR - Current Wholesale'!$P$113</definedName>
    <definedName name="Total_Current_Wholesale_Lineplus" localSheetId="10">'[3]6. Current Wholesale'!$P$117</definedName>
    <definedName name="Total_Current_Wholesale_Lineplus">'6. Current Wholesale'!$P$117</definedName>
    <definedName name="total_current_wholesale_network" localSheetId="13">'[2]13. RTSR - Current Wholesale'!$F$109</definedName>
    <definedName name="total_current_wholesale_network" localSheetId="10">'[3]6. Current Wholesale'!$F$113</definedName>
    <definedName name="total_current_wholesale_network">'6. Current Wholesale'!$F$113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 localSheetId="14">hidden1!$J$3:$J$8</definedName>
    <definedName name="units">[8]hidden1!$J$3:$J$8</definedName>
    <definedName name="Units1" localSheetId="13">[2]lists!#REF!</definedName>
    <definedName name="Units1">[2]lists!#REF!</definedName>
    <definedName name="Units2" localSheetId="13">[2]lists!#REF!</definedName>
    <definedName name="Units2">[2]lists!#REF!</definedName>
    <definedName name="Utility">[4]Financials!$A$1</definedName>
    <definedName name="utitliy1">[9]Financials!$A$1</definedName>
    <definedName name="WAGBENF">#REF!</definedName>
    <definedName name="wagdob">#REF!</definedName>
    <definedName name="wagdobf">#REF!</definedName>
    <definedName name="wagreg">#REF!</definedName>
    <definedName name="wagregf">#REF!</definedName>
    <definedName name="YRS_LEFT" localSheetId="13">'[2]16. Rev2Cost_GDPIPI'!$F$14</definedName>
    <definedName name="YRS_LEFT">'[2]16. Rev2Cost_GDPIPI'!$F$14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14" l="1"/>
  <c r="J60" i="14" l="1"/>
  <c r="J59" i="14"/>
  <c r="J58" i="14"/>
  <c r="J57" i="14"/>
  <c r="J56" i="14"/>
  <c r="J55" i="14"/>
  <c r="J54" i="14"/>
  <c r="J53" i="14"/>
  <c r="H60" i="14"/>
  <c r="H59" i="14"/>
  <c r="H58" i="14"/>
  <c r="H57" i="14"/>
  <c r="H56" i="14"/>
  <c r="H55" i="14"/>
  <c r="H54" i="14"/>
  <c r="H53" i="14"/>
  <c r="G60" i="14"/>
  <c r="G59" i="14"/>
  <c r="G58" i="14"/>
  <c r="G57" i="14"/>
  <c r="G56" i="14"/>
  <c r="G55" i="14"/>
  <c r="G54" i="14"/>
  <c r="G53" i="14"/>
  <c r="D60" i="14"/>
  <c r="D59" i="14"/>
  <c r="D58" i="14"/>
  <c r="D57" i="14"/>
  <c r="D56" i="14"/>
  <c r="D55" i="14"/>
  <c r="D54" i="14"/>
  <c r="D53" i="14"/>
  <c r="H48" i="14"/>
  <c r="H47" i="14"/>
  <c r="H46" i="14"/>
  <c r="H45" i="14"/>
  <c r="H44" i="14"/>
  <c r="H43" i="14"/>
  <c r="H42" i="14"/>
  <c r="H41" i="14"/>
  <c r="G48" i="14"/>
  <c r="G47" i="14"/>
  <c r="G46" i="14"/>
  <c r="G45" i="14"/>
  <c r="G44" i="14"/>
  <c r="G43" i="14"/>
  <c r="G42" i="14"/>
  <c r="D48" i="14"/>
  <c r="D47" i="14"/>
  <c r="D46" i="14"/>
  <c r="D45" i="14"/>
  <c r="D44" i="14"/>
  <c r="D43" i="14"/>
  <c r="D42" i="14"/>
  <c r="D41" i="14"/>
  <c r="J36" i="14"/>
  <c r="J35" i="14"/>
  <c r="J34" i="14"/>
  <c r="J33" i="14"/>
  <c r="J32" i="14"/>
  <c r="J31" i="14"/>
  <c r="J30" i="14"/>
  <c r="J29" i="14"/>
  <c r="H36" i="14"/>
  <c r="H35" i="14"/>
  <c r="H34" i="14"/>
  <c r="H33" i="14"/>
  <c r="H32" i="14"/>
  <c r="H31" i="14"/>
  <c r="H30" i="14"/>
  <c r="H29" i="14"/>
  <c r="G36" i="14"/>
  <c r="G35" i="14"/>
  <c r="G34" i="14"/>
  <c r="G33" i="14"/>
  <c r="G32" i="14"/>
  <c r="G31" i="14"/>
  <c r="G30" i="14"/>
  <c r="G29" i="14"/>
  <c r="J24" i="14"/>
  <c r="J23" i="14"/>
  <c r="J22" i="14"/>
  <c r="J21" i="14"/>
  <c r="J20" i="14"/>
  <c r="J19" i="14"/>
  <c r="J18" i="14"/>
  <c r="J17" i="14"/>
  <c r="H24" i="14"/>
  <c r="H23" i="14"/>
  <c r="H22" i="14"/>
  <c r="H21" i="14"/>
  <c r="H20" i="14"/>
  <c r="H19" i="14"/>
  <c r="H18" i="14"/>
  <c r="H17" i="14"/>
  <c r="G24" i="14"/>
  <c r="G23" i="14"/>
  <c r="G22" i="14"/>
  <c r="G21" i="14"/>
  <c r="G20" i="14"/>
  <c r="G19" i="14"/>
  <c r="G18" i="14"/>
  <c r="G17" i="14"/>
  <c r="I60" i="14" l="1"/>
  <c r="I59" i="14"/>
  <c r="I58" i="14"/>
  <c r="I57" i="14"/>
  <c r="I56" i="14"/>
  <c r="I55" i="14"/>
  <c r="I54" i="14"/>
  <c r="I53" i="14"/>
  <c r="I48" i="14"/>
  <c r="J48" i="14" s="1"/>
  <c r="I47" i="14"/>
  <c r="J47" i="14" s="1"/>
  <c r="I46" i="14"/>
  <c r="J46" i="14" s="1"/>
  <c r="I45" i="14"/>
  <c r="J45" i="14" s="1"/>
  <c r="I44" i="14"/>
  <c r="J44" i="14" s="1"/>
  <c r="I43" i="14"/>
  <c r="J43" i="14" s="1"/>
  <c r="I42" i="14"/>
  <c r="J42" i="14" s="1"/>
  <c r="I41" i="14"/>
  <c r="J41" i="14" s="1"/>
  <c r="I36" i="14"/>
  <c r="I35" i="14"/>
  <c r="I34" i="14"/>
  <c r="I33" i="14"/>
  <c r="I32" i="14"/>
  <c r="I31" i="14"/>
  <c r="I30" i="14"/>
  <c r="I29" i="14"/>
  <c r="I24" i="14"/>
  <c r="I23" i="14"/>
  <c r="I22" i="14"/>
  <c r="I21" i="14"/>
  <c r="I20" i="14"/>
  <c r="I19" i="14"/>
  <c r="I18" i="14"/>
  <c r="I17" i="14"/>
  <c r="P115" i="8" l="1"/>
  <c r="L76" i="6"/>
  <c r="I76" i="6"/>
  <c r="E76" i="6"/>
  <c r="L74" i="6"/>
  <c r="E74" i="6"/>
  <c r="I74" i="6"/>
  <c r="G32" i="4" l="1"/>
  <c r="F32" i="4"/>
  <c r="F30" i="4"/>
  <c r="G28" i="4"/>
  <c r="F28" i="4"/>
  <c r="G26" i="4"/>
  <c r="F26" i="4"/>
  <c r="G24" i="4"/>
  <c r="F24" i="4"/>
  <c r="F22" i="4"/>
  <c r="F20" i="4"/>
  <c r="F18" i="4"/>
  <c r="I32" i="4" l="1"/>
  <c r="I30" i="4"/>
  <c r="I28" i="4"/>
  <c r="I26" i="4"/>
  <c r="I24" i="4"/>
  <c r="I22" i="4"/>
  <c r="I20" i="4"/>
  <c r="I18" i="4"/>
  <c r="I29" i="4"/>
  <c r="I27" i="4"/>
  <c r="I25" i="4"/>
  <c r="I23" i="4"/>
  <c r="I21" i="4"/>
  <c r="I19" i="4"/>
  <c r="M26" i="8"/>
  <c r="M27" i="8" s="1"/>
  <c r="M28" i="8" s="1"/>
  <c r="M29" i="8" s="1"/>
  <c r="M30" i="8" s="1"/>
  <c r="M31" i="8" s="1"/>
  <c r="M32" i="8" s="1"/>
  <c r="M33" i="8" s="1"/>
  <c r="M34" i="8" s="1"/>
  <c r="M35" i="8" s="1"/>
  <c r="M24" i="8"/>
  <c r="I26" i="8"/>
  <c r="I27" i="8" s="1"/>
  <c r="I28" i="8" s="1"/>
  <c r="I29" i="8" s="1"/>
  <c r="I30" i="8" s="1"/>
  <c r="I31" i="8" s="1"/>
  <c r="I32" i="8" s="1"/>
  <c r="I33" i="8" s="1"/>
  <c r="I34" i="8" s="1"/>
  <c r="I35" i="8" s="1"/>
  <c r="I25" i="8"/>
  <c r="I24" i="8"/>
  <c r="E26" i="8"/>
  <c r="E27" i="8"/>
  <c r="E28" i="8"/>
  <c r="E29" i="8"/>
  <c r="E30" i="8"/>
  <c r="E31" i="8"/>
  <c r="E32" i="8"/>
  <c r="E33" i="8"/>
  <c r="E34" i="8"/>
  <c r="E35" i="8" s="1"/>
  <c r="E25" i="8"/>
  <c r="E24" i="8"/>
  <c r="I47" i="21"/>
  <c r="H47" i="21"/>
  <c r="G47" i="21"/>
  <c r="H46" i="21" s="1"/>
  <c r="H40" i="21"/>
  <c r="I40" i="21" s="1"/>
  <c r="K40" i="21" s="1"/>
  <c r="H39" i="21"/>
  <c r="I39" i="21" s="1"/>
  <c r="K39" i="21" s="1"/>
  <c r="J45" i="21"/>
  <c r="G45" i="21"/>
  <c r="F45" i="21"/>
  <c r="J44" i="21"/>
  <c r="G44" i="21"/>
  <c r="F44" i="21"/>
  <c r="J43" i="21"/>
  <c r="G43" i="21"/>
  <c r="F43" i="21"/>
  <c r="J42" i="21"/>
  <c r="G42" i="21"/>
  <c r="F42" i="21"/>
  <c r="J41" i="21"/>
  <c r="G41" i="21"/>
  <c r="F41" i="21"/>
  <c r="J40" i="21"/>
  <c r="G40" i="21"/>
  <c r="F40" i="21"/>
  <c r="J39" i="21"/>
  <c r="G39" i="21"/>
  <c r="F39" i="21"/>
  <c r="D37" i="21"/>
  <c r="L71" i="6"/>
  <c r="I71" i="6"/>
  <c r="E71" i="6"/>
  <c r="L56" i="6"/>
  <c r="I56" i="6"/>
  <c r="E56" i="6"/>
  <c r="I41" i="6"/>
  <c r="L39" i="6"/>
  <c r="M43" i="12" s="1"/>
  <c r="L37" i="6"/>
  <c r="I43" i="12" s="1"/>
  <c r="L35" i="6"/>
  <c r="E43" i="12" s="1"/>
  <c r="L26" i="6"/>
  <c r="M24" i="12" s="1"/>
  <c r="L24" i="6"/>
  <c r="I24" i="12" s="1"/>
  <c r="L22" i="6"/>
  <c r="E24" i="12" s="1"/>
  <c r="M43" i="8"/>
  <c r="I43" i="8"/>
  <c r="E43" i="8"/>
  <c r="I17" i="4" l="1"/>
  <c r="I31" i="4"/>
  <c r="L41" i="6"/>
  <c r="H41" i="21"/>
  <c r="I41" i="21" s="1"/>
  <c r="K41" i="21" s="1"/>
  <c r="H42" i="21"/>
  <c r="I42" i="21" s="1"/>
  <c r="K42" i="21" s="1"/>
  <c r="H43" i="21"/>
  <c r="I43" i="21" s="1"/>
  <c r="K43" i="21" s="1"/>
  <c r="H45" i="21"/>
  <c r="I45" i="21" s="1"/>
  <c r="K45" i="21" s="1"/>
  <c r="H44" i="21"/>
  <c r="I44" i="21" s="1"/>
  <c r="K44" i="21" s="1"/>
  <c r="J23" i="21" l="1"/>
  <c r="D23" i="21"/>
  <c r="E18" i="21" l="1"/>
  <c r="E23" i="21" s="1"/>
  <c r="F18" i="21" l="1"/>
  <c r="G18" i="21"/>
  <c r="F23" i="21"/>
  <c r="I18" i="21" l="1"/>
  <c r="I23" i="21" s="1"/>
  <c r="H18" i="21"/>
  <c r="H23" i="21" s="1"/>
  <c r="G23" i="21"/>
  <c r="M44" i="9" l="1"/>
  <c r="M45" i="9"/>
  <c r="M46" i="9"/>
  <c r="M47" i="9"/>
  <c r="M48" i="9"/>
  <c r="M49" i="9"/>
  <c r="M50" i="9"/>
  <c r="M51" i="9"/>
  <c r="M52" i="9"/>
  <c r="M53" i="9"/>
  <c r="M54" i="9"/>
  <c r="M43" i="9"/>
  <c r="E44" i="9"/>
  <c r="E45" i="9"/>
  <c r="E46" i="9"/>
  <c r="E47" i="9"/>
  <c r="E48" i="9"/>
  <c r="E49" i="9"/>
  <c r="E50" i="9"/>
  <c r="E51" i="9"/>
  <c r="E52" i="9"/>
  <c r="E53" i="9"/>
  <c r="E54" i="9"/>
  <c r="E43" i="9"/>
  <c r="I50" i="9"/>
  <c r="I51" i="9"/>
  <c r="I52" i="9"/>
  <c r="I53" i="9"/>
  <c r="I54" i="9"/>
  <c r="I44" i="9"/>
  <c r="I45" i="9"/>
  <c r="I46" i="9"/>
  <c r="I47" i="9"/>
  <c r="I48" i="9"/>
  <c r="I49" i="9"/>
  <c r="I43" i="9"/>
  <c r="N38" i="3" l="1"/>
  <c r="M38" i="3"/>
  <c r="L38" i="3"/>
  <c r="N37" i="3"/>
  <c r="M37" i="3"/>
  <c r="L37" i="3"/>
  <c r="N36" i="3"/>
  <c r="M36" i="3"/>
  <c r="L36" i="3"/>
  <c r="N35" i="3"/>
  <c r="M35" i="3"/>
  <c r="L35" i="3"/>
  <c r="N34" i="3"/>
  <c r="M34" i="3"/>
  <c r="L34" i="3"/>
  <c r="N33" i="3"/>
  <c r="M33" i="3"/>
  <c r="L33" i="3"/>
  <c r="N32" i="3"/>
  <c r="M32" i="3"/>
  <c r="L32" i="3"/>
  <c r="N31" i="3"/>
  <c r="M31" i="3"/>
  <c r="L31" i="3"/>
  <c r="N30" i="3"/>
  <c r="M30" i="3"/>
  <c r="L30" i="3"/>
  <c r="N29" i="3"/>
  <c r="M29" i="3"/>
  <c r="L29" i="3"/>
  <c r="N28" i="3"/>
  <c r="M28" i="3"/>
  <c r="L28" i="3"/>
  <c r="N27" i="3"/>
  <c r="M27" i="3"/>
  <c r="L27" i="3"/>
  <c r="N26" i="3"/>
  <c r="M26" i="3"/>
  <c r="L26" i="3"/>
  <c r="N25" i="3"/>
  <c r="M25" i="3"/>
  <c r="L25" i="3"/>
  <c r="N24" i="3"/>
  <c r="M24" i="3"/>
  <c r="L24" i="3"/>
  <c r="N23" i="3"/>
  <c r="M23" i="3"/>
  <c r="L23" i="3"/>
  <c r="N22" i="3"/>
  <c r="M22" i="3"/>
  <c r="L22" i="3"/>
  <c r="N21" i="3"/>
  <c r="M21" i="3"/>
  <c r="L21" i="3"/>
  <c r="N20" i="3"/>
  <c r="M20" i="3"/>
  <c r="L20" i="3"/>
  <c r="N19" i="3"/>
  <c r="M19" i="3"/>
  <c r="L19" i="3"/>
  <c r="N18" i="3"/>
  <c r="M18" i="3"/>
  <c r="L18" i="3"/>
  <c r="N17" i="3"/>
  <c r="M17" i="3"/>
  <c r="L17" i="3"/>
  <c r="N39" i="3" l="1"/>
  <c r="M35" i="9"/>
  <c r="M34" i="9"/>
  <c r="M33" i="9"/>
  <c r="M32" i="9"/>
  <c r="M31" i="9"/>
  <c r="M30" i="9"/>
  <c r="M29" i="9"/>
  <c r="M28" i="9"/>
  <c r="M27" i="9"/>
  <c r="M26" i="9"/>
  <c r="M25" i="9"/>
  <c r="M24" i="9"/>
  <c r="I35" i="9"/>
  <c r="I34" i="9"/>
  <c r="I33" i="9"/>
  <c r="I32" i="9"/>
  <c r="I31" i="9"/>
  <c r="I30" i="9"/>
  <c r="I29" i="9"/>
  <c r="I28" i="9"/>
  <c r="I27" i="9"/>
  <c r="I26" i="9"/>
  <c r="I25" i="9"/>
  <c r="I24" i="9"/>
  <c r="E35" i="9"/>
  <c r="E34" i="9"/>
  <c r="E33" i="9"/>
  <c r="E32" i="9"/>
  <c r="E31" i="9"/>
  <c r="E30" i="9"/>
  <c r="E29" i="9"/>
  <c r="E28" i="9"/>
  <c r="E27" i="9"/>
  <c r="E26" i="9"/>
  <c r="E25" i="9"/>
  <c r="E24" i="9"/>
  <c r="M44" i="8" l="1"/>
  <c r="I44" i="8"/>
  <c r="E44" i="8"/>
  <c r="M81" i="12" l="1"/>
  <c r="I81" i="12"/>
  <c r="E81" i="12"/>
  <c r="M62" i="12"/>
  <c r="I62" i="12"/>
  <c r="E62" i="12"/>
  <c r="M81" i="8"/>
  <c r="I81" i="8"/>
  <c r="E81" i="8"/>
  <c r="M62" i="8"/>
  <c r="I62" i="8"/>
  <c r="E62" i="8"/>
  <c r="P115" i="12" l="1"/>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P75" i="9" s="1"/>
  <c r="M62" i="9"/>
  <c r="I62" i="9"/>
  <c r="E62" i="9"/>
  <c r="L94" i="8" l="1"/>
  <c r="D94" i="8"/>
  <c r="P94" i="9"/>
  <c r="E94" i="9"/>
  <c r="F81" i="12"/>
  <c r="J81" i="8"/>
  <c r="F62" i="12"/>
  <c r="N81" i="12"/>
  <c r="J81" i="12"/>
  <c r="J82" i="12"/>
  <c r="H75" i="12"/>
  <c r="I75" i="12" s="1"/>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N62" i="12"/>
  <c r="F63" i="12"/>
  <c r="D75" i="12"/>
  <c r="E75" i="12" s="1"/>
  <c r="J62" i="12"/>
  <c r="M84" i="8"/>
  <c r="M85" i="8" s="1"/>
  <c r="N83" i="8"/>
  <c r="N82" i="8"/>
  <c r="I83" i="8"/>
  <c r="I84" i="8" s="1"/>
  <c r="J82" i="8"/>
  <c r="N81" i="8"/>
  <c r="E83" i="8"/>
  <c r="E84" i="8" s="1"/>
  <c r="F81" i="8"/>
  <c r="H94" i="8"/>
  <c r="N62" i="8"/>
  <c r="H75" i="8"/>
  <c r="I75" i="8" s="1"/>
  <c r="F64" i="8"/>
  <c r="D75" i="8"/>
  <c r="E75" i="8" s="1"/>
  <c r="L75" i="8"/>
  <c r="M75" i="8" s="1"/>
  <c r="J63" i="8"/>
  <c r="I64" i="8"/>
  <c r="I65" i="8" s="1"/>
  <c r="F65" i="8"/>
  <c r="E66" i="8"/>
  <c r="E67" i="8" s="1"/>
  <c r="F63" i="8"/>
  <c r="J62" i="8"/>
  <c r="M63" i="8"/>
  <c r="M64" i="8" s="1"/>
  <c r="F62" i="8"/>
  <c r="J64" i="12" l="1"/>
  <c r="P64" i="12" s="1"/>
  <c r="N65" i="12"/>
  <c r="P81" i="12"/>
  <c r="P82" i="12"/>
  <c r="F84" i="12"/>
  <c r="F83" i="8"/>
  <c r="J83" i="8"/>
  <c r="P83" i="8" s="1"/>
  <c r="F66" i="12"/>
  <c r="N83" i="12"/>
  <c r="P83" i="12" s="1"/>
  <c r="J88" i="12"/>
  <c r="P63" i="12"/>
  <c r="M85" i="12"/>
  <c r="N84" i="12"/>
  <c r="P84" i="12" s="1"/>
  <c r="F85" i="12"/>
  <c r="E86" i="12"/>
  <c r="J89" i="12"/>
  <c r="I90"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A5" i="5"/>
  <c r="D43" i="8"/>
  <c r="D44" i="8"/>
  <c r="D45" i="8"/>
  <c r="D46" i="8"/>
  <c r="D47" i="8"/>
  <c r="D48" i="8"/>
  <c r="D49" i="8"/>
  <c r="D50" i="8"/>
  <c r="D51" i="8"/>
  <c r="D52" i="8"/>
  <c r="D53" i="8"/>
  <c r="D54" i="8"/>
  <c r="D43" i="12"/>
  <c r="D44" i="12"/>
  <c r="D45" i="12"/>
  <c r="D46" i="12"/>
  <c r="D47" i="12"/>
  <c r="D48" i="12"/>
  <c r="D49" i="12"/>
  <c r="D50" i="12"/>
  <c r="D51" i="12"/>
  <c r="D52" i="12"/>
  <c r="D53" i="12"/>
  <c r="D54" i="12"/>
  <c r="H24" i="8"/>
  <c r="H43" i="8"/>
  <c r="L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H43" i="12"/>
  <c r="L24" i="12"/>
  <c r="L43" i="12"/>
  <c r="H25" i="12"/>
  <c r="H44" i="12"/>
  <c r="L25" i="12"/>
  <c r="L44" i="12"/>
  <c r="H26" i="12"/>
  <c r="H45" i="12"/>
  <c r="L26" i="12"/>
  <c r="L45" i="12"/>
  <c r="H27" i="12"/>
  <c r="H46" i="12"/>
  <c r="L27" i="12"/>
  <c r="L46" i="12"/>
  <c r="H28" i="12"/>
  <c r="H47" i="12"/>
  <c r="L28" i="12"/>
  <c r="L47" i="12"/>
  <c r="H29" i="12"/>
  <c r="H48" i="12"/>
  <c r="L29" i="12"/>
  <c r="L48" i="12"/>
  <c r="H30" i="12"/>
  <c r="H49" i="12"/>
  <c r="L30" i="12"/>
  <c r="L49" i="12"/>
  <c r="H31" i="12"/>
  <c r="H50" i="12"/>
  <c r="L31" i="12"/>
  <c r="L50" i="12"/>
  <c r="H32" i="12"/>
  <c r="H51" i="12"/>
  <c r="L32" i="12"/>
  <c r="L51" i="12"/>
  <c r="H33" i="12"/>
  <c r="H52" i="12"/>
  <c r="L33" i="12"/>
  <c r="L52" i="12"/>
  <c r="H34" i="12"/>
  <c r="H53" i="12"/>
  <c r="L34" i="12"/>
  <c r="L53" i="12"/>
  <c r="H35" i="12"/>
  <c r="H54" i="12"/>
  <c r="L35" i="12"/>
  <c r="L54"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L107" i="12" l="1"/>
  <c r="L111" i="12"/>
  <c r="L109" i="12"/>
  <c r="L104" i="12"/>
  <c r="L110" i="12"/>
  <c r="L108" i="12"/>
  <c r="L106" i="12"/>
  <c r="L103" i="12"/>
  <c r="L102" i="12"/>
  <c r="L101" i="12"/>
  <c r="H100" i="12"/>
  <c r="L105" i="12"/>
  <c r="D56" i="8"/>
  <c r="H111" i="8"/>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I44" i="12"/>
  <c r="J44" i="12" s="1"/>
  <c r="J44" i="8"/>
  <c r="E25" i="12"/>
  <c r="A22" i="5"/>
  <c r="A20" i="5"/>
  <c r="A18" i="5"/>
  <c r="A16" i="5"/>
  <c r="A14" i="5"/>
  <c r="A12" i="5"/>
  <c r="A10" i="5"/>
  <c r="A21" i="5"/>
  <c r="A19" i="5"/>
  <c r="A17" i="5"/>
  <c r="A15" i="5"/>
  <c r="A13" i="5"/>
  <c r="A11" i="5"/>
  <c r="M44" i="12"/>
  <c r="I25" i="12"/>
  <c r="N43" i="8"/>
  <c r="M45" i="8"/>
  <c r="J24" i="8"/>
  <c r="E44" i="12"/>
  <c r="F44" i="8"/>
  <c r="E45" i="8"/>
  <c r="A8" i="5"/>
  <c r="A6" i="5"/>
  <c r="N25" i="8" l="1"/>
  <c r="N100" i="12"/>
  <c r="J100" i="12"/>
  <c r="I100" i="12" s="1"/>
  <c r="J100" i="8"/>
  <c r="I100" i="8" s="1"/>
  <c r="P67" i="12"/>
  <c r="L113" i="8"/>
  <c r="N100" i="8"/>
  <c r="H113"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M100" i="12"/>
  <c r="P24" i="12"/>
  <c r="M113" i="9"/>
  <c r="H113" i="12"/>
  <c r="I113" i="9"/>
  <c r="P113" i="9"/>
  <c r="P117" i="9" s="1"/>
  <c r="L113" i="12"/>
  <c r="I45" i="12"/>
  <c r="I46" i="12" s="1"/>
  <c r="N26" i="8"/>
  <c r="E26" i="12"/>
  <c r="E27" i="12" s="1"/>
  <c r="P43" i="12"/>
  <c r="N44" i="8"/>
  <c r="P44" i="8" s="1"/>
  <c r="J25" i="8"/>
  <c r="J101" i="8" s="1"/>
  <c r="I101" i="8" s="1"/>
  <c r="N45" i="8"/>
  <c r="M46" i="8"/>
  <c r="J25" i="12"/>
  <c r="J101" i="12" s="1"/>
  <c r="I26" i="12"/>
  <c r="F45" i="8"/>
  <c r="E46" i="8"/>
  <c r="F44" i="12"/>
  <c r="E45" i="12"/>
  <c r="P24" i="8"/>
  <c r="P43" i="8"/>
  <c r="N44" i="12"/>
  <c r="N101" i="12" s="1"/>
  <c r="M45" i="12"/>
  <c r="N27" i="8" l="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M46" i="12"/>
  <c r="F45" i="12"/>
  <c r="E46" i="12"/>
  <c r="F46" i="8"/>
  <c r="E47" i="8"/>
  <c r="I101" i="12"/>
  <c r="P25" i="12"/>
  <c r="P25" i="8"/>
  <c r="P44" i="12"/>
  <c r="M101" i="12"/>
  <c r="J46" i="12"/>
  <c r="I47" i="12"/>
  <c r="J26" i="12"/>
  <c r="I27" i="12"/>
  <c r="M47" i="8"/>
  <c r="N46" i="8"/>
  <c r="J26" i="8"/>
  <c r="J102" i="8" s="1"/>
  <c r="I102" i="8" s="1"/>
  <c r="E28" i="12"/>
  <c r="J102" i="12" l="1"/>
  <c r="M28" i="12"/>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M49" i="8" s="1"/>
  <c r="M50" i="8" s="1"/>
  <c r="M51" i="8" s="1"/>
  <c r="M52" i="8" s="1"/>
  <c r="M53" i="8" s="1"/>
  <c r="M54" i="8" s="1"/>
  <c r="E29" i="12"/>
  <c r="J27" i="8"/>
  <c r="N28" i="8"/>
  <c r="J27" i="12"/>
  <c r="J103" i="12" s="1"/>
  <c r="I28" i="12"/>
  <c r="J47" i="12"/>
  <c r="I48" i="12"/>
  <c r="P101" i="12"/>
  <c r="P26" i="12"/>
  <c r="E48" i="8"/>
  <c r="E49" i="8" s="1"/>
  <c r="E50" i="8" s="1"/>
  <c r="E51" i="8" s="1"/>
  <c r="E52" i="8" s="1"/>
  <c r="E53" i="8" s="1"/>
  <c r="E54" i="8" s="1"/>
  <c r="F47" i="8"/>
  <c r="F46" i="12"/>
  <c r="E47" i="12"/>
  <c r="N46" i="12"/>
  <c r="N103" i="12" s="1"/>
  <c r="M47" i="12"/>
  <c r="N28" i="12"/>
  <c r="M29" i="12"/>
  <c r="I48" i="8"/>
  <c r="I49" i="8" s="1"/>
  <c r="I50" i="8" s="1"/>
  <c r="I51" i="8" s="1"/>
  <c r="I52" i="8" s="1"/>
  <c r="I53" i="8" s="1"/>
  <c r="I54" i="8" s="1"/>
  <c r="J47" i="8"/>
  <c r="J103" i="8" l="1"/>
  <c r="I103" i="8" s="1"/>
  <c r="N104" i="8"/>
  <c r="M104" i="8" s="1"/>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M48" i="12"/>
  <c r="J48" i="8"/>
  <c r="F48" i="8"/>
  <c r="M103" i="12"/>
  <c r="J48" i="12"/>
  <c r="I49" i="12"/>
  <c r="J28" i="12"/>
  <c r="J104" i="12" s="1"/>
  <c r="I29" i="12"/>
  <c r="J28" i="8"/>
  <c r="J104" i="8" s="1"/>
  <c r="I104" i="8" s="1"/>
  <c r="N48" i="8"/>
  <c r="N29" i="12"/>
  <c r="M30" i="12"/>
  <c r="F47" i="12"/>
  <c r="E48" i="12"/>
  <c r="I103" i="12"/>
  <c r="P27" i="12"/>
  <c r="N29" i="8"/>
  <c r="P27" i="8"/>
  <c r="E30" i="12"/>
  <c r="P46" i="12"/>
  <c r="P103" i="8" l="1"/>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N30" i="12"/>
  <c r="M31" i="12"/>
  <c r="P28" i="8"/>
  <c r="J49" i="12"/>
  <c r="I50" i="12"/>
  <c r="E31" i="12"/>
  <c r="N30" i="8"/>
  <c r="N49" i="8"/>
  <c r="J29" i="8"/>
  <c r="J105" i="8" s="1"/>
  <c r="I105" i="8" s="1"/>
  <c r="P28" i="12"/>
  <c r="P48" i="8"/>
  <c r="N48" i="12"/>
  <c r="M49" i="12"/>
  <c r="F48" i="12"/>
  <c r="E49" i="12"/>
  <c r="J29" i="12"/>
  <c r="J105" i="12" s="1"/>
  <c r="I30" i="12"/>
  <c r="F49" i="8"/>
  <c r="J49" i="8"/>
  <c r="N105" i="12" l="1"/>
  <c r="M105" i="12" s="1"/>
  <c r="P72" i="12"/>
  <c r="P73" i="12"/>
  <c r="P49" i="8"/>
  <c r="F94" i="8"/>
  <c r="E94" i="8" s="1"/>
  <c r="P105" i="8"/>
  <c r="N106" i="8"/>
  <c r="M106" i="8" s="1"/>
  <c r="N94" i="12"/>
  <c r="M94" i="12" s="1"/>
  <c r="P92" i="12"/>
  <c r="P94" i="12" s="1"/>
  <c r="J75" i="12"/>
  <c r="P92" i="8"/>
  <c r="P94" i="8" s="1"/>
  <c r="J94" i="8"/>
  <c r="I94" i="8" s="1"/>
  <c r="N72" i="8"/>
  <c r="P72" i="8" s="1"/>
  <c r="M73" i="8"/>
  <c r="N73" i="8" s="1"/>
  <c r="J75" i="8"/>
  <c r="P104" i="12"/>
  <c r="I104" i="12"/>
  <c r="P48" i="12"/>
  <c r="I105" i="12"/>
  <c r="P29" i="12"/>
  <c r="J50" i="8"/>
  <c r="F50" i="8"/>
  <c r="J30" i="12"/>
  <c r="J106" i="12" s="1"/>
  <c r="I31" i="12"/>
  <c r="F49" i="12"/>
  <c r="E50" i="12"/>
  <c r="J30" i="8"/>
  <c r="J106" i="8" s="1"/>
  <c r="I106" i="8" s="1"/>
  <c r="N50" i="8"/>
  <c r="N31" i="8"/>
  <c r="E32" i="12"/>
  <c r="J50" i="12"/>
  <c r="I51" i="12"/>
  <c r="N31" i="12"/>
  <c r="M32" i="12"/>
  <c r="N49" i="12"/>
  <c r="P49" i="12" s="1"/>
  <c r="M50" i="12"/>
  <c r="P29" i="8"/>
  <c r="P75" i="12" l="1"/>
  <c r="N106" i="12"/>
  <c r="M106" i="12" s="1"/>
  <c r="P106" i="8"/>
  <c r="N107" i="8"/>
  <c r="M107" i="8" s="1"/>
  <c r="N75" i="8"/>
  <c r="P73" i="8"/>
  <c r="P75" i="8" s="1"/>
  <c r="E33" i="12"/>
  <c r="N32" i="8"/>
  <c r="N51" i="8"/>
  <c r="F50" i="12"/>
  <c r="E51" i="12"/>
  <c r="J31" i="12"/>
  <c r="J107" i="12" s="1"/>
  <c r="I32" i="12"/>
  <c r="F51" i="8"/>
  <c r="J51" i="8"/>
  <c r="P105" i="12"/>
  <c r="N50" i="12"/>
  <c r="M51" i="12"/>
  <c r="N32" i="12"/>
  <c r="M33" i="12"/>
  <c r="J31" i="8"/>
  <c r="J107" i="8" s="1"/>
  <c r="I107" i="8" s="1"/>
  <c r="I106" i="12"/>
  <c r="P30" i="12"/>
  <c r="P50" i="8"/>
  <c r="J51" i="12"/>
  <c r="I52" i="12"/>
  <c r="P30" i="8"/>
  <c r="N107" i="12" l="1"/>
  <c r="M107" i="12" s="1"/>
  <c r="P107" i="8"/>
  <c r="N108" i="8"/>
  <c r="M108" i="8" s="1"/>
  <c r="P50" i="12"/>
  <c r="P51" i="8"/>
  <c r="J32" i="8"/>
  <c r="J108" i="8" s="1"/>
  <c r="I108" i="8" s="1"/>
  <c r="N51" i="12"/>
  <c r="M52" i="12"/>
  <c r="F51" i="12"/>
  <c r="E52" i="12"/>
  <c r="N52" i="8"/>
  <c r="E34" i="12"/>
  <c r="P106" i="12"/>
  <c r="P31" i="8"/>
  <c r="N33" i="12"/>
  <c r="M34" i="12"/>
  <c r="J52" i="8"/>
  <c r="F52" i="8"/>
  <c r="I107" i="12"/>
  <c r="P31" i="12"/>
  <c r="N33" i="8"/>
  <c r="J52" i="12"/>
  <c r="I53" i="12"/>
  <c r="J32" i="12"/>
  <c r="J108" i="12" s="1"/>
  <c r="I33" i="12"/>
  <c r="N108" i="12" l="1"/>
  <c r="M108" i="12" s="1"/>
  <c r="N109" i="8"/>
  <c r="M109" i="8" s="1"/>
  <c r="P108" i="8"/>
  <c r="P52" i="8"/>
  <c r="P51" i="12"/>
  <c r="N34" i="8"/>
  <c r="N35" i="8"/>
  <c r="F53" i="8"/>
  <c r="F54" i="8"/>
  <c r="J53" i="8"/>
  <c r="J54" i="8"/>
  <c r="N34" i="12"/>
  <c r="M35" i="12"/>
  <c r="N35" i="12" s="1"/>
  <c r="E35" i="12"/>
  <c r="N53" i="8"/>
  <c r="N54" i="8"/>
  <c r="F52" i="12"/>
  <c r="E53" i="12"/>
  <c r="N52" i="12"/>
  <c r="P52" i="12" s="1"/>
  <c r="M53" i="12"/>
  <c r="P32" i="8"/>
  <c r="J33" i="12"/>
  <c r="J109" i="12" s="1"/>
  <c r="I34" i="12"/>
  <c r="J53" i="12"/>
  <c r="I54" i="12"/>
  <c r="J54" i="12" s="1"/>
  <c r="P107" i="12"/>
  <c r="J33" i="8"/>
  <c r="J109" i="8" s="1"/>
  <c r="P32" i="12"/>
  <c r="N109" i="12" l="1"/>
  <c r="M109" i="12" s="1"/>
  <c r="P109" i="8"/>
  <c r="I109" i="8"/>
  <c r="N110" i="8"/>
  <c r="M110" i="8" s="1"/>
  <c r="N111" i="8"/>
  <c r="M111" i="8" s="1"/>
  <c r="P108" i="12"/>
  <c r="I108"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J35" i="8"/>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D102" i="9" l="1"/>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D24" i="8"/>
  <c r="D100" i="8" s="1"/>
  <c r="F32" i="12" l="1"/>
  <c r="F108" i="12" s="1"/>
  <c r="F34" i="8"/>
  <c r="F110" i="8" s="1"/>
  <c r="F30" i="12"/>
  <c r="F106" i="12" s="1"/>
  <c r="E106" i="12" s="1"/>
  <c r="F35" i="12"/>
  <c r="F111" i="12" s="1"/>
  <c r="D111" i="12"/>
  <c r="D37" i="12"/>
  <c r="F24" i="12"/>
  <c r="D111" i="8"/>
  <c r="E111" i="8" s="1"/>
  <c r="F24" i="8"/>
  <c r="F100" i="8" s="1"/>
  <c r="E100" i="8" s="1"/>
  <c r="F34" i="12"/>
  <c r="F33" i="12"/>
  <c r="F31" i="12"/>
  <c r="F29" i="12"/>
  <c r="D102" i="8"/>
  <c r="E102" i="8" s="1"/>
  <c r="E110" i="8"/>
  <c r="E108" i="12"/>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D113" i="8"/>
  <c r="D113" i="12"/>
  <c r="F37" i="8"/>
  <c r="E37" i="8" s="1"/>
  <c r="F37" i="12"/>
  <c r="E37" i="12" s="1"/>
  <c r="F113" i="12" l="1"/>
  <c r="E113" i="8"/>
  <c r="E113" i="12" l="1"/>
</calcChain>
</file>

<file path=xl/sharedStrings.xml><?xml version="1.0" encoding="utf-8"?>
<sst xmlns="http://schemas.openxmlformats.org/spreadsheetml/2006/main" count="4155" uniqueCount="1240">
  <si>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</si>
  <si>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</si>
  <si>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</si>
  <si>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</si>
  <si>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</si>
  <si>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</si>
  <si>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</si>
  <si>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</si>
  <si>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</si>
  <si>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Lakeland Power Distribution Ltd.</t>
  </si>
  <si>
    <t>London Hydro Inc.</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</si>
  <si>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</si>
  <si>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</si>
  <si>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</si>
  <si>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</si>
  <si>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</si>
  <si>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</si>
  <si>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</si>
  <si>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</si>
  <si>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</si>
  <si>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Westario Power Inc.</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</si>
  <si>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</si>
  <si>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</si>
  <si>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</si>
  <si>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</si>
  <si>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</si>
  <si>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</si>
  <si>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</si>
  <si>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</si>
  <si>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</si>
  <si>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</si>
  <si>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</si>
  <si>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</si>
  <si>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</si>
  <si>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</si>
  <si>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</si>
  <si>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</si>
  <si>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</si>
  <si>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</si>
  <si>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</si>
  <si>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</si>
  <si>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</si>
  <si>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</si>
  <si>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</si>
  <si>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</si>
  <si>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</si>
  <si>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</si>
  <si>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</si>
  <si>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</si>
  <si>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</si>
  <si>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</si>
  <si>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</si>
  <si>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</si>
  <si>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</si>
  <si>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</si>
  <si>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</si>
  <si>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</si>
  <si>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</si>
  <si>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</si>
  <si>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</si>
  <si>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</si>
  <si>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</si>
  <si>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</si>
  <si>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</si>
  <si>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</si>
  <si>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</si>
  <si>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</si>
  <si>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</si>
  <si>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</si>
  <si>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</si>
  <si>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</si>
  <si>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</si>
  <si>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</si>
  <si>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</si>
  <si>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</si>
  <si>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</si>
  <si>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</si>
  <si>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</si>
  <si>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</si>
  <si>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</si>
  <si>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</si>
  <si>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</si>
  <si>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</si>
  <si>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</si>
  <si>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</si>
  <si>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</si>
  <si>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</si>
  <si>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</si>
  <si>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</si>
  <si>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</si>
  <si>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</si>
  <si>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</si>
  <si>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</si>
  <si>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</si>
  <si>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</si>
  <si>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</si>
  <si>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</si>
  <si>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</si>
  <si>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</si>
  <si>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</si>
  <si>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</si>
  <si>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</si>
  <si>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</si>
  <si>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</si>
  <si>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</si>
  <si>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</si>
  <si>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</si>
  <si>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</si>
  <si>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</si>
  <si>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</si>
  <si>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</si>
  <si>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</si>
  <si>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</si>
  <si>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</si>
  <si>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</si>
  <si>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</si>
  <si>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</si>
  <si>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</si>
  <si>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</si>
  <si>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</si>
  <si>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</si>
  <si>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</si>
  <si>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</si>
  <si>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</si>
  <si>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</si>
  <si>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</si>
  <si>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</si>
  <si>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</si>
  <si>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</si>
  <si>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</si>
  <si>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Algoma Power Inc.</t>
  </si>
  <si>
    <t>Greater Sudbury Hydro Inc.</t>
  </si>
  <si>
    <t>Kingston Hydro Corporation</t>
  </si>
  <si>
    <t>Niagara Peninsula Energy Inc.</t>
  </si>
  <si>
    <t>Wasaga Distribution Inc.</t>
  </si>
  <si>
    <t>Toronto Hydro-Electric System Limited</t>
  </si>
  <si>
    <t>Atikokan Hydro Inc.</t>
  </si>
  <si>
    <t>Chapleau Public Utilities Corporation</t>
  </si>
  <si>
    <t>Espanola Regional Hydro Distribution Corporation</t>
  </si>
  <si>
    <t>Halton Hills Hydro Inc.</t>
  </si>
  <si>
    <t>Hydro 2000 Inc.</t>
  </si>
  <si>
    <t>Hydro Ottawa Limited</t>
  </si>
  <si>
    <t>Lakefront Utilities Inc.</t>
  </si>
  <si>
    <t>Oshawa PUC Networks Inc.</t>
  </si>
  <si>
    <t>Rideau St. Lawrence Distribution Inc.</t>
  </si>
  <si>
    <t>Wellington North Power Inc.</t>
  </si>
  <si>
    <t xml:space="preserve">Utility Name   </t>
  </si>
  <si>
    <t>Assigned EB Number</t>
  </si>
  <si>
    <t>Phone Number</t>
  </si>
  <si>
    <t>Email Address</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</si>
  <si>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</si>
  <si>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</si>
  <si>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</si>
  <si>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</si>
  <si>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</si>
  <si>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</si>
  <si>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</si>
  <si>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</si>
  <si>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</si>
  <si>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</si>
  <si>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</si>
  <si>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Transformation Connection</t>
  </si>
  <si>
    <t>Line Connection</t>
  </si>
  <si>
    <t>Hydro One</t>
  </si>
  <si>
    <t>Uniform Transmission Rates</t>
  </si>
  <si>
    <t>Hydro One Sub-Transmission Rates</t>
  </si>
  <si>
    <t>Non-Loss Adjusted Metered kWh</t>
  </si>
  <si>
    <t>Non-Loss Adjusted Metered kW</t>
  </si>
  <si>
    <t>Billed kW</t>
  </si>
  <si>
    <t>RTSR-Network</t>
  </si>
  <si>
    <t>RTSR-Connection</t>
  </si>
  <si>
    <t>Add Extra Host Here (I)</t>
  </si>
  <si>
    <t>Add Extra Host Here (II)</t>
  </si>
  <si>
    <t>(if needed)</t>
  </si>
  <si>
    <t>$</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</si>
  <si>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</si>
  <si>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</si>
  <si>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</si>
  <si>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</si>
  <si>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</si>
  <si>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Oakville Hydro Electricity Distribution Inc.</t>
  </si>
  <si>
    <t>Drop-down lists are shaded blue; Input cells are shaded green.</t>
  </si>
  <si>
    <r>
      <t xml:space="preserve">Applicable 
Loss Factor
</t>
    </r>
    <r>
      <rPr>
        <b/>
        <i/>
        <sz val="9"/>
        <color rgb="FFFF0000"/>
        <rFont val="Arial"/>
        <family val="2"/>
      </rPr>
      <t>eg: (1.0325)</t>
    </r>
  </si>
  <si>
    <t>If needed, add extra host here. (I)</t>
  </si>
  <si>
    <t>If needed, add extra host here. (II)</t>
  </si>
  <si>
    <t>Adjusted RTSR Network</t>
  </si>
  <si>
    <t>ENWIN Utilities Ltd.</t>
  </si>
  <si>
    <t>EPCOR Electricity Distribution Ontario Inc.</t>
  </si>
  <si>
    <t>Alectra Utilities Corporation-Brampton Rate Zone</t>
  </si>
  <si>
    <t>Alectra Utilities Corporation-Enersource Rate Zone</t>
  </si>
  <si>
    <t>Alectra Utilities Corporation-Horizon Utilities Rate Zone</t>
  </si>
  <si>
    <t>Alectra Utilities Corporation-PowerStream Rate Zone</t>
  </si>
  <si>
    <t>Entegrus Powerlines Inc.-For Entegrus-Main Rate Zone</t>
  </si>
  <si>
    <t>Entegrus Powerlines Inc.-For Former St. Thomas Energy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</si>
  <si>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</si>
  <si>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</si>
  <si>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</si>
  <si>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</si>
  <si>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</si>
  <si>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InnPower Corporation</t>
  </si>
  <si>
    <t>Milton Hydro Distribution Inc.</t>
  </si>
  <si>
    <t>Newmarket-Tay Power Distribution Ltd.-For Former Midland Power Utility Rate Zone</t>
  </si>
  <si>
    <t>Newmarket-Tay Power Distribution Ltd.-For Newmarket-Tay Power Main Rate Zone</t>
  </si>
  <si>
    <t>Synergy North Corporation-Kenora Rate Zone</t>
  </si>
  <si>
    <t>Welland Hydro-Electric System Corp.</t>
  </si>
  <si>
    <t>Hydro One Networks Inc.</t>
  </si>
  <si>
    <t>Name and Title of Contact</t>
  </si>
  <si>
    <t>Entegrus Powerlines Inc.</t>
  </si>
  <si>
    <t>Erie Thames Powerlines Corporation</t>
  </si>
  <si>
    <t/>
  </si>
  <si>
    <t>Ret_Metered_consumption_in_kWhs</t>
  </si>
  <si>
    <t>Ret_Metered_consumption_in_kWs</t>
  </si>
  <si>
    <t>Calculated_TOTAL_KWH</t>
  </si>
  <si>
    <t>Calculated_TOTAL_KW</t>
  </si>
  <si>
    <t>1.  Select the appropriate rate classes that appear on your most recent OEB-Approved Tariff of Rates and Charges.
2.  Enter the RTSR Network and Connection Rate as it appears on the Tariff of Rates and Charges</t>
  </si>
  <si>
    <t>RESIDENTIAL SERVICE CLASSIFICATION~Retail Transmission Rate - Network Service Rate</t>
  </si>
  <si>
    <t>RESIDENTIAL SERVICE CLASSIFICATION~Retail Transmission Rate - Line and Transformation Connection Service Rate</t>
  </si>
  <si>
    <t>GENERAL SERVICE LESS THAN 50 KW SERVICE CLASSIFICATION~Retail Transmission Rate - Network Service Rate</t>
  </si>
  <si>
    <t>GENERAL SERVICE LESS THAN 50 KW SERVICE CLASSIFICATION~Retail Transmission Rate - Line and Transformation Connection Service Rate</t>
  </si>
  <si>
    <t>GENERAL SERVICE 50 TO 699 KW SERVICE CLASSIFICATION~Retail Transmission Rate - Network Service Rate</t>
  </si>
  <si>
    <t>GENERAL SERVICE 50 TO 699 KW SERVICE CLASSIFICATION~Retail Transmission Rate - Line and Transformation Connection Service Rate</t>
  </si>
  <si>
    <t>GENERAL SERVICE 700 TO 4,999 KW SERVICE CLASSIFICATION~Retail Transmission Rate - Network Service Rate</t>
  </si>
  <si>
    <t>GENERAL SERVICE 700 TO 4,999 KW SERVICE CLASSIFICATION~Retail Transmission Rate - Line and Transformation Connection Service Rate</t>
  </si>
  <si>
    <t>LARGE USE SERVICE CLASSIFICATION~Retail Transmission Rate - Network Service Rate</t>
  </si>
  <si>
    <t>LARGE USE SERVICE CLASSIFICATION~Retail Transmission Rate - Line and Transformation Connection Service Rate</t>
  </si>
  <si>
    <t>UNMETERED SCATTERED LOAD SERVICE CLASSIFICATION~Retail Transmission Rate - Network Service Rate</t>
  </si>
  <si>
    <t>UNMETERED SCATTERED LOAD SERVICE CLASSIFICATION~Retail Transmission Rate - Line and Transformation Connection Service Rate</t>
  </si>
  <si>
    <t>STREET LIGHTING SERVICE CLASSIFICATION~Retail Transmission Rate - Network Service Rate</t>
  </si>
  <si>
    <t>STREET LIGHTING SERVICE CLASSIFICATION~Retail Transmission Rate - Line and Transformation Connection Service Rate</t>
  </si>
  <si>
    <t>EMBEDDED DISTRIBUTOR SERVICE CLASSIFICATION~Retail Transmission Rate - Network Service Rate</t>
  </si>
  <si>
    <t>EMBEDDED DISTRIBUTOR SERVICE CLASSIFICATION~Retail Transmission Rate - Line and Transformation Connection Service Rate</t>
  </si>
  <si>
    <t>DISTRIBUTED GENERATION [DGEN] SERVICE CLASSIFICATION~Retail Transmission Rate - Network Service Rate</t>
  </si>
  <si>
    <t>DISTRIBUTED GENERATION [DGEN] SERVICE CLASSIFICATION~Retail Transmission Rate - Line and Transformation Connection Service Rate</t>
  </si>
  <si>
    <t>GENERAL SERVICE 50 TO 499 KW SERVICE CLASSIFICATION~Retail Transmission Rate - Network Service Rate</t>
  </si>
  <si>
    <t>GENERAL SERVICE 50 TO 499 KW SERVICE CLASSIFICATION~Retail Transmission Rate - Line and Transformation Connection Service Rate</t>
  </si>
  <si>
    <t xml:space="preserve">GENERAL SERVICE 500 TO 4,999 KW SERVICE CLASSIFICATION~Retail Transmission Rate - Network Service Rate </t>
  </si>
  <si>
    <t xml:space="preserve">GENERAL SERVICE 500 TO 4,999 KW SERVICE CLASSIFICATION~Retail Transmission Rate - Line and Transformation Connection Service Rate </t>
  </si>
  <si>
    <t>LARGE USE SERVICE CLASSIFICATION~Retail Transmission Rate - Network Service Rate – Interval Metered</t>
  </si>
  <si>
    <t xml:space="preserve">LARGE USE SERVICE CLASSIFICATION~Retail Transmission Rate - Line and Transformation Connection Service Rate – Interval Metered </t>
  </si>
  <si>
    <t>GENERAL SERVICE 50 to 4,999 kW SERVICE CLASSIFICATION~Retail Transmission Rate - Network Service Rate</t>
  </si>
  <si>
    <t>GENERAL SERVICE 50 to 4,999 kW SERVICE CLASSIFICATION~Retail Transmission Rate - Line and Transformation Connection Service Rate</t>
  </si>
  <si>
    <t>LARGE USE WITH DEDICATED ASSETS SERVICE CLASSIFICATION~Retail Transmission Rate - Network Service Rate</t>
  </si>
  <si>
    <t>LARGE USE WITH DEDICATED ASSETS SERVICE CLASSIFICATION~Retail Transmission Rate - Line and Transformation Connection Service Rate</t>
  </si>
  <si>
    <t>SENTINEL LIGHTING SERVICE CLASSIFICATION~Retail Transmission Rate - Network Service Rate</t>
  </si>
  <si>
    <t>SENTINEL LIGHTING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</si>
  <si>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</si>
  <si>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</si>
  <si>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RESIDENTIAL R1 SERVICE CLASSIFICATION~Retail Transmission Rate - Network Service Rate</t>
  </si>
  <si>
    <t>RESIDENTIAL R1 SERVICE CLASSIFICATION~Retail Transmission Rate - Line and Transformation Connection Service Rate</t>
  </si>
  <si>
    <t>RESIDENTIAL R2 SERVICE CLASSIFICATION~Retail Transmission Rate - Network Service Rate</t>
  </si>
  <si>
    <t>RESIDENTIAL R2 SERVICE CLASSIFICATION~Retail Transmission Rate - Line and Transformation Connection Service Rate</t>
  </si>
  <si>
    <t>SEASONAL CUSTOMERS SERVICE CLASSIFICATION~Retail Transmission Rate - Network Service Rate</t>
  </si>
  <si>
    <t>SEASONAL CUSTOMERS SERVICE CLASSIFICATION~Retail Transmission Rate - Line and Transformation Connection Service Rate</t>
  </si>
  <si>
    <t>GENERAL SERVICE 50 TO 2,999 KW SERVICE CLASSIFICATION~Retail Transmission Rate - Network Service Rate</t>
  </si>
  <si>
    <t>GENERAL SERVICE 50 TO 2,999 KW SERVICE CLASSIFICATION~Retail Transmission Rate - Line and Transformation Connection Service Rate</t>
  </si>
  <si>
    <t>GENERAL SERVICE 3,000 TO 4,999 KW SERVICE CLASSIFICATION~Retail Transmission Rate - Network Service Rate</t>
  </si>
  <si>
    <t>GENERAL SERVICE 3,000 TO 4,999 KW SERVICE CLASSIFICATION~Retail Transmission Rate - Line and Transformation Connection Service Rate</t>
  </si>
  <si>
    <t>GENERAL SERVICE 50 to 4,999 kW SERVICE CLASSIFICATION~Retail Transmission Rate - Line and Transformation Connection Service Rate (see Note 1)</t>
  </si>
  <si>
    <t>LARGE USE SERVICE CLASSIFICATION~Retail Transmission Rate - Line and Transformation Connection Service Rate (see Note 1)</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</si>
  <si>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</si>
  <si>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</si>
  <si>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LARGE USE SERVICE CLASSIFICATION~Retail Transmission Rate - Network Service Rate - Interval Metered</t>
  </si>
  <si>
    <t>LARGE USE SERVICE CLASSIFICATION~Retail Transmission Rate - Line and Transformation Connection Service Rate - Interval Metered</t>
  </si>
  <si>
    <t>GENERAL SERVICE 50 TO 999 KW SERVICE CLASSIFICATION~Retail Transmission Rate - Network Service Rate</t>
  </si>
  <si>
    <t>GENERAL SERVICE 50 TO 999 KW SERVICE CLASSIFICATION~Retail Transmission Rate - Network Service Rate - Interval Metered</t>
  </si>
  <si>
    <t>GENERAL SERVICE 50 TO 999 KW SERVICE CLASSIFICATION~Retail Transmission Rate - Line and Transformation Connection Service Rate</t>
  </si>
  <si>
    <t>GENERAL SERVICE 50 TO 999 KW SERVICE CLASSIFICATION~Retail Transmission Rate - Line and Transformation Connection Service Rate - Interval Metered</t>
  </si>
  <si>
    <t>GENERAL SERVICE 1,000 TO 4,999 KW SERVICE CLASSIFICATION~Retail Transmission Rate - Network Service Rate - Interval Metered</t>
  </si>
  <si>
    <t>GENERAL SERVICE 1,000 TO 4,999 KW SERVICE CLASSIFICATION~Retail Transmission Rate - Line and Transformation Connection Service Rate - Interval Metered</t>
  </si>
  <si>
    <t>GENERAL SERVICE 50 TO 1,499 KW SERVICE CLASSIFICATION~Retail Transmission Rate - Network Service Rate</t>
  </si>
  <si>
    <t>GENERAL SERVICE 50 TO 1,499 KW SERVICE CLASSIFICATION~Retail Transmission Rate - Line and Transformation Connection Service Rate</t>
  </si>
  <si>
    <t>GENERAL SERVICE 1,500 TO 4,999 KW SERVICE CLASSIFICATION~Retail Transmission Rate - Network Service Rate</t>
  </si>
  <si>
    <t>GENERAL SERVICE 1,500 TO 4,999 KW SERVICE CLASSIFICATION~Retail Transmission Rate - Line and Transformation Connection Service Rate</t>
  </si>
  <si>
    <t xml:space="preserve">GENERAL SERVICE 50 to 4,999 kW SERVICE CLASSIFICATION~Retail Transmission Rate - Line and Transformation Connection Service Rate </t>
  </si>
  <si>
    <t xml:space="preserve">GENERAL SERVICE 50 to 4,999 kW SERVICE CLASSIFICATION~Retail Transmission Rate - Line and Transformation Connection Service Rate - Interval Metered </t>
  </si>
  <si>
    <t>COMPETITIVE SECTOR MULTI-UNIT RESIDENTIAL SERVICE CLASSIFICATION~Retail Transmission Rate - Network Service Rate</t>
  </si>
  <si>
    <t>COMPETITIVE SECTOR MULTI-UNIT RESIDENTIAL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</si>
  <si>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</si>
  <si>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</si>
  <si>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RESIDENTIAL SERVICE CLASSIFICATION~Retail Transmission Rate - Transformation Connection Service Rate</t>
  </si>
  <si>
    <t>GENERAL SERVICE LESS THAN 50 KW SERVICE CLASSIFICATION~Retail Transmission Rate - Transformation Connection Service Rate</t>
  </si>
  <si>
    <t>STREET LIGHTING SERVICE CLASSIFICATION~Retail Transmission Rate - Line Connection Service Rate</t>
  </si>
  <si>
    <t>EMBEDDED DISTRIBUTOR SERVICE CLASSIFICATION FOR HYDRO ONE NETWORKS INC.~Retail Transmission Rate - Network Service Rate</t>
  </si>
  <si>
    <t>EMBEDDED DISTRIBUTOR SERVICE CLASSIFICATION FOR HYDRO ONE NETWORKS INC.~Retail Transmission Rate - Line and Transformation Connection Service Rate</t>
  </si>
  <si>
    <t>GENERAL SERVICE GREATER THAN 1,000 KW SERVICE CLASSIFICATION~Retail Transmission Rate - Network Service Rate</t>
  </si>
  <si>
    <t>GENERAL SERVICE GREATER THAN 1,000 KW SERVICE CLASSIFICATION~Retail Transmission Rate - Line and Transformation Connection Service Rate</t>
  </si>
  <si>
    <t xml:space="preserve">GENERAL SERVICE LESS THAN 50 KW SERVICE CLASSIFICATION~Retail Transmission Rate - Line and Transformation Connection Service Rate </t>
  </si>
  <si>
    <t>GENERAL SERVICE 1,000 TO 4,999 KW (CO-GENERATION) SERVICE CLASSIFICATION~Retail Transmission Rate - Network Service Rate</t>
  </si>
  <si>
    <t xml:space="preserve">GENERAL SERVICE 1,000 TO 4,999 KW (CO-GENERATION) SERVICE CLASSIFICATION~Retail Transmission Rate - Line and Transformation Connection Service Rate </t>
  </si>
  <si>
    <t xml:space="preserve">LARGE USE SERVICE CLASSIFICATION~Retail Transmission Rate - Line and Transformation Connection Service Rate - Interval Metered </t>
  </si>
  <si>
    <t xml:space="preserve">STREET LIGHTING SERVICE CLASSIFICATION~Retail Transmission Rate - Line and Transformation Connection Service Rate </t>
  </si>
  <si>
    <t>GENERAL SERVICE 3,000 TO 4,999 KW SERVICE CLASSIFICATION~Retail Transmission Rate - Network Service Rate - Interval Metered</t>
  </si>
  <si>
    <t>GENERAL SERVICE 3,000 TO 4,999 KW SERVICE CLASSIFICATION~Retail Transmission Rate - Line and Transformation Connection Service Rate - Interval Metered</t>
  </si>
  <si>
    <t xml:space="preserve">RESIDENTIAL SERVICE CLASSIFICATION~Retail Transmission Rate - Network Service Rate </t>
  </si>
  <si>
    <t xml:space="preserve">RESIDENTIAL SERVICE CLASSIFICATION~Retail Transmission Rate - Line and Transformation Connection Service Rate </t>
  </si>
  <si>
    <t xml:space="preserve">GENERAL SERVICE LESS THAN 50 KW SERVICE CLASSIFICATION~Retail Transmission Rate - Network Service Rate </t>
  </si>
  <si>
    <t xml:space="preserve">GENERAL SERVICE 50 to 4,999 kW SERVICE CLASSIFICATION~Retail Transmission Rate - Network Service Rate </t>
  </si>
  <si>
    <t xml:space="preserve">GENERAL SERVICE 50 to 4,999 kW SERVICE CLASSIFICATION~Retail Transmission Rate - Network Service Rate - Interval Metered </t>
  </si>
  <si>
    <t xml:space="preserve">UNMETERED SCATTERED LOAD SERVICE CLASSIFICATION~Retail Transmission Rate - Network Service Rate </t>
  </si>
  <si>
    <t xml:space="preserve">UNMETERED SCATTERED LOAD SERVICE CLASSIFICATION~Retail Transmission Rate - Line and Transformation Connection Service Rate </t>
  </si>
  <si>
    <t xml:space="preserve">SENTINEL LIGHTING SERVICE CLASSIFICATION~Retail Transmission Rate - Line and Transformation Connection Service Rate </t>
  </si>
  <si>
    <t xml:space="preserve">STREET LIGHTING SERVICE CLASSIFICATION~Retail Transmission Rate - Network Service Rate </t>
  </si>
  <si>
    <t>GENERAL SERVICE 50 to 4,999 kW SERVICE CLASSIFICATION~Retail Transmission Rate - Network Service Rate - Interval Metered &gt; 1,000 kW</t>
  </si>
  <si>
    <t>GENERAL SERVICE 50 to 4,999 kW SERVICE CLASSIFICATION~Retail Transmission Rate - Line and Transformation Connection Service Rate - Interval Metered &gt; 1,000 kW</t>
  </si>
  <si>
    <t xml:space="preserve">GENERAL SERVICE 50 TO 999 KW SERVICE CLASSIFICATION~Retail Transmission Rate - Line and Transformation Connection Service Rate </t>
  </si>
  <si>
    <t xml:space="preserve">GENERAL SERVICE 50 TO 999 KW SERVICE CLASSIFICATION~Retail Transmission Rate - Line and Transformation Connection Service Rate - Interval Metered </t>
  </si>
  <si>
    <t>GENERAL SERVICE 1,000 KW OR GREATER SERVICE CLASSIFICATION~Retail Transmission Rate - Network Service Rate</t>
  </si>
  <si>
    <t xml:space="preserve">GENERAL SERVICE 1,000 KW OR GREATER SERVICE CLASSIFICATION~Retail Transmission Rate - Line and Transformation Connection Service Rate </t>
  </si>
  <si>
    <t>GENERAL SERVICE 3,000 TO 4,999 KW - INTERMEDIATE USE SERVICE CLASSIFICATION~Retail Transmission Rate - Network Service Rate</t>
  </si>
  <si>
    <t>GENERAL SERVICE 3,000 TO 4,999 KW - INTERMEDIATE USE SERVICE CLASSIFICATION~Retail Transmission Rate - Line and Transformation Connection Service Rate</t>
  </si>
  <si>
    <t>LARGE USE - REGULAR SERVICE CLASSIFICATION~Retail Transmission Rate - Network Service Rate</t>
  </si>
  <si>
    <t>LARGE USE - REGULAR SERVICE CLASSIFICATION~Retail Transmission Rate - Line Connection Service Rate</t>
  </si>
  <si>
    <t>LARGE USE - REGULAR SERVICE CLASSIFICATION~Retail Transmission Rate - Transformation Connection Service Rate</t>
  </si>
  <si>
    <t>LARGE USE - 3TS SERVICE CLASSIFICATION~Retail Transmission Rate - Network Service Rate</t>
  </si>
  <si>
    <t>LARGE USE - 3TS SERVICE CLASSIFICATION~Retail Transmission Rate - Line Connection Service Rate</t>
  </si>
  <si>
    <t>LARGE USE - FORD ANNEX SERVICE CLASSIFICATION~Retail Transmission Rate - Network Service Rate</t>
  </si>
  <si>
    <t xml:space="preserve">LARGE USE - FORD ANNEX SERVICE CLASSIFICATION~Retail Transmission Rate - Line Connection Service Rate </t>
  </si>
  <si>
    <t xml:space="preserve">GENERAL SERVICE 50 TO 1,499 KW SERVICE CLASSIFICATION~Retail Transmission Rate - Line and Transformation Connection Service Rate </t>
  </si>
  <si>
    <t>INTERMEDIATE USER SERVICE CLASSIFICATION~Retail Transmission Rate - Network Service Rate</t>
  </si>
  <si>
    <t>INTERMEDIATE USER SERVICE CLASSIFICATION~Retail Transmission Rate - Line and Transformation Connection Service Rate</t>
  </si>
  <si>
    <t>GENERAL SERVICE 500 TO 1,499 KW SERVICE CLASSIFICATION~Retail Transmission Rate - Network Service Rate - Interval Metered</t>
  </si>
  <si>
    <t>GENERAL SERVICE 500 TO 1,499 KW SERVICE CLASSIFICATION~Retail Transmission Rate - Line and Transformation Connection Service Rate - Interval Metered</t>
  </si>
  <si>
    <t>GENERAL SERVICE EQUAL TO OR GREATER THAN 1,500 KW SERVICE CLASSIFICATION~Retail Transmission Rate - Network Service Rate - Interval Metered</t>
  </si>
  <si>
    <t>GENERAL SERVICE EQUAL TO OR GREATER THAN 1,500 KW SERVICE CLASSIFICATION~Retail Transmission Rate - Line and Transformation Connection Service Rate - Interval Metered</t>
  </si>
  <si>
    <t>SEASONAL RESIDENTIAL SERVICE CLASSIFICATION~Retail Transmission Rate - Network Service Rate</t>
  </si>
  <si>
    <t>SEASONAL RESIDENTIAL SERVICE CLASSIFICATION~Retail Transmission Rate - Line and Transformation Connection Service Rate</t>
  </si>
  <si>
    <t xml:space="preserve">GENERAL SERVICE 3,000 TO 4,999 KW SERVICE CLASSIFICATION~Retail Transmission Rate - Line and Transformation Connection Service Rate </t>
  </si>
  <si>
    <t xml:space="preserve">LARGE USE SERVICE CLASSIFICATION~Retail Transmission Rate - Line and Transformation Connection Service Rate </t>
  </si>
  <si>
    <t>GENERAL SERVICE 500 TO 4,999 KW SERVICE CLASSIFICATION~Retail Transmission Rate - Network Service Rate</t>
  </si>
  <si>
    <t>GENERAL SERVICE 500 TO 4,999 KW SERVICE CLASSIFICATION~Retail Transmission Rate - Line and Transformation Connection Service Rate</t>
  </si>
  <si>
    <t>GENERAL SERVICE 1,000 KW AND GREATER SERVICE CLASSIFICATION~Retail Transmission Rate - Network Service Rate - Interval Metered</t>
  </si>
  <si>
    <t>GENERAL SERVICE 1,000 KW AND GREATER SERVICE CLASSIFICATION~Retail Transmission Rate - Line and Transformation Connection Service Rate - Interval Metered</t>
  </si>
  <si>
    <t>GENERAL SERVICE LESS THAN 50 kW SERVICE CLASSIFICATION~Retail Transmission Rate - Network Service Rate</t>
  </si>
  <si>
    <t>GENERAL SERVICE LESS THAN 50 kW SERVICE CLASSIFICATION~Retail Transmission Rate - Line and Transformation Connection Service Rate</t>
  </si>
  <si>
    <t>GENERAL SERVICE 50 TO 4,999 KW SERVICE CLASSIFICATION~Retail Transmission Rate - Network Service Rate</t>
  </si>
  <si>
    <t>GENERAL SERVICE 50 TO 4,999 KW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</si>
  <si>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</si>
  <si>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</si>
  <si>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YEAR-ROUND URBAN DENSITY - UR SERVICE CLASSIFICATION~Retail Transmission Rate - Network Service Rate</t>
  </si>
  <si>
    <t>YEAR-ROUND MEDIUM DENSITY - R1 SERVICE CLASSIFICATION~Retail Transmission Rate - Network Service Rate</t>
  </si>
  <si>
    <t>YEAR-ROUND LOW DENSITY - R2 SERVICE CLASSIFICATION~Retail Transmission Rate - Network Service Rate</t>
  </si>
  <si>
    <t>SEASONAL SERVICE CLASSIFICATION~Retail Transmission Rate - Network Service Rate</t>
  </si>
  <si>
    <t>URBAN GENERAL SERVICE ENERGY BILLED - UGe SERVICE CLASSIFICATION~Retail Transmission Rate - Network Service Rate</t>
  </si>
  <si>
    <t>GENERAL SERVICE ENERGY BILLED - GSe SERVICE CLASSIFICATION~Retail Transmission Rate - Network Service Rate</t>
  </si>
  <si>
    <t>URBAN GENERAL SERVICE DEMAND BILLED - UGd SERVICE CLASSIFICATION~Retail Transmission Rate - Network Service Rate</t>
  </si>
  <si>
    <t>GENERAL SERVICE DEMAND BILLED - GSd SERVICE CLASSIFICATION~Retail Transmission Rate - Network Service Rate</t>
  </si>
  <si>
    <t>DISTRIBUTED GENERATION - DGen SERVICE CLASSIFICATION~Retail Transmission Rate - Network Service Rate</t>
  </si>
  <si>
    <t>SUB TRANSMISSION - ST SERVICE CLASSIFICATION~Retail Transmission Rate - Network Service Rate</t>
  </si>
  <si>
    <t>YEAR-ROUND URBAN DENSITY - UR SERVICE CLASSIFICATION~Retail Transmission Rate - Line and Transformation Connection Service Rate</t>
  </si>
  <si>
    <t>YEAR-ROUND MEDIUM DENSITY - R1 SERVICE CLASSIFICATION~Retail Transmission Rate - Line and Transformation Connection Service Rate</t>
  </si>
  <si>
    <t>YEAR-ROUND LOW DENSITY - R2 SERVICE CLASSIFICATION~Retail Transmission Rate - Line and Transformation Connection Service Rate</t>
  </si>
  <si>
    <t>SEASONAL SERVICE CLASSIFICATION~Retail Transmission Rate - Line and Transformation Connection Service Rate</t>
  </si>
  <si>
    <t>URBAN GENERAL SERVICE ENERGY BILLED - UGe SERVICE CLASSIFICATION~Retail Transmission Rate - Line and Transformation Connection Service Rate</t>
  </si>
  <si>
    <t>GENERAL SERVICE ENERGY BILLED - GSe SERVICE CLASSIFICATION~Retail Transmission Rate - Line and Transformation Connection Service Rate</t>
  </si>
  <si>
    <t>URBAN GENERAL SERVICE DEMAND BILLED - UGd SERVICE CLASSIFICATION~Retail Transmission Rate - Line and Transformation Connection Service Rate</t>
  </si>
  <si>
    <t>GENERAL SERVICE DEMAND BILLED - GSd SERVICE CLASSIFICATION~Retail Transmission Rate - Line and Transformation Connection Service Rate</t>
  </si>
  <si>
    <t>DISTRIBUTED GENERATION - DGen SERVICE CLASSIFICATION~Retail Transmission Rate - Line and Transformation Connection Service Rate</t>
  </si>
  <si>
    <t>SUB TRANSMISSION - ST SERVICE CLASSIFICATION~Retail Transmission Rate - Line Connection Service Rate</t>
  </si>
  <si>
    <t>SUB TRANSMISSION - ST SERVICE CLASSIFICATION~Retail Transmission Rate - Transformation Connection Service Rate</t>
  </si>
  <si>
    <t>ERTH Power Corporation-ERTH Power Main Rate Zone</t>
  </si>
  <si>
    <t>ERTH Power Corporation – Goderich Rate Zone</t>
  </si>
  <si>
    <t>Synergy North Corporation-Thunder Bay Rate Zone</t>
  </si>
  <si>
    <t>3. RRR Data</t>
  </si>
  <si>
    <t>4. UTRs and Sub-Transmission</t>
  </si>
  <si>
    <t>5. Historical Wholesale</t>
  </si>
  <si>
    <t>6. Current Wholesale</t>
  </si>
  <si>
    <t>7. Forecast Wholesale</t>
  </si>
  <si>
    <t>8. RTSR Rates to Forecast</t>
  </si>
  <si>
    <t>Alectra Utilities Corporation-Guelph Rate Zone</t>
  </si>
  <si>
    <t>Elexicon Energy Inc.-Whitby Rate Zone</t>
  </si>
  <si>
    <t>Elexicon Energy Inc.-Veridian Rate Zone</t>
  </si>
  <si>
    <t>ERTH Power Corporation - ERTH Power Main Rate Zone</t>
  </si>
  <si>
    <t>ERTH POWER CORPORATION – GODERICH RATE ZONE</t>
  </si>
  <si>
    <t>Hydro One Remote Communites Inc.</t>
  </si>
  <si>
    <t xml:space="preserve">Synergy North Corporation-Thunder Bay Rate Zone </t>
  </si>
  <si>
    <t>Class_A_Consumption_kWhs</t>
  </si>
  <si>
    <t>Class_A_Consumption_kWs</t>
  </si>
  <si>
    <t>X</t>
  </si>
  <si>
    <t xml:space="preserve">v 1.0
</t>
  </si>
  <si>
    <t>WKBSV849</t>
  </si>
  <si>
    <t>NJYBW716</t>
  </si>
  <si>
    <t>GQQHM388</t>
  </si>
  <si>
    <t>OARZC118</t>
  </si>
  <si>
    <t>HJHBH994</t>
  </si>
  <si>
    <t>KQEEH473</t>
  </si>
  <si>
    <t>CPEFQ593</t>
  </si>
  <si>
    <t>QXHJU641</t>
  </si>
  <si>
    <t>AVXSO594</t>
  </si>
  <si>
    <t>PTLUC812</t>
  </si>
  <si>
    <t>ADICB565</t>
  </si>
  <si>
    <t>LRECV427</t>
  </si>
  <si>
    <t>KTCNY552</t>
  </si>
  <si>
    <t>YEPCI143</t>
  </si>
  <si>
    <t>GRHTW113</t>
  </si>
  <si>
    <t>GMGHU415</t>
  </si>
  <si>
    <t>YTPWF351</t>
  </si>
  <si>
    <t>YCYKQ642</t>
  </si>
  <si>
    <t>ADZFM459</t>
  </si>
  <si>
    <t>RVWKN794</t>
  </si>
  <si>
    <t>KESKM585</t>
  </si>
  <si>
    <t>MQFNL784</t>
  </si>
  <si>
    <t>FNDHH648</t>
  </si>
  <si>
    <t>PTREM828</t>
  </si>
  <si>
    <t>UBBYF452</t>
  </si>
  <si>
    <t>NSBED625</t>
  </si>
  <si>
    <t>TXKTT167</t>
  </si>
  <si>
    <t>ZHKLA874</t>
  </si>
  <si>
    <t>YLCEC559</t>
  </si>
  <si>
    <t>NHKJF259</t>
  </si>
  <si>
    <t>SLRXO177</t>
  </si>
  <si>
    <t>UIFEM157</t>
  </si>
  <si>
    <t>KSUYD122</t>
  </si>
  <si>
    <t>QHCKN852</t>
  </si>
  <si>
    <t>FUIJX538</t>
  </si>
  <si>
    <t>PWKJP953</t>
  </si>
  <si>
    <t>JEGGW178</t>
  </si>
  <si>
    <t>TVKSH414</t>
  </si>
  <si>
    <t>PQZCY963</t>
  </si>
  <si>
    <t>GTLBW445</t>
  </si>
  <si>
    <t>MLWYG784</t>
  </si>
  <si>
    <t>QDKIF127</t>
  </si>
  <si>
    <t>AMZEN437</t>
  </si>
  <si>
    <t>ACEVX242</t>
  </si>
  <si>
    <t>OLIUU862</t>
  </si>
  <si>
    <t>NIOJF461</t>
  </si>
  <si>
    <t>ZYZFO848</t>
  </si>
  <si>
    <t>IOKHC383</t>
  </si>
  <si>
    <t>SKVKJ649</t>
  </si>
  <si>
    <t>TPFNQ593</t>
  </si>
  <si>
    <t>HHPNS717</t>
  </si>
  <si>
    <t>JMNNR431</t>
  </si>
  <si>
    <t>YEOQG654</t>
  </si>
  <si>
    <t>RUZIU984</t>
  </si>
  <si>
    <t>DSPWZ318</t>
  </si>
  <si>
    <t>Total Connection</t>
  </si>
  <si>
    <t>The purpose of this sheet is to calculate Low Voltage service rates based on a forecasted host distribution expense.</t>
  </si>
  <si>
    <t>Low Voltage Charges</t>
  </si>
  <si>
    <t xml:space="preserve">      Forecast Methodology</t>
  </si>
  <si>
    <t>Host Volume</t>
  </si>
  <si>
    <t>Host Charges</t>
  </si>
  <si>
    <t>Instructions: The methodology of the test year forecast for host charges is at the distributor's discretion. Please provide a brief descriptor of the methodology used here, and a complete description with rationale in the filed evidence.</t>
  </si>
  <si>
    <t xml:space="preserve">                  Regardless of the methodology chosen, please ensure that the Host Charges for the test year is completed for each host distributor.</t>
  </si>
  <si>
    <t>Low Voltage Rates</t>
  </si>
  <si>
    <t>Proposed Loss Factor</t>
  </si>
  <si>
    <t>RTSR Connection Rate</t>
  </si>
  <si>
    <t>Loss Adjusted Volume</t>
  </si>
  <si>
    <t>RTSR Connection Revenue</t>
  </si>
  <si>
    <t>Allocation</t>
  </si>
  <si>
    <t>Allocated Low Voltage Charges</t>
  </si>
  <si>
    <t>Instructions: Please enter the rate class volumes consistent with the proposed load forecast, and proposed loss factor.</t>
  </si>
  <si>
    <t>2.1.5 TotalConsumptionData_Dist_Ret_Total_Combined_2021_v2</t>
  </si>
  <si>
    <t>Host I:</t>
  </si>
  <si>
    <t>Host II:</t>
  </si>
  <si>
    <t>2023
Jan to Jun</t>
  </si>
  <si>
    <t>2023
Jul to Dec</t>
  </si>
  <si>
    <t>Filing Year</t>
  </si>
  <si>
    <t>Company Name</t>
  </si>
  <si>
    <t>Rate Class Detail</t>
  </si>
  <si>
    <t>Company Detail Class</t>
  </si>
  <si>
    <t>RPPMeterCustkWh</t>
  </si>
  <si>
    <t>Metered Consumption on RPP - Kw</t>
  </si>
  <si>
    <t>Metered Consumption on Non-RPP - Kwh</t>
  </si>
  <si>
    <t>Metered Consumption on Non-RPP - Kw</t>
  </si>
  <si>
    <t>Billed by IESO For Commodity - Kwh</t>
  </si>
  <si>
    <t>Billed by IESO For Commodity - Kw</t>
  </si>
  <si>
    <t>Total Consumption - Kwh</t>
  </si>
  <si>
    <t>Total Consumption - Kw</t>
  </si>
  <si>
    <t>Alectra Utilities Corporation</t>
  </si>
  <si>
    <t>Embedded Distributor(s)</t>
  </si>
  <si>
    <t>General Service &lt; 50 kW</t>
  </si>
  <si>
    <t>General Service Less Than 50 kW - Guelph Hydro</t>
  </si>
  <si>
    <t>General Service Less Than 50 kW - Horizon</t>
  </si>
  <si>
    <t>Alectra Utilities Corporation_ice Less Than 50 kW - Horizon_General Service Less Than 50 kW Service Classification</t>
  </si>
  <si>
    <t>General Service Less Than 50 kW - PowerStream</t>
  </si>
  <si>
    <t>Alectra Utilities Corporation_Less Than 50 kW - PowerStream_General Service Less Than 50 kW Service Classification</t>
  </si>
  <si>
    <t>General Service &gt;= 50 kW</t>
  </si>
  <si>
    <t>Alectra Utilities Corporation_ro One Brampton_Energy From Waste Service Classification</t>
  </si>
  <si>
    <t>General Service 1,000 to 4,999 kW - Guelph Hydro</t>
  </si>
  <si>
    <t>General Service 50 To 999 kW - Guelph Hydro</t>
  </si>
  <si>
    <t>General Service 50 to 4,999 kW - Horizon</t>
  </si>
  <si>
    <t>General Service 50 to 4,999 kW - PowerStream</t>
  </si>
  <si>
    <t>Alectra Utilities Corporation_50 to 4,999 kW - PowerStream_General Service 50 to 4,999 kW Service Classification</t>
  </si>
  <si>
    <t>Large User</t>
  </si>
  <si>
    <t>Alectra Utilities Corporation_rsource_Large Use Service Classification</t>
  </si>
  <si>
    <t>Large Use - Guelph Hydro</t>
  </si>
  <si>
    <t>Alectra Utilities Corporation_h Hydro_Large Use Service Classification</t>
  </si>
  <si>
    <t>Large Use - Horizon</t>
  </si>
  <si>
    <t>Alectra Utilities Corporation_Horizon_Large Use Service Classification</t>
  </si>
  <si>
    <t>Alectra Utilities Corporation_rampton_Large Use Service Classification</t>
  </si>
  <si>
    <t>Large Use - PowerStream</t>
  </si>
  <si>
    <t>Alectra Utilities Corporation_rStream_Large Use Service Classification</t>
  </si>
  <si>
    <t>Large Use with Dedicated Assets - Horizon</t>
  </si>
  <si>
    <t>Alectra Utilities Corporation_th Dedicated Assets - Horizon_Large Use with Dedicated Assets Service Classification</t>
  </si>
  <si>
    <t>Alectra Utilities Corporation_nersource_Residential Service Classification</t>
  </si>
  <si>
    <t>Residential - Guelph Hydro</t>
  </si>
  <si>
    <t>Alectra Utilities Corporation_lph Hydro_Residential Service Classification</t>
  </si>
  <si>
    <t>Residential - Horizon</t>
  </si>
  <si>
    <t>Alectra Utilities Corporation_ Brampton_Residential Service Classification</t>
  </si>
  <si>
    <t>Residential - PowerStream</t>
  </si>
  <si>
    <t>Alectra Utilities Corporation_werStream_Residential Service Classification</t>
  </si>
  <si>
    <t>Sentinel Lighting Connections</t>
  </si>
  <si>
    <t>Sentinel Lighting - Guelph Hydro</t>
  </si>
  <si>
    <t>Sentinel Lighting - Horizon</t>
  </si>
  <si>
    <t>Sentinel Lighting - PowerStream</t>
  </si>
  <si>
    <t>Alectra Utilities Corporation_g - PowerStream_Sentinel Lighting Service Classification</t>
  </si>
  <si>
    <t>Street Lighting Connections</t>
  </si>
  <si>
    <t>Street Lighting - Guelph Hydro</t>
  </si>
  <si>
    <t>Street Lighting - Horizon</t>
  </si>
  <si>
    <t>Alectra Utilities Corporation_ One Brampton_Street Lighting Service Classification</t>
  </si>
  <si>
    <t>Street Lighting - PowerStream</t>
  </si>
  <si>
    <t>Alectra Utilities Corporation_- PowerStream_Street Lighting Service Classification</t>
  </si>
  <si>
    <t>Unmetered Scattered Load Connections</t>
  </si>
  <si>
    <t>Unmetered Scattered Load - Guelph Hydro</t>
  </si>
  <si>
    <t>Unmetered Scattered Load - Horizon</t>
  </si>
  <si>
    <t>Unmetered Scattered Load - PowerStream</t>
  </si>
  <si>
    <t>Alectra Utilities Corporation_red Load - PowerStream_Unmetered Scattered Load Service Classification</t>
  </si>
  <si>
    <t>Residential – R2</t>
  </si>
  <si>
    <t>Algoma Power Inc._Residential – R2 Service Classification</t>
  </si>
  <si>
    <t>Residential – R1</t>
  </si>
  <si>
    <t>Algoma Power Inc._Residential – R1 Service Classification</t>
  </si>
  <si>
    <t>Residential – Seasonal</t>
  </si>
  <si>
    <t>Algoma Power Inc._Residential – Seasonal Service Classification</t>
  </si>
  <si>
    <t>Algoma Power Inc._Street Lighting Service Classification</t>
  </si>
  <si>
    <t>Atikokan Hydro Inc._General Service Less Than 50 kW Service Classification</t>
  </si>
  <si>
    <t>Atikokan Hydro Inc._General Service 50 to 4,999 kW Service Classification</t>
  </si>
  <si>
    <t>Atikokan Hydro Inc._Residential Service Classification</t>
  </si>
  <si>
    <t>Atikokan Hydro Inc._Street Lighting Service Classification</t>
  </si>
  <si>
    <t>Bluewater Power Distribution Corporation_General Service Less Than 50 kW Service Classification</t>
  </si>
  <si>
    <t>Bluewater Power Distribution Corporation_General Service 1,000 to 4,999 kW Service Classification</t>
  </si>
  <si>
    <t>Bluewater Power Distribution Corporation_General Service 50 to 999 kW Service Classification</t>
  </si>
  <si>
    <t>Bluewater Power Distribution Corporation_Large Use Service Classification</t>
  </si>
  <si>
    <t>Bluewater Power Distribution Corporation_Residential Service Classification</t>
  </si>
  <si>
    <t>Bluewater Power Distribution Corporation_Sentinel Lighting Service Classification</t>
  </si>
  <si>
    <t>Bluewater Power Distribution Corporation_Street Lighting Service Classification</t>
  </si>
  <si>
    <t>Bluewater Power Distribution Corporation_Unmetered Scattered Load Service Classification</t>
  </si>
  <si>
    <t>Burlington Hydro Inc._General Service Less Than 50 kW Service Classification</t>
  </si>
  <si>
    <t>Burlington Hydro Inc._General Service 50 to 4,999 kW Service Classification</t>
  </si>
  <si>
    <t>Burlington Hydro Inc._Residential Service Classification</t>
  </si>
  <si>
    <t>Burlington Hydro Inc._Street Lighting Service Classification</t>
  </si>
  <si>
    <t>Burlington Hydro Inc._Unmetered Scattered Load Service Classification</t>
  </si>
  <si>
    <t>Canadian Niagara Power Inc._Embedded Distributor Service Classification</t>
  </si>
  <si>
    <t>Canadian Niagara Power Inc._General Service Less Than 50 kW Service Classification</t>
  </si>
  <si>
    <t>General Service 50 To 4,999 kW</t>
  </si>
  <si>
    <t>Canadian Niagara Power Inc._General Service 50 To 4,999 kW Service Classification</t>
  </si>
  <si>
    <t>Canadian Niagara Power Inc._Residential Service Classification</t>
  </si>
  <si>
    <t>Canadian Niagara Power Inc._Sentinel Lighting Service Classification</t>
  </si>
  <si>
    <t>Canadian Niagara Power Inc._Street Lighting Service Classification</t>
  </si>
  <si>
    <t>Canadian Niagara Power Inc._Unmetered Scattered Load Service Classification</t>
  </si>
  <si>
    <t>Centre Wellington Hydro Ltd._General Service Less Than 50 kW Service Classification</t>
  </si>
  <si>
    <t>Centre Wellington Hydro Ltd._General Service 3,000 to 4,999 kW Service Classification</t>
  </si>
  <si>
    <t>Centre Wellington Hydro Ltd._General Service 50 to 2,999 kW Service Classification</t>
  </si>
  <si>
    <t>Centre Wellington Hydro Ltd._Residential Service Classification</t>
  </si>
  <si>
    <t>Centre Wellington Hydro Ltd._Sentinel Lighting Service Classification</t>
  </si>
  <si>
    <t>Centre Wellington Hydro Ltd._Street Lighting Service Classification</t>
  </si>
  <si>
    <t>Centre Wellington Hydro Ltd._Unmetered Scattered Load Service Classification</t>
  </si>
  <si>
    <t>Chapleau Public Utilities Corporation_General Service Less Than 50 kW Service Classification</t>
  </si>
  <si>
    <t>Chapleau Public Utilities Corporation_General Service 50 to 4,999 kW Service Classification</t>
  </si>
  <si>
    <t>Chapleau Public Utilities Corporation_Residential Service Classification</t>
  </si>
  <si>
    <t>Chapleau Public Utilities Corporation_Sentinel Lighting Service Classification</t>
  </si>
  <si>
    <t>Chapleau Public Utilities Corporation_Street Lighting Service Classification</t>
  </si>
  <si>
    <t>Chapleau Public Utilities Corporation_Unmetered Scattered Load Service Classification</t>
  </si>
  <si>
    <t>Cooperative Hydro Embrun Inc._General Service Less Than 50 kW Service Classification</t>
  </si>
  <si>
    <t>Cooperative Hydro Embrun Inc._General Service 50 to 4,999 kW Service Classification</t>
  </si>
  <si>
    <t>Cooperative Hydro Embrun Inc._Residential Service Classification</t>
  </si>
  <si>
    <t>Cooperative Hydro Embrun Inc._Street Lighting Service Classification</t>
  </si>
  <si>
    <t>Cooperative Hydro Embrun Inc._Unmetered Scattered Load Service Classification</t>
  </si>
  <si>
    <t>E.L.K. Energy Inc._Embedded Distributor Service Classification</t>
  </si>
  <si>
    <t>E.L.K. Energy Inc._General Service Less Than 50 kW Service Classification</t>
  </si>
  <si>
    <t>E.L.K. Energy Inc._General Service 50 to 4,999 kW Service Classification</t>
  </si>
  <si>
    <t>E.L.K. Energy Inc._Residential Service Classification</t>
  </si>
  <si>
    <t>E.L.K. Energy Inc._Sentinel Lighting Service Classification</t>
  </si>
  <si>
    <t>E.L.K. Energy Inc._Street Lighting Service Classification</t>
  </si>
  <si>
    <t>E.L.K. Energy Inc._Unmetered Scattered Load Service Classification</t>
  </si>
  <si>
    <t>ENWIN Utilities Ltd._General Service Less Than 50 kW Service Classification</t>
  </si>
  <si>
    <t>ENWIN Utilities Ltd._ to 4,999 kW - Intermediate Use_General Service 3,000 to 4,999 kW Service Classification</t>
  </si>
  <si>
    <t>ENWIN Utilities Ltd._General Service 50 to 4,999 kW Service Classification</t>
  </si>
  <si>
    <t>Dedicated TS</t>
  </si>
  <si>
    <t>ENWIN Utilities Ltd._Dedicated TS Service Classification</t>
  </si>
  <si>
    <t>ENWIN Utilities Ltd._d Annex_Large Use Service Classification</t>
  </si>
  <si>
    <t>ENWIN Utilities Ltd._Regular_Large Use Service Classification</t>
  </si>
  <si>
    <t>ENWIN Utilities Ltd._Residential Service Classification</t>
  </si>
  <si>
    <t>ENWIN Utilities Ltd._Sentinel Lighting Service Classification</t>
  </si>
  <si>
    <t>ENWIN Utilities Ltd._Street Lighting Service Classification</t>
  </si>
  <si>
    <t>ENWIN Utilities Ltd._Unmetered Scattered Load Service Classification</t>
  </si>
  <si>
    <t>EPCOR Electricity Distribution Ontario Inc._General Service Less Than 50 kW Service Classification</t>
  </si>
  <si>
    <t>EPCOR Electricity Distribution Ontario Inc._General Service 50 to 4,999 kW Service Classification</t>
  </si>
  <si>
    <t>EPCOR Electricity Distribution Ontario Inc._Residential Service Classification</t>
  </si>
  <si>
    <t>EPCOR Electricity Distribution Ontario Inc._Street Lighting Service Classification</t>
  </si>
  <si>
    <t>EPCOR Electricity Distribution Ontario Inc._Unmetered Scattered Load Service Classification</t>
  </si>
  <si>
    <t>ERTH Power Corporation</t>
  </si>
  <si>
    <t>Embedded Distributor - Main</t>
  </si>
  <si>
    <t>ERTH Power Corporation_Distributor - Main_Embedded Distributor Service Classification</t>
  </si>
  <si>
    <t>General Service Less Than 50 kW - Goderich</t>
  </si>
  <si>
    <t>ERTH Power Corporation_ce Less Than 50 kW - Goderich_General Service Less Than 50 kW Service Classification</t>
  </si>
  <si>
    <t>General Service Less Than 50 kW - Main</t>
  </si>
  <si>
    <t>ERTH Power Corporation_ervice Less Than 50 kW - Main_General Service Less Than 50 kW Service Classification</t>
  </si>
  <si>
    <t>General Service 1,000 to 4,999 kW - Main</t>
  </si>
  <si>
    <t>ERTH Power Corporation_ervice 1,000 to 4,999 kW - Main_General Service 1,000 to 4,999 kW Service Classification</t>
  </si>
  <si>
    <t>General Service 50 to 499 kW - Goderich</t>
  </si>
  <si>
    <t>ERTH Power Corporation_ce 50 to 499 kW - Goderich_General Service 50 to 499 kW Service Classification</t>
  </si>
  <si>
    <t>General Service 50 to 999 kW - Main</t>
  </si>
  <si>
    <t>ERTH Power Corporation_ervice 50 to 999 kW - Main_General Service 50 to 999 kW Service Classification</t>
  </si>
  <si>
    <t>General Service 500 to 4,999 kW - Goderich</t>
  </si>
  <si>
    <t>ERTH Power Corporation_ce 500 to 4,999 kW - Goderich_General Service 500 to 4,999 kW Service Classification</t>
  </si>
  <si>
    <t>Large Use - Goderich</t>
  </si>
  <si>
    <t>ERTH Power Corporation_oderich_Large Use Service Classification</t>
  </si>
  <si>
    <t>Large Use- Main</t>
  </si>
  <si>
    <t>ERTH Power Corporation_- Main_Large Us Service Classification</t>
  </si>
  <si>
    <t>Residential - Goderich</t>
  </si>
  <si>
    <t>ERTH Power Corporation_ Goderich_Residential Service Classification</t>
  </si>
  <si>
    <t>Residential - Main</t>
  </si>
  <si>
    <t>ERTH Power Corporation_al - Main_Residential Service Classification</t>
  </si>
  <si>
    <t>Sentinel Lighting - Goderich</t>
  </si>
  <si>
    <t>ERTH Power Corporation_ting - Goderich_Sentinel Lighting Service Classification</t>
  </si>
  <si>
    <t>Sentinel Lighting - Main</t>
  </si>
  <si>
    <t>ERTH Power Corporation_Lighting - Main_Sentinel Lighting Service Classification</t>
  </si>
  <si>
    <t>Street Lighting - Goderich</t>
  </si>
  <si>
    <t>ERTH Power Corporation_ng - Goderich_Street Lighting Service Classification</t>
  </si>
  <si>
    <t>Street Lighting - Main</t>
  </si>
  <si>
    <t>ERTH Power Corporation_ghting - Main_Street Lighting Service Classification</t>
  </si>
  <si>
    <t>Unmetered Scattered Load - Goderich</t>
  </si>
  <si>
    <t>ERTH Power Corporation_ttered Load - Goderich_Unmetered Scattered Load Service Classification</t>
  </si>
  <si>
    <t>Unmetered Scattered Load - Main</t>
  </si>
  <si>
    <t>ERTH Power Corporation_ Scattered Load - Main_Unmetered Scattered Load Service Classification</t>
  </si>
  <si>
    <t>Elexicon Energy Inc.</t>
  </si>
  <si>
    <t>General Service &lt; 50 kW - Veridian</t>
  </si>
  <si>
    <t>Elexicon Energy Inc._ce &lt; 50 kW - Veridian_General Service &lt; 50 kW Service Classification</t>
  </si>
  <si>
    <t>General Service &lt; 50 kW - Whitby</t>
  </si>
  <si>
    <t>Elexicon Energy Inc._vice &lt; 50 kW - Whitby_General Service &lt; 50 kW Service Classification</t>
  </si>
  <si>
    <t>General Service 3,000 to 4,999 kW - Veridian</t>
  </si>
  <si>
    <t>Elexicon Energy Inc._ce 3,000 to 4,999 kW - Veridian_General Service 3,000 to 4,999 kW Service Classification</t>
  </si>
  <si>
    <t>General Service 50 to 2,999 kW - Veridian</t>
  </si>
  <si>
    <t>Elexicon Energy Inc._ce 50 to 2,999 kW - Veridian_General Service 50 to 2,999 kW Service Classification</t>
  </si>
  <si>
    <t>General Service 50 to 4,999 kW - Whitby</t>
  </si>
  <si>
    <t>Elexicon Energy Inc._vice 50 to 4,999 kW - Whitby_General Service 50 to 4,999 kW Service Classification</t>
  </si>
  <si>
    <t>Large Use - Veridian</t>
  </si>
  <si>
    <t>Elexicon Energy Inc._eridian_Large Use Service Classification</t>
  </si>
  <si>
    <t>Residential - Veridian</t>
  </si>
  <si>
    <t>Elexicon Energy Inc._ Veridian_Residential Service Classification</t>
  </si>
  <si>
    <t>Residential - Whitby</t>
  </si>
  <si>
    <t>Elexicon Energy Inc._ - Whitby_Residential Service Classification</t>
  </si>
  <si>
    <t>Residential Seasonal - Veridian</t>
  </si>
  <si>
    <t>Elexicon Energy Inc._easonal - Veridian_Residential Seasonal Service Classification</t>
  </si>
  <si>
    <t>Sentinel Lighting - Veridian</t>
  </si>
  <si>
    <t>Elexicon Energy Inc._ting - Veridian_Sentinel Lighting Service Classification</t>
  </si>
  <si>
    <t>Sentinel Lighting - Whitby</t>
  </si>
  <si>
    <t>Elexicon Energy Inc._ghting - Whitby_Sentinel Lighting Service Classification</t>
  </si>
  <si>
    <t>Street Lighting - Veridian</t>
  </si>
  <si>
    <t>Elexicon Energy Inc._ng - Veridian_Street Lighting Service Classification</t>
  </si>
  <si>
    <t>Street Lighting - Whitby</t>
  </si>
  <si>
    <t>Elexicon Energy Inc._ting - Whitby_Street Lighting Service Classification</t>
  </si>
  <si>
    <t>Unmetered Scattered Load - Veridian</t>
  </si>
  <si>
    <t>Elexicon Energy Inc._ttered Load - Veridian_Unmetered Scattered Load Service Classification</t>
  </si>
  <si>
    <t>Unmetered Scattered Load - Whitby</t>
  </si>
  <si>
    <t>Elexicon Energy Inc._cattered Load - Whitby_Unmetered Scattered Load Service Classification</t>
  </si>
  <si>
    <t>Enova Power Corp.</t>
  </si>
  <si>
    <t>Embedded Distributor-Kitchener-Wilmot</t>
  </si>
  <si>
    <t>Enova Power Corp._-Kitchener-Wilmot_Embedded Distributo Service Classification</t>
  </si>
  <si>
    <t>Embedded Distributor-Waterloo North</t>
  </si>
  <si>
    <t>Enova Power Corp._or-Waterloo North_Embedded Distributo Service Classification</t>
  </si>
  <si>
    <t>General Service Less Than 50 kW-Kitchener-Wilmot</t>
  </si>
  <si>
    <t>Enova Power Corp._ Than 50 kW-Kitchener-Wilmot_General Service Less Than 50 k Service Classification</t>
  </si>
  <si>
    <t>General Service Less Than 50 kW-Waterloo North</t>
  </si>
  <si>
    <t>Enova Power Corp._ss Than 50 kW-Waterloo North_General Service Less Than 50 k Service Classification</t>
  </si>
  <si>
    <t>General Service 50 to 4,999 kW-Kitchener-Wilmot</t>
  </si>
  <si>
    <t>Enova Power Corp._o 4,999 kW-Kitchener-Wilmot_General Service 50 to 4,999 k Service Classification</t>
  </si>
  <si>
    <t>General Service 50 to 4,999 kW-Waterloo North</t>
  </si>
  <si>
    <t>Enova Power Corp._ to 4,999 kW-Waterloo North_General Service 50 to 4,999 k Service Classification</t>
  </si>
  <si>
    <t>Large Use-Kitchener-Wilmot</t>
  </si>
  <si>
    <t>Enova Power Corp._Wilmot_Large Us Service Classification</t>
  </si>
  <si>
    <t>Large Use-Waterloo North</t>
  </si>
  <si>
    <t>Enova Power Corp._ North_Large Us Service Classification</t>
  </si>
  <si>
    <t>Residential-Kitchener-Wilmot</t>
  </si>
  <si>
    <t>Enova Power Corp._r-Wilmot_Residentia Service Classification</t>
  </si>
  <si>
    <t>Residential-Waterloo North</t>
  </si>
  <si>
    <t>Enova Power Corp._oo North_Residentia Service Classification</t>
  </si>
  <si>
    <t>Street Lighting-Kitchener-Wilmot</t>
  </si>
  <si>
    <t>Enova Power Corp._hener-Wilmot_Street Lightin Service Classification</t>
  </si>
  <si>
    <t>Street Lighting-Waterloo North</t>
  </si>
  <si>
    <t>Enova Power Corp._terloo North_Street Lightin Service Classification</t>
  </si>
  <si>
    <t>Unmetered Scattered Load-Kitchener-Wilmot</t>
  </si>
  <si>
    <t>Enova Power Corp._Load-Kitchener-Wilmot_Unmetered Scattered Loa Service Classification</t>
  </si>
  <si>
    <t>Unmetered Scattered Load-Waterloo North</t>
  </si>
  <si>
    <t>Enova Power Corp._d Load-Waterloo North_Unmetered Scattered Loa Service Classification</t>
  </si>
  <si>
    <t>Entegrus Powerlines Inc._Distributor - Main_Embedded Distributor Service Classification</t>
  </si>
  <si>
    <t>Entegrus Powerlines Inc._ervice Less Than 50 kW - Main_General Service Less Than 50 kW Service Classification</t>
  </si>
  <si>
    <t>General Service Less Than 50 kW - St. Thomas Energy</t>
  </si>
  <si>
    <t>Entegrus Powerlines Inc._han 50 kW - St. Thomas Energy_General Service Less Than 50 kW Service Classification</t>
  </si>
  <si>
    <t>General Service 50 to 4,999 kW - Main</t>
  </si>
  <si>
    <t>Entegrus Powerlines Inc._ervice 50 to 4,999 kW - Main_General Service 50 to 4,999 kW Service Classification</t>
  </si>
  <si>
    <t>General Service 50 to 4,999 kW - St. Thomas Energy</t>
  </si>
  <si>
    <t>Entegrus Powerlines Inc._4,999 kW - St. Thomas Energy_General Service 50 to 4,999 kW Service Classification</t>
  </si>
  <si>
    <t>Large Use - Main</t>
  </si>
  <si>
    <t>Entegrus Powerlines Inc._ - Main_Large Use Service Classification</t>
  </si>
  <si>
    <t>Entegrus Powerlines Inc._al - Main_Residential Service Classification</t>
  </si>
  <si>
    <t>Residential - St. Thomas Energy</t>
  </si>
  <si>
    <t>Entegrus Powerlines Inc._as Energy_Residential Service Classification</t>
  </si>
  <si>
    <t>Entegrus Powerlines Inc._Lighting - Main_Sentinel Lighting Service Classification</t>
  </si>
  <si>
    <t>Sentinel Lighting - St. Thomas Energy</t>
  </si>
  <si>
    <t>Entegrus Powerlines Inc._. Thomas Energy_Sentinel Lighting Service Classification</t>
  </si>
  <si>
    <t>Entegrus Powerlines Inc._ghting - Main_Street Lighting Service Classification</t>
  </si>
  <si>
    <t>Street Lighting - St. Thomas Energy</t>
  </si>
  <si>
    <t>Entegrus Powerlines Inc._Thomas Energy_Street Lighting Service Classification</t>
  </si>
  <si>
    <t>Entegrus Powerlines Inc._ Scattered Load - Main_Unmetered Scattered Load Service Classification</t>
  </si>
  <si>
    <t>Essex Powerlines Corporation_Embedded Distributor Service Classification</t>
  </si>
  <si>
    <t>Essex Powerlines Corporation_General Service Less Than 50 kW Service Classification</t>
  </si>
  <si>
    <t>Essex Powerlines Corporation_General Service 50 to 4,999 kW Service Classification</t>
  </si>
  <si>
    <t>Essex Powerlines Corporation_Residential Service Classification</t>
  </si>
  <si>
    <t>Essex Powerlines Corporation_Sentinel Lighting Service Classification</t>
  </si>
  <si>
    <t>Essex Powerlines Corporation_Street Lighting Service Classification</t>
  </si>
  <si>
    <t>Essex Powerlines Corporation_Unmetered Scattered Load Service Classification</t>
  </si>
  <si>
    <t>Festival Hydro Inc._General Service Less Than 50 kW Service Classification</t>
  </si>
  <si>
    <t>Festival Hydro Inc._General Service 50 to 4,999 kW Service Classification</t>
  </si>
  <si>
    <t>Festival Hydro Inc._Large Use Service Classification</t>
  </si>
  <si>
    <t>Festival Hydro Inc._Residential Service Classification</t>
  </si>
  <si>
    <t>Festival Hydro Inc._Sentinel Lighting Service Classification</t>
  </si>
  <si>
    <t>Festival Hydro Inc._Street Lighting Service Classification</t>
  </si>
  <si>
    <t>Festival Hydro Inc._Unmetered Scattered Load Service Classification</t>
  </si>
  <si>
    <t>Fort Frances Power Corporation_General Service Less Than 50 kW Service Classification</t>
  </si>
  <si>
    <t>Fort Frances Power Corporation_General Service 50 to 4,999 kW Service Classification</t>
  </si>
  <si>
    <t>Fort Frances Power Corporation_Residential Service Classification</t>
  </si>
  <si>
    <t>Fort Frances Power Corporation_Street Lighting Service Classification</t>
  </si>
  <si>
    <t>Fort Frances Power Corporation_Unmetered Scattered Load Service Classification</t>
  </si>
  <si>
    <t>GrandBridge Energy Inc.</t>
  </si>
  <si>
    <t>Embedded Distributor - Brantford-Energy+</t>
  </si>
  <si>
    <t>GrandBridge Energy Inc._ Brantford-Energy+_Embedded Distributor Service Classification</t>
  </si>
  <si>
    <t>Embedded Distributor - Hydro One #1-Energy+</t>
  </si>
  <si>
    <t>GrandBridge Energy Inc._dro One #1-Energy+_Embedded Distributor Service Classification</t>
  </si>
  <si>
    <t>Embedded Distributor - Hydro One #2-Energy+</t>
  </si>
  <si>
    <t>GrandBridge Energy Inc._dro One #2-Energy+_Embedded Distributor Service Classification</t>
  </si>
  <si>
    <t>Embedded Distributor - Hydro One CND-Energy+</t>
  </si>
  <si>
    <t>GrandBridge Energy Inc._ro One CND-Energy+_Embedded Distributor Service Classification</t>
  </si>
  <si>
    <t>Embedded Distributor - Waterloo North Hydro-Energy+</t>
  </si>
  <si>
    <t>GrandBridge Energy Inc._orth Hydro-Energy+_Embedded Distributor Service Classification</t>
  </si>
  <si>
    <t>Embedded Distributor-Brantford</t>
  </si>
  <si>
    <t>GrandBridge Energy Inc._ributor-Brantford_Embedded Distributo Service Classification</t>
  </si>
  <si>
    <t>General Service Less Than 50 kW-Brantford</t>
  </si>
  <si>
    <t>GrandBridge Energy Inc._ce Less Than 50 kW-Brantford_General Service Less Than 50 k Service Classification</t>
  </si>
  <si>
    <t>General Service Less Than 50 kW-Energy+</t>
  </si>
  <si>
    <t>GrandBridge Energy Inc._vice Less Than 50 kW-Energy+_General Service Less Than 50 k Service Classification</t>
  </si>
  <si>
    <t>General Service 1000 to 4,999 kW-Energy+</t>
  </si>
  <si>
    <t>GrandBridge Energy Inc._vice 1000 to 4,999 kW-Energy+_General Service 1000 to 4,999 k Service Classification</t>
  </si>
  <si>
    <t>General Service 50 to 4,999 kW-Brantford</t>
  </si>
  <si>
    <t>GrandBridge Energy Inc._ce 50 to 4,999 kW-Brantford_General Service 50 to 4,999 k Service Classification</t>
  </si>
  <si>
    <t>General Service 50 to 999 kW-Energy+</t>
  </si>
  <si>
    <t>GrandBridge Energy Inc._vice 50 to 999 kW-Energy+_General Service 50 to 999 k Service Classification</t>
  </si>
  <si>
    <t>Large Use-Energy+</t>
  </si>
  <si>
    <t>GrandBridge Energy Inc._nergy+_Large Us Service Classification</t>
  </si>
  <si>
    <t>Residential-Brantford</t>
  </si>
  <si>
    <t>GrandBridge Energy Inc._rantford_Residentia Service Classification</t>
  </si>
  <si>
    <t>Residential-Energy+</t>
  </si>
  <si>
    <t>GrandBridge Energy Inc._-Energy+_Residentia Service Classification</t>
  </si>
  <si>
    <t>Sentinel Lighting-Brantford</t>
  </si>
  <si>
    <t>GrandBridge Energy Inc._ting-Brantford_Sentinel Lightin Service Classification</t>
  </si>
  <si>
    <t>Sentinel Lighting-Energy+</t>
  </si>
  <si>
    <t>GrandBridge Energy Inc._ghting-Energy+_Sentinel Lightin Service Classification</t>
  </si>
  <si>
    <t>Street Lighting-Energy+</t>
  </si>
  <si>
    <t>GrandBridge Energy Inc._ting-Energy+_Street Lightin Service Classification</t>
  </si>
  <si>
    <t>Street Lighting-Kitchener-Brantford</t>
  </si>
  <si>
    <t>GrandBridge Energy Inc._er-Brantford_Street Lightin Service Classification</t>
  </si>
  <si>
    <t>Unmetered Scattered Load-Brantford</t>
  </si>
  <si>
    <t>GrandBridge Energy Inc._ttered Load-Brantford_Unmetered Scattered Loa Service Classification</t>
  </si>
  <si>
    <t>Unmetered Scattered Load-Energy+</t>
  </si>
  <si>
    <t>GrandBridge Energy Inc._cattered Load-Energy+_Unmetered Scattered Loa Service Classification</t>
  </si>
  <si>
    <t>Greater Sudbury Hydro Inc._General Service Less Than 50 kW Service Classification</t>
  </si>
  <si>
    <t>Greater Sudbury Hydro Inc._General Service 50 to 4,999 kW Service Classification</t>
  </si>
  <si>
    <t>Greater Sudbury Hydro Inc._Residential Service Classification</t>
  </si>
  <si>
    <t>Greater Sudbury Hydro Inc._Sentinel Lighting Service Classification</t>
  </si>
  <si>
    <t>Greater Sudbury Hydro Inc._Street Lighting Service Classification</t>
  </si>
  <si>
    <t>Greater Sudbury Hydro Inc._Unmetered Scattered Load Service Classification</t>
  </si>
  <si>
    <t>Grimsby Power Incorporated_Embedded Distributor Service Classification</t>
  </si>
  <si>
    <t>Grimsby Power Incorporated_General Service Less Than 50 kW Service Classification</t>
  </si>
  <si>
    <t>Grimsby Power Incorporated_General Service 50 to 4,999 kW Service Classification</t>
  </si>
  <si>
    <t>Grimsby Power Incorporated_Residential Service Classification</t>
  </si>
  <si>
    <t>Grimsby Power Incorporated_Street Lighting Service Classification</t>
  </si>
  <si>
    <t>Grimsby Power Incorporated_Unmetered Scattered Load Service Classification</t>
  </si>
  <si>
    <t>Halton Hills Hydro Inc._General Service Less Than 50 kW Service Classification</t>
  </si>
  <si>
    <t>Halton Hills Hydro Inc._General Service 1,000 to 4,999 kW Service Classification</t>
  </si>
  <si>
    <t>Halton Hills Hydro Inc._General Service 50 to 999 kW Service Classification</t>
  </si>
  <si>
    <t>Halton Hills Hydro Inc._Residential Service Classification</t>
  </si>
  <si>
    <t>Halton Hills Hydro Inc._Sentinel Lighting Service Classification</t>
  </si>
  <si>
    <t>Halton Hills Hydro Inc._Street Lighting Service Classification</t>
  </si>
  <si>
    <t>Halton Hills Hydro Inc._Unmetered Scattered Load Service Classification</t>
  </si>
  <si>
    <t>Hearst Power Distribution Company Limited</t>
  </si>
  <si>
    <t>Hearst Power Distribution Company Limited_General Service Less Than 50 kW Service Classification</t>
  </si>
  <si>
    <t>Hearst Power Distribution Company Limited_General Service 50 to 1,499 kW Service Classification</t>
  </si>
  <si>
    <t>Intermediate User</t>
  </si>
  <si>
    <t>Hearst Power Distribution Company Limited_Intermediate User Service Classification</t>
  </si>
  <si>
    <t>Hearst Power Distribution Company Limited_Residential Service Classification</t>
  </si>
  <si>
    <t>Hearst Power Distribution Company Limited_Sentinel Lighting Service Classification</t>
  </si>
  <si>
    <t>Hearst Power Distribution Company Limited_Street Lighting Service Classification</t>
  </si>
  <si>
    <t>Hydro 2000 Inc._General Service Less Than 50 kW Service Classification</t>
  </si>
  <si>
    <t>Hydro 2000 Inc._General Service 50 to 4,999 kW Service Classification</t>
  </si>
  <si>
    <t>Hydro 2000 Inc._Residential Service Classification</t>
  </si>
  <si>
    <t>Hydro 2000 Inc._Street Lighting Service Classification</t>
  </si>
  <si>
    <t>Hydro 2000 Inc._Unmetered Scattered Load Service Classification</t>
  </si>
  <si>
    <t>Embedded Distributor (Haldimand County) - Hydro One</t>
  </si>
  <si>
    <t>Hydro One Networks Inc._ibutor (Haldimand County) - Hydro One_Embedded Distributor (Haldimand County) Service Classification</t>
  </si>
  <si>
    <t>Embedded Distributor – Norfolk Power</t>
  </si>
  <si>
    <t>Hydro One Networks Inc._Embedded Distributor – Norfolk Power Service Classification</t>
  </si>
  <si>
    <t>Sub Transmission – Embedded Distributor - Hydro One Networks</t>
  </si>
  <si>
    <t>Hydro One Networks Inc._dded Distributor - Hydro One Networks_Sub Transmission – Embedded Distributor Service Classification</t>
  </si>
  <si>
    <t>General Service Energy Billed (less than 50 kW) - GSe metered - Hydro One Networks</t>
  </si>
  <si>
    <t>Hydro One Networks Inc._han 50 kW) - GSe metered - Hydro One Networks_General Service Energy Billed (less than 50 kW) Service Classification</t>
  </si>
  <si>
    <t>General Service Less Than 50 kW - Haldimand County</t>
  </si>
  <si>
    <t>Hydro One Networks Inc._Than 50 kW - Haldimand County_General Service Less Than 50 kW Service Classification</t>
  </si>
  <si>
    <t>General Service Less Than 50 kW - Norfolk Power</t>
  </si>
  <si>
    <t>Hydro One Networks Inc._ss Than 50 kW - Norfolk Power_General Service Less Than 50 kW Service Classification</t>
  </si>
  <si>
    <t>General Service Less Than 50 kW - Orillia</t>
  </si>
  <si>
    <t>Hydro One Networks Inc._ice Less Than 50 kW - Orillia_General Service Less Than 50 kW Service Classification</t>
  </si>
  <si>
    <t>General Service Less Than 50 kW - Peterborough</t>
  </si>
  <si>
    <t>Hydro One Networks Inc._ess Than 50 kW - Peterborough_General Service Less Than 50 kW Service Classification</t>
  </si>
  <si>
    <t>General Service Less Than 50 kW - Woodstock Hydro</t>
  </si>
  <si>
    <t>Hydro One Networks Inc._ Than 50 kW - Woodstock Hydro_General Service Less Than 50 kW Service Classification</t>
  </si>
  <si>
    <t>Urban General Service Energy Billed (less than 50 kW) - UGe - Hydro One Networks</t>
  </si>
  <si>
    <t>Hydro One Networks Inc._Billed (less than 50 kW) - UGe - Hydro One Networks_Urban General Service Energy Billed (less than 50 kW) Service Classification</t>
  </si>
  <si>
    <t>Distributed Generation - DGen - Hydro One Networks</t>
  </si>
  <si>
    <t>Hydro One Networks Inc._- Hydro One Networks_Distributed Generation Service Classification</t>
  </si>
  <si>
    <t>General Service 50 to 4,999 kW - Haldimand County</t>
  </si>
  <si>
    <t>Hydro One Networks Inc._ 4,999 kW - Haldimand County_General Service 50 to 4,999 kW Service Classification</t>
  </si>
  <si>
    <t>General Service 50 to 4,999 kW - Norfolk Power</t>
  </si>
  <si>
    <t>Hydro One Networks Inc._ to 4,999 kW - Norfolk Power_General Service 50 to 4,999 kW Service Classification</t>
  </si>
  <si>
    <t>General Service 50 to 4,999 kW - Orillia</t>
  </si>
  <si>
    <t>Hydro One Networks Inc._ice 50 to 4,999 kW - Orillia_General Service 50 to 4,999 kW Service Classification</t>
  </si>
  <si>
    <t>General Service 50 to 4,999 kW - Peterborough</t>
  </si>
  <si>
    <t>Hydro One Networks Inc._0 to 4,999 kW - Peterborough_General Service 50 to 4,999 kW Service Classification</t>
  </si>
  <si>
    <t>General Service 50 to 999 kW - Woodstock Hydro</t>
  </si>
  <si>
    <t>Hydro One Networks Inc._o 999 kW - Woodstock Hydro_General Service 50 to 999 kW Service Classification</t>
  </si>
  <si>
    <t>General Service Demand Billed (50 kW and above) - GSd - Hydro One Networks</t>
  </si>
  <si>
    <t>Hydro One Networks Inc._ (50 kW and above) - GSd - Hydro One Networks_General Service Demand Billed (50 kW and above) Service Classification</t>
  </si>
  <si>
    <t>General Service Greater than 1,000 kW - Woodstock Hydro</t>
  </si>
  <si>
    <t>Hydro One Networks Inc._ter than 1,000 kW - Woodstock Hydro_General Service Greater than 1,000 kW Service Classification</t>
  </si>
  <si>
    <t>Urban General Service Demand Billed (50 kW and above) - UGd - Hydro One Networks</t>
  </si>
  <si>
    <t>Hydro One Networks Inc._Billed (50 kW and above) - UGd - Hydro One Networks_Urban General Service Demand Billed (50 kW and above) Service Classification</t>
  </si>
  <si>
    <t>Large Use - Peterborough</t>
  </si>
  <si>
    <t>Hydro One Networks Inc._borough_Large Use Service Classification</t>
  </si>
  <si>
    <t>Residential - Haldimand County</t>
  </si>
  <si>
    <t>Hydro One Networks Inc._nd County_Residential Service Classification</t>
  </si>
  <si>
    <t>Residential - Low Density (R2) - Hydro One Networks</t>
  </si>
  <si>
    <t>Hydro One Networks Inc._ Networks_Residential Service Classification</t>
  </si>
  <si>
    <t>Residential - Medium Density (R1) - Hydro One Networks</t>
  </si>
  <si>
    <t>Residential - Norfolk Power</t>
  </si>
  <si>
    <t>Hydro One Networks Inc._olk Power_Residential Service Classification</t>
  </si>
  <si>
    <t>Residential - Orillia</t>
  </si>
  <si>
    <t>Hydro One Networks Inc._- Orillia_Residential Service Classification</t>
  </si>
  <si>
    <t>Residential - Peterborough</t>
  </si>
  <si>
    <t>Hydro One Networks Inc._erborough_Residential Service Classification</t>
  </si>
  <si>
    <t>Residential - Seasonal - Hydro One Networks</t>
  </si>
  <si>
    <t>Residential - Urban (UR) - Hydro One Networks</t>
  </si>
  <si>
    <t>Residential - Woodstock Hydro</t>
  </si>
  <si>
    <t>Hydro One Networks Inc._ock Hydro_Residential Service Classification</t>
  </si>
  <si>
    <t>Sentinel Lighting - Haldimand County</t>
  </si>
  <si>
    <t>Hydro One Networks Inc._aldimand County_Sentinel Lighting Service Classification</t>
  </si>
  <si>
    <t>Sentinel Lighting - Hydro One Networks</t>
  </si>
  <si>
    <t>Hydro One Networks Inc._ro One Networks_Sentinel Lighting Service Classification</t>
  </si>
  <si>
    <t>Sentinel Lighting - Norfolk Power</t>
  </si>
  <si>
    <t>Hydro One Networks Inc._- Norfolk Power_Sentinel Lighting Service Classification</t>
  </si>
  <si>
    <t>Sentinel Lighting - Orillia</t>
  </si>
  <si>
    <t>Hydro One Networks Inc._hting - Orillia_Sentinel Lighting Service Classification</t>
  </si>
  <si>
    <t>Sentinel Lighting - Peterborough</t>
  </si>
  <si>
    <t>Hydro One Networks Inc._ - Peterborough_Sentinel Lighting Service Classification</t>
  </si>
  <si>
    <t>Street Lighting - Haldimand County</t>
  </si>
  <si>
    <t>Hydro One Networks Inc._dimand County_Street Lighting Service Classification</t>
  </si>
  <si>
    <t>Street Lighting - Hydro One Networks</t>
  </si>
  <si>
    <t>Hydro One Networks Inc._ One Networks_Street Lighting Service Classification</t>
  </si>
  <si>
    <t>Street Lighting - Norfolk Power</t>
  </si>
  <si>
    <t>Hydro One Networks Inc._Norfolk Power_Street Lighting Service Classification</t>
  </si>
  <si>
    <t>Street Lighting - Orillia</t>
  </si>
  <si>
    <t>Hydro One Networks Inc._ing - Orillia_Street Lighting Service Classification</t>
  </si>
  <si>
    <t>Street Lighting - Peterborough</t>
  </si>
  <si>
    <t>Hydro One Networks Inc._ Peterborough_Street Lighting Service Classification</t>
  </si>
  <si>
    <t>Street Lighting - Woodstock Hydro</t>
  </si>
  <si>
    <t>Hydro One Networks Inc._odstock Hydro_Street Lighting Service Classification</t>
  </si>
  <si>
    <t>Sub Transmission Customers</t>
  </si>
  <si>
    <t>Sub Transmission – End Use Customer - Hydro One Networks</t>
  </si>
  <si>
    <t>Hydro One Networks Inc._Use Customer - Hydro One Networks_Sub Transmission – End Use Customer Service Classification</t>
  </si>
  <si>
    <t>General Service Energy Billed (less than 50 kW) - GSe unmetered - Hydro One Networks</t>
  </si>
  <si>
    <t>Hydro One Networks Inc._n 50 kW) - GSe unmetered - Hydro One Networks_General Service Energy Billed (less than 50 kW) Service Classification</t>
  </si>
  <si>
    <t>Unmetered Scattered Load - Haldimand County</t>
  </si>
  <si>
    <t>Hydro One Networks Inc._oad - Haldimand County_Unmetered Scattered Load Service Classification</t>
  </si>
  <si>
    <t>Unmetered Scattered Load - Norfolk Power</t>
  </si>
  <si>
    <t>Hydro One Networks Inc._d Load - Norfolk Power_Unmetered Scattered Load Service Classification</t>
  </si>
  <si>
    <t>Unmetered Scattered Load - Orillia</t>
  </si>
  <si>
    <t>Hydro One Networks Inc._attered Load - Orillia_Unmetered Scattered Load Service Classification</t>
  </si>
  <si>
    <t>Unmetered Scattered Load - Peterborough</t>
  </si>
  <si>
    <t>Hydro One Networks Inc._ed Load - Peterborough_Unmetered Scattered Load Service Classification</t>
  </si>
  <si>
    <t>Unmetered Scattered Load - Woodstock Hydro</t>
  </si>
  <si>
    <t>Hydro One Networks Inc._Load - Woodstock Hydro_Unmetered Scattered Load Service Classification</t>
  </si>
  <si>
    <t>Hydro One Remote Communities Inc.</t>
  </si>
  <si>
    <t>Non Standard A General Service Single Phase - G1</t>
  </si>
  <si>
    <t>Hydro One Remote Communities Inc._ndard A General Service Single Phase - G1_Non Standard A General Service Single Phase Service Classification</t>
  </si>
  <si>
    <t>Standard A General Service Air Access</t>
  </si>
  <si>
    <t>Hydro One Remote Communities Inc._Standard A General Service Air Access Service Classification</t>
  </si>
  <si>
    <t>Standard A General Service Road/Rail Access</t>
  </si>
  <si>
    <t>Hydro One Remote Communities Inc._Standard A General Service Road/Rail Access Service Classification</t>
  </si>
  <si>
    <t>Standard A Grid Connected</t>
  </si>
  <si>
    <t>Hydro One Remote Communities Inc._Standard A Grid Connected Service Classification</t>
  </si>
  <si>
    <t>Non Standard A General Service Three Phase - G3</t>
  </si>
  <si>
    <t>Hydro One Remote Communities Inc._ndard A General Service Three Phase - G3_Non Standard A General Service Three Phase Service Classification</t>
  </si>
  <si>
    <t>Non Standard A Seasonal Residential - R4</t>
  </si>
  <si>
    <t>Hydro One Remote Communities Inc._ndard A Seasonal Residential - R4_Non Standard A Seasonal Residential Service Classification</t>
  </si>
  <si>
    <t>Non Standard A Year Round Residential - R2</t>
  </si>
  <si>
    <t>Hydro One Remote Communities Inc._ndard A Year Round Residential - R2_Non Standard A Year Round Residential Service Classification</t>
  </si>
  <si>
    <t>Standard A Residential Air Access</t>
  </si>
  <si>
    <t>Hydro One Remote Communities Inc._Standard A Residential Air Access Service Classification</t>
  </si>
  <si>
    <t>Standard A Residential Road/Rail Access</t>
  </si>
  <si>
    <t>Hydro One Remote Communities Inc._Standard A Residential Road/Rail Access Service Classification</t>
  </si>
  <si>
    <t>Hydro One Remote Communities Inc._Street Lighting Service Classification</t>
  </si>
  <si>
    <t>Hydro Ottawa Limited_General Service Less Than 50 kW Service Classification</t>
  </si>
  <si>
    <t>Hydro Ottawa Limited_General Service 1,500 to 4,999 kW Service Classification</t>
  </si>
  <si>
    <t>Hydro Ottawa Limited_General Service 50 to 1,499 kW Service Classification</t>
  </si>
  <si>
    <t>Hydro Ottawa Limited_Large Use Service Classification</t>
  </si>
  <si>
    <t>Hydro Ottawa Limited_Residential Service Classification</t>
  </si>
  <si>
    <t>Hydro Ottawa Limited_Sentinel Lighting Service Classification</t>
  </si>
  <si>
    <t>Hydro Ottawa Limited_Street Lighting Service Classification</t>
  </si>
  <si>
    <t>Hydro Ottawa Limited_Unmetered Scattered Load Service Classification</t>
  </si>
  <si>
    <t>InnPower Corporation_General Service Less Than 50 kW Service Classification</t>
  </si>
  <si>
    <t>InnPower Corporation_General Service 50 to 4,999 kW Service Classification</t>
  </si>
  <si>
    <t>InnPower Corporation_Residential Service Classification</t>
  </si>
  <si>
    <t>InnPower Corporation_Sentinel Lighting Service Classification</t>
  </si>
  <si>
    <t>InnPower Corporation_Street Lighting Service Classification</t>
  </si>
  <si>
    <t>InnPower Corporation_Unmetered Scattered Load Service Classification</t>
  </si>
  <si>
    <t>Kingston Hydro Corporation_General Service Less Than 50 kW Service Classification</t>
  </si>
  <si>
    <t>Kingston Hydro Corporation_General Service 50 to 4,999 kW Service Classification</t>
  </si>
  <si>
    <t>Kingston Hydro Corporation_Large Use Service Classification</t>
  </si>
  <si>
    <t>Kingston Hydro Corporation_Residential Service Classification</t>
  </si>
  <si>
    <t>Kingston Hydro Corporation_Street Lighting Service Classification</t>
  </si>
  <si>
    <t>Kingston Hydro Corporation_Unmetered Scattered Load Service Classification</t>
  </si>
  <si>
    <t>Lakefront Utilities Inc._General Service Less Than 50 kW Service Classification</t>
  </si>
  <si>
    <t>Lakefront Utilities Inc._General Service 3,000 to 4,999 kW Service Classification</t>
  </si>
  <si>
    <t>Lakefront Utilities Inc._General Service 50 to 2,999 kW Service Classification</t>
  </si>
  <si>
    <t>Lakefront Utilities Inc._Residential Service Classification</t>
  </si>
  <si>
    <t>Lakefront Utilities Inc._Sentinel Lighting Service Classification</t>
  </si>
  <si>
    <t>Lakefront Utilities Inc._Street Lighting Service Classification</t>
  </si>
  <si>
    <t>Lakefront Utilities Inc._Unmetered Scattered Load Service Classification</t>
  </si>
  <si>
    <t>Lakeland Power Distribution Ltd._General Service Less Than 50 kW Service Classification</t>
  </si>
  <si>
    <t>General Service Less Than 50 kW - Parry Sound</t>
  </si>
  <si>
    <t>Lakeland Power Distribution Ltd._Less Than 50 kW - Parry Sound_General Service Less Than 50 kW Service Classification</t>
  </si>
  <si>
    <t>Lakeland Power Distribution Ltd._General Service 50 to 4,999 kW Service Classification</t>
  </si>
  <si>
    <t>General Service 50 to 4,999 kW - Parry Sound</t>
  </si>
  <si>
    <t>Lakeland Power Distribution Ltd._50 to 4,999 kW - Parry Sound_General Service 50 to 4,999 kW Service Classification</t>
  </si>
  <si>
    <t>Lakeland Power Distribution Ltd._Residential Service Classification</t>
  </si>
  <si>
    <t>Residential - Parry Sound</t>
  </si>
  <si>
    <t>Lakeland Power Distribution Ltd._rry Sound_Residential Service Classification</t>
  </si>
  <si>
    <t>Lakeland Power Distribution Ltd._Sentinel Lighting Service Classification</t>
  </si>
  <si>
    <t>Sentinel Lighting - Parry Sound</t>
  </si>
  <si>
    <t>Lakeland Power Distribution Ltd._g - Parry Sound_Sentinel Lighting Service Classification</t>
  </si>
  <si>
    <t>Lakeland Power Distribution Ltd._Street Lighting Service Classification</t>
  </si>
  <si>
    <t>Street Lighting - Parry Sound</t>
  </si>
  <si>
    <t>Lakeland Power Distribution Ltd._- Parry Sound_Street Lighting Service Classification</t>
  </si>
  <si>
    <t>Lakeland Power Distribution Ltd._Unmetered Scattered Load Service Classification</t>
  </si>
  <si>
    <t>Unmetered Scattered Load - Parry Sound</t>
  </si>
  <si>
    <t>Lakeland Power Distribution Ltd._red Load - Parry Sound_Unmetered Scattered Load Service Classification</t>
  </si>
  <si>
    <t>London Hydro Inc._General Service Less Than 50 kW Service Classification</t>
  </si>
  <si>
    <t>London Hydro Inc._General Service 50 to 4,999 kW Service Classification</t>
  </si>
  <si>
    <t>General Service 1,000 to 4,999 kW (co-generation)</t>
  </si>
  <si>
    <t>London Hydro Inc._ 1,000 to 4,999 kW (co-generation)_General Service 1,000 to 4,999 kW (c Service Classification</t>
  </si>
  <si>
    <t>London Hydro Inc._Large Use Service Classification</t>
  </si>
  <si>
    <t>London Hydro Inc._Residential Service Classification</t>
  </si>
  <si>
    <t>London Hydro Inc._Sentinel Lighting Service Classification</t>
  </si>
  <si>
    <t>London Hydro Inc._Street Lighting Service Classification</t>
  </si>
  <si>
    <t>London Hydro Inc._Unmetered Scattered Load Service Classification</t>
  </si>
  <si>
    <t>Milton Hydro Distribution Inc._General Service Less Than 50 kW Service Classification</t>
  </si>
  <si>
    <t>Milton Hydro Distribution Inc._General Service 1,000 to 4,999 kW Service Classification</t>
  </si>
  <si>
    <t>Milton Hydro Distribution Inc._General Service 50 to 999 kW Service Classification</t>
  </si>
  <si>
    <t>Milton Hydro Distribution Inc._Large Use Service Classification</t>
  </si>
  <si>
    <t>Milton Hydro Distribution Inc._Residential Service Classification</t>
  </si>
  <si>
    <t>Milton Hydro Distribution Inc._Sentinel Lighting Service Classification</t>
  </si>
  <si>
    <t>Milton Hydro Distribution Inc._Street Lighting Service Classification</t>
  </si>
  <si>
    <t>Milton Hydro Distribution Inc._Unmetered Scattered Load Service Classification</t>
  </si>
  <si>
    <t>Newmarket-Tay Power Distribution Ltd.</t>
  </si>
  <si>
    <t>General Service Less Than 50 kW - Midland Power</t>
  </si>
  <si>
    <t>Newmarket-Tay Power Distribution Ltd._ss Than 50 kW - Midland Power_General Service Less Than 50 kW Service Classification</t>
  </si>
  <si>
    <t>General Service Less Than 50 kW - Newmarket-Tay Power</t>
  </si>
  <si>
    <t>Newmarket-Tay Power Distribution Ltd._n 50 kW - Newmarket-Tay Power_General Service Less Than 50 kW Service Classification</t>
  </si>
  <si>
    <t>General Service 50 to 4,999 kW - Interval Meter - Newmarket-Tay Power</t>
  </si>
  <si>
    <t>Newmarket-Tay Power Distribution Ltd._ Meter - Newmarket-Tay Power_General Service 50 to 4,999 kW Service Classification</t>
  </si>
  <si>
    <t>General Service 50 to 4,999 kW - Midland Power</t>
  </si>
  <si>
    <t>Newmarket-Tay Power Distribution Ltd._ to 4,999 kW - Midland Power_General Service 50 to 4,999 kW Service Classification</t>
  </si>
  <si>
    <t>General Service 50 to 4,999 kW - Thermal Meter - Newmarket-Tay Power</t>
  </si>
  <si>
    <t>Residential - Midland Power</t>
  </si>
  <si>
    <t>Newmarket-Tay Power Distribution Ltd._and Power_Residential Service Classification</t>
  </si>
  <si>
    <t>Residential - Newmarket-Tay Power</t>
  </si>
  <si>
    <t>Newmarket-Tay Power Distribution Ltd._Tay Power_Residential Service Classification</t>
  </si>
  <si>
    <t>Sentinel Lighting - Newmarket-Tay Power</t>
  </si>
  <si>
    <t>Newmarket-Tay Power Distribution Ltd._arket-Tay Power_Sentinel Lighting Service Classification</t>
  </si>
  <si>
    <t>Street Lighting - Midland Power</t>
  </si>
  <si>
    <t>Newmarket-Tay Power Distribution Ltd._Midland Power_Street Lighting Service Classification</t>
  </si>
  <si>
    <t>Street Lighting - Newmarket-Tay Power</t>
  </si>
  <si>
    <t>Newmarket-Tay Power Distribution Ltd._ket-Tay Power_Street Lighting Service Classification</t>
  </si>
  <si>
    <t>Unmetered Scattered Load - Newmarket-Tay Power</t>
  </si>
  <si>
    <t>Newmarket-Tay Power Distribution Ltd._d - Newmarket-Tay Power_ Unmetered Scattered Load Service Classification</t>
  </si>
  <si>
    <t>Unmetered Scattered Load - Midland Power</t>
  </si>
  <si>
    <t>Newmarket-Tay Power Distribution Ltd._d Load - Midland Power_Unmetered Scattered Load Service Classification</t>
  </si>
  <si>
    <t>Niagara Peninsula Energy Inc._Embedded Distributor Service Classification</t>
  </si>
  <si>
    <t>Niagara Peninsula Energy Inc._General Service Less Than 50 kW Service Classification</t>
  </si>
  <si>
    <t>Niagara Peninsula Energy Inc._General Service 50 to 4,999 kW Service Classification</t>
  </si>
  <si>
    <t>Niagara Peninsula Energy Inc._Residential Service Classification</t>
  </si>
  <si>
    <t>Niagara Peninsula Energy Inc._Sentinel Lighting Service Classification</t>
  </si>
  <si>
    <t>Niagara Peninsula Energy Inc._Street Lighting Service Classification</t>
  </si>
  <si>
    <t>Niagara Peninsula Energy Inc._Unmetered Scattered Load Service Classification</t>
  </si>
  <si>
    <t>General Service Less Than 50 kW-Espanola</t>
  </si>
  <si>
    <t>North Bay Hydro Distribution Limited_ice Less Than 50 kW-Espanola_General Service Less Than 50 k Service Classification</t>
  </si>
  <si>
    <t>General Service Less Than 50 kW-North Bay</t>
  </si>
  <si>
    <t>North Bay Hydro Distribution Limited_ce Less Than 50 kW-North Bay_General Service Less Than 50 k Service Classification</t>
  </si>
  <si>
    <t>General Service 3,000 to 4,999 kW-North Bay</t>
  </si>
  <si>
    <t>North Bay Hydro Distribution Limited_ce 3,000 to 4,999 kW-North Bay_General Service 3,000 to 4,999 k Service Classification</t>
  </si>
  <si>
    <t>General Service 50 to 2,999 kW-North Bay</t>
  </si>
  <si>
    <t>North Bay Hydro Distribution Limited_ce 50 to 2,999 kW-North Bay_General Service 50 to 2,999 k Service Classification</t>
  </si>
  <si>
    <t>General Service 50 to 4,999 kW-Espanola</t>
  </si>
  <si>
    <t>North Bay Hydro Distribution Limited_ice 50 to 4,999 kW-Espanola_General Service 50 to 4,999 k Service Classification</t>
  </si>
  <si>
    <t>Residential-Espanola</t>
  </si>
  <si>
    <t>North Bay Hydro Distribution Limited_Espanola_Residentia Service Classification</t>
  </si>
  <si>
    <t>Residential-North Bay</t>
  </si>
  <si>
    <t>North Bay Hydro Distribution Limited_orth Bay_Residentia Service Classification</t>
  </si>
  <si>
    <t>Sentinel Lighting-Espanola</t>
  </si>
  <si>
    <t>North Bay Hydro Distribution Limited_hting-Espanola_Sentinel Lightin Service Classification</t>
  </si>
  <si>
    <t>Sentinel Lighting-North Bay</t>
  </si>
  <si>
    <t>North Bay Hydro Distribution Limited_ting-North Bay_Sentinel Lightin Service Classification</t>
  </si>
  <si>
    <t>Street Lighting-Espanola</t>
  </si>
  <si>
    <t>North Bay Hydro Distribution Limited_ing-Espanola_Street Lightin Service Classification</t>
  </si>
  <si>
    <t>Street Lighting-North Bay</t>
  </si>
  <si>
    <t>North Bay Hydro Distribution Limited_ng-North Bay_Street Lightin Service Classification</t>
  </si>
  <si>
    <t>Unmetered Scattered Load-Espanola</t>
  </si>
  <si>
    <t>North Bay Hydro Distribution Limited_attered Load-Espanola_Unmetered Scattered Loa Service Classification</t>
  </si>
  <si>
    <t>Unmetered Scattered Load-North Bay</t>
  </si>
  <si>
    <t>North Bay Hydro Distribution Limited_ttered Load-North Bay_Unmetered Scattered Loa Service Classification</t>
  </si>
  <si>
    <t>Northern Ontario Wires Inc._General Service Less Than 50 kW Service Classification</t>
  </si>
  <si>
    <t>Northern Ontario Wires Inc._General Service 50 to 4,999 kW Service Classification</t>
  </si>
  <si>
    <t>Northern Ontario Wires Inc._Residential Service Classification</t>
  </si>
  <si>
    <t>Northern Ontario Wires Inc._Street Lighting Service Classification</t>
  </si>
  <si>
    <t>Northern Ontario Wires Inc._Unmetered Scattered Load Service Classification</t>
  </si>
  <si>
    <t>Oakville Hydro Electricity Distribution Inc._Embedded Distributor Service Classification</t>
  </si>
  <si>
    <t>Oakville Hydro Electricity Distribution Inc._General Service Less Than 50 kW Service Classification</t>
  </si>
  <si>
    <t>General Service 1,000 kW and Greater</t>
  </si>
  <si>
    <t>Oakville Hydro Electricity Distribution Inc._General Service 1,000 kW and Greater Service Classification</t>
  </si>
  <si>
    <t>Oakville Hydro Electricity Distribution Inc._General Service 50 to 999 kW Service Classification</t>
  </si>
  <si>
    <t>Oakville Hydro Electricity Distribution Inc._Residential Service Classification</t>
  </si>
  <si>
    <t>Oakville Hydro Electricity Distribution Inc._Sentinel Lighting Service Classification</t>
  </si>
  <si>
    <t>Oakville Hydro Electricity Distribution Inc._Street Lighting Service Classification</t>
  </si>
  <si>
    <t>Oakville Hydro Electricity Distribution Inc._Unmetered Scattered Load Service Classification</t>
  </si>
  <si>
    <t>Orangeville Hydro Limited_General Service Less Than 50 kW Service Classification</t>
  </si>
  <si>
    <t>Orangeville Hydro Limited_General Service 50 to 4,999 kW Service Classification</t>
  </si>
  <si>
    <t>Orangeville Hydro Limited_Residential Service Classification</t>
  </si>
  <si>
    <t>Orangeville Hydro Limited_Sentinel Lighting Service Classification</t>
  </si>
  <si>
    <t>Orangeville Hydro Limited_Street Lighting Service Classification</t>
  </si>
  <si>
    <t>Orangeville Hydro Limited_Unmetered Scattered Load Service Classification</t>
  </si>
  <si>
    <t>Oshawa PUC Networks Inc._General Service Less Than 50 kW Service Classification</t>
  </si>
  <si>
    <t>Oshawa PUC Networks Inc._General Service 1,000 to 4,999 kW Service Classification</t>
  </si>
  <si>
    <t>Oshawa PUC Networks Inc._General Service 50 to 999 kW Service Classification</t>
  </si>
  <si>
    <t>Oshawa PUC Networks Inc._Large Use Service Classification</t>
  </si>
  <si>
    <t>Oshawa PUC Networks Inc._Residential Service Classification</t>
  </si>
  <si>
    <t>Oshawa PUC Networks Inc._Sentinel Lighting Service Classification</t>
  </si>
  <si>
    <t>Oshawa PUC Networks Inc._Street Lighting Service Classification</t>
  </si>
  <si>
    <t>Oshawa PUC Networks Inc._Unmetered Scattered Load Service Classification</t>
  </si>
  <si>
    <t>Ottawa River Power Corporation_General Service Less Than 50 kW Service Classification</t>
  </si>
  <si>
    <t>Ottawa River Power Corporation_General Service 50 to 4,999 kW Service Classification</t>
  </si>
  <si>
    <t>Ottawa River Power Corporation_Residential Service Classification</t>
  </si>
  <si>
    <t>Ottawa River Power Corporation_Sentinel Lighting Service Classification</t>
  </si>
  <si>
    <t>Ottawa River Power Corporation_Street Lighting Service Classification</t>
  </si>
  <si>
    <t>Ottawa River Power Corporation_Unmetered Scattered Load Service Classification</t>
  </si>
  <si>
    <t>PUC Distribution Inc._General Service Less Than 50 kW Service Classification</t>
  </si>
  <si>
    <t>PUC Distribution Inc._General Service 50 to 4,999 kW Service Classification</t>
  </si>
  <si>
    <t>PUC Distribution Inc._Residential Service Classification</t>
  </si>
  <si>
    <t>PUC Distribution Inc._Sentinel Lighting Service Classification</t>
  </si>
  <si>
    <t>PUC Distribution Inc._Street Lighting Service Classification</t>
  </si>
  <si>
    <t>PUC Distribution Inc._Unmetered Scattered Load Service Classification</t>
  </si>
  <si>
    <t>Renfrew Hydro Inc._General Service Less Than 50 kW Service Classification</t>
  </si>
  <si>
    <t>Renfrew Hydro Inc._General Service 50 to 4,999 kW Service Classification</t>
  </si>
  <si>
    <t>Renfrew Hydro Inc._Residential Service Classification</t>
  </si>
  <si>
    <t>Renfrew Hydro Inc._Street Lighting Service Classification</t>
  </si>
  <si>
    <t>Renfrew Hydro Inc._Unmetered Scattered Load Service Classification</t>
  </si>
  <si>
    <t>Rideau St. Lawrence Distribution Inc._General Service Less Than 50 kW Service Classification</t>
  </si>
  <si>
    <t>Rideau St. Lawrence Distribution Inc._General Service 50 to 4,999 kW Service Classification</t>
  </si>
  <si>
    <t>Rideau St. Lawrence Distribution Inc._Residential Service Classification</t>
  </si>
  <si>
    <t>Rideau St. Lawrence Distribution Inc._Sentinel Lighting Service Classification</t>
  </si>
  <si>
    <t>Rideau St. Lawrence Distribution Inc._Street Lighting Service Classification</t>
  </si>
  <si>
    <t>Rideau St. Lawrence Distribution Inc._Unmetered Scattered Load Service Classification</t>
  </si>
  <si>
    <t>Sioux Lookout Hydro Inc._General Service Less Than 50 kW Service Classification</t>
  </si>
  <si>
    <t>Sioux Lookout Hydro Inc._General Service 50 to 4,999 kW Service Classification</t>
  </si>
  <si>
    <t>Sioux Lookout Hydro Inc._Residential Service Classification</t>
  </si>
  <si>
    <t>Sioux Lookout Hydro Inc._Street Lighting Service Classification</t>
  </si>
  <si>
    <t>Synergy North Corporation</t>
  </si>
  <si>
    <t>General Service &lt; 50 kW - Kenora</t>
  </si>
  <si>
    <t>Synergy North Corporation_vice &lt; 50 kW - Kenora_General Service &lt; 50 kW Service Classification</t>
  </si>
  <si>
    <t>General Service Less Than 50 kW - Thunder Bay</t>
  </si>
  <si>
    <t>Synergy North Corporation_Less Than 50 kW - Thunder Bay_General Service Less Than 50 kW Service Classification</t>
  </si>
  <si>
    <t>General Service 1,000 or Greater - Thunder Bay</t>
  </si>
  <si>
    <t>Synergy North Corporation_1,000 or Greater - Thunder Bay_General Service 1,000 or Greater Service Classification</t>
  </si>
  <si>
    <t>General Service 50 to 999 kW - Thunder Bay</t>
  </si>
  <si>
    <t>Synergy North Corporation_50 to 999 kW - Thunder Bay_General Service 50 to 999 kW Service Classification</t>
  </si>
  <si>
    <t>General Service &gt;= 50 kW - Kenora</t>
  </si>
  <si>
    <t>Synergy North Corporation_vice &gt;= 50 kW - Kenora_General Service &gt;= 50 kW Service Classification</t>
  </si>
  <si>
    <t>Residential - Kenora</t>
  </si>
  <si>
    <t>Synergy North Corporation_ - Kenora_Residential Service Classification</t>
  </si>
  <si>
    <t>Residential - Thunder Bay</t>
  </si>
  <si>
    <t>Synergy North Corporation_under Bay_Residential Service Classification</t>
  </si>
  <si>
    <t>Sentinel Lighting - Thunder Bay</t>
  </si>
  <si>
    <t>Synergy North Corporation_g - Thunder Bay_Sentinel Lighting Service Classification</t>
  </si>
  <si>
    <t>Street Lighting - Thunder Bay</t>
  </si>
  <si>
    <t>Synergy North Corporation_- Thunder Bay_Street Lighting Service Classification</t>
  </si>
  <si>
    <t>Street Lighting Connections - Kenora</t>
  </si>
  <si>
    <t>Synergy North Corporation_ting Connections - Kenora_Street Lighting Connections Service Classification</t>
  </si>
  <si>
    <t>Unmetered Scattered Load - Thunder Bay</t>
  </si>
  <si>
    <t>Synergy North Corporation_red Load - Thunder Bay_Unmetered Scattered Load Service Classification</t>
  </si>
  <si>
    <t>Unmetered Scattered Load Connections - Kenora</t>
  </si>
  <si>
    <t>Synergy North Corporation_cattered Load Connections - Kenora_Unmetered Scattered Load Connections Service Classification</t>
  </si>
  <si>
    <t>Tillsonburg Hydro Inc._General Service Less Than 50 kW Service Classification</t>
  </si>
  <si>
    <t>Tillsonburg Hydro Inc._General Service 50 to 499 kW Service Classification</t>
  </si>
  <si>
    <t>General Service 500 to 1,499 kW</t>
  </si>
  <si>
    <t>Tillsonburg Hydro Inc._General Service 500 to 1,499 kW Service Classification</t>
  </si>
  <si>
    <t>General Service Equal to or Greater Than 1,500 kW</t>
  </si>
  <si>
    <t>Tillsonburg Hydro Inc._General Service Equal to or Greater Than 1,500 kW Service Classification</t>
  </si>
  <si>
    <t>Tillsonburg Hydro Inc._Residential Service Classification</t>
  </si>
  <si>
    <t>Tillsonburg Hydro Inc._Sentinel Lighting Service Classification</t>
  </si>
  <si>
    <t>Tillsonburg Hydro Inc._Street Lighting Service Classification</t>
  </si>
  <si>
    <t>Tillsonburg Hydro Inc._Unmetered Scattered Load Service Classification</t>
  </si>
  <si>
    <t>Toronto Hydro-Electric System Limited_General Service Less Than 50 kW Service Classification</t>
  </si>
  <si>
    <t>Toronto Hydro-Electric System Limited_General Service 1,000 to 4,999 kW Service Classification</t>
  </si>
  <si>
    <t>Toronto Hydro-Electric System Limited_General Service 50 to 999 kW Service Classification</t>
  </si>
  <si>
    <t>Toronto Hydro-Electric System Limited_Large Use Service Classification</t>
  </si>
  <si>
    <t>Toronto Hydro-Electric System Limited_Residential Service Classification</t>
  </si>
  <si>
    <t>Residential - Competitive Sector Multi-Unit</t>
  </si>
  <si>
    <t>Toronto Hydro-Electric System Limited_ulti-Unit_Residential Service Classification</t>
  </si>
  <si>
    <t>Toronto Hydro-Electric System Limited_Street Lighting Service Classification</t>
  </si>
  <si>
    <t>Toronto Hydro-Electric System Limited_Unmetered Scattered Load Service Classification</t>
  </si>
  <si>
    <t>Wasaga Distribution Inc._General Service Less Than 50 kW Service Classification</t>
  </si>
  <si>
    <t>Wasaga Distribution Inc._General Service 50 to 4,999 kW Service Classification</t>
  </si>
  <si>
    <t>Wasaga Distribution Inc._Residential Service Classification</t>
  </si>
  <si>
    <t>Wasaga Distribution Inc._Street Lighting Service Classification</t>
  </si>
  <si>
    <t>Wasaga Distribution Inc._Unmetered Scattered Load Service Classification</t>
  </si>
  <si>
    <t>Welland Hydro-Electric System Corp._General Service Less Than 50 kW Service Classification</t>
  </si>
  <si>
    <t>Welland Hydro-Electric System Corp._General Service 50 to 4,999 kW Service Classification</t>
  </si>
  <si>
    <t>Welland Hydro-Electric System Corp._Residential Service Classification</t>
  </si>
  <si>
    <t>Welland Hydro-Electric System Corp._Sentinel Lighting Service Classification</t>
  </si>
  <si>
    <t>Welland Hydro-Electric System Corp._Street Lighting Service Classification</t>
  </si>
  <si>
    <t>Welland Hydro-Electric System Corp._Unmetered Scattered Load Service Classification</t>
  </si>
  <si>
    <t>Wellington North Power Inc._General Service Less Than 50 kW Service Classification</t>
  </si>
  <si>
    <t>Wellington North Power Inc._General Service 1,000 to 4,999 kW Service Classification</t>
  </si>
  <si>
    <t>Wellington North Power Inc._General Service 50 to 999 kW Service Classification</t>
  </si>
  <si>
    <t>Wellington North Power Inc._Residential Service Classification</t>
  </si>
  <si>
    <t>Wellington North Power Inc._Sentinel Lighting Service Classification</t>
  </si>
  <si>
    <t>Wellington North Power Inc._Street Lighting Service Classification</t>
  </si>
  <si>
    <t>Wellington North Power Inc._Unmetered Scattered Load Service Classification</t>
  </si>
  <si>
    <t>Westario Power Inc._General Service Less Than 50 kW Service Classification</t>
  </si>
  <si>
    <t>Westario Power Inc._General Service 50 to 4,999 kW Service Classification</t>
  </si>
  <si>
    <t>Westario Power Inc._Residential Service Classification</t>
  </si>
  <si>
    <t>Westario Power Inc._Sentinel Lighting Service Classification</t>
  </si>
  <si>
    <t>Westario Power Inc._Street Lighting Service Classification</t>
  </si>
  <si>
    <t>Westario Power Inc._Unmetered Scattered Load Service Classification</t>
  </si>
  <si>
    <t>Embedded Distributor - Hydro One Brampton</t>
  </si>
  <si>
    <t>Alectra Utilities Corporation_Hydro One Brampton_Embedded Distributor Service Classification</t>
  </si>
  <si>
    <t>Distributed Generation - Dgen - Hydro One Brampton</t>
  </si>
  <si>
    <t>Alectra Utilities Corporation_- Hydro One Brampton_Distributed Generation Service Classification</t>
  </si>
  <si>
    <t>General Service Less Than 50 kW - Enersource</t>
  </si>
  <si>
    <t>Alectra Utilities Corporation_ Less Than 50 kW - Enersource_General Service Less Than 50 kW Service Classification</t>
  </si>
  <si>
    <t>Alectra Utilities Corporation_ess Than 50 kW - Guelph Hydro_General Service Less Than 50 kW Service Classification</t>
  </si>
  <si>
    <t>General Service Less Than 50 kW - Hydro One Brampton</t>
  </si>
  <si>
    <t>Alectra Utilities Corporation_an 50 kW - Hydro One Brampton_General Service Less Than 50 kW Service Classification</t>
  </si>
  <si>
    <t>Energy From Waste - Hydro One Brampton</t>
  </si>
  <si>
    <t>Alectra Utilities Corporation_,000 to 4,999 kW - Guelph Hydro_General Service 1,000 to 4,999 kW Service Classification</t>
  </si>
  <si>
    <t>Alectra Utilities Corporation_0 To 999 kW - Guelph Hydro_General Service 50 To 999 kW Service Classification</t>
  </si>
  <si>
    <t>Alectra Utilities Corporation_ice 50 to 4,999 kW - Horizon_General Service 50 to 4,999 kW Service Classification</t>
  </si>
  <si>
    <t>General Service 50 to 499 kW - Enersource</t>
  </si>
  <si>
    <t>Alectra Utilities Corporation_ 50 to 499 kW - Enersource_General Service 50 to 499 kW Service Classification</t>
  </si>
  <si>
    <t>General Service 50 to 699 kW - Hydro One Brampton</t>
  </si>
  <si>
    <t>Alectra Utilities Corporation_99 kW - Hydro One Brampton_General Service 50 to 699 kW Service Classification</t>
  </si>
  <si>
    <t>General Service 500 to 4,999 kW - Enersource</t>
  </si>
  <si>
    <t>Alectra Utilities Corporation_ 500 to 4,999 kW - Enersource_General Service 500 to 4,999 kW Service Classification</t>
  </si>
  <si>
    <t>General Service 700 to 4,999 kW - Hydro One Brampton</t>
  </si>
  <si>
    <t>Alectra Utilities Corporation_4,999 kW - Hydro One Brampton_General Service 700 to 4,999 kW Service Classification</t>
  </si>
  <si>
    <t>Large Use - Enersource</t>
  </si>
  <si>
    <t>Large Use - Hydro One Brampton</t>
  </si>
  <si>
    <t>Residential - Enersource</t>
  </si>
  <si>
    <t>Alectra Utilities Corporation_- Horizon_Residential Service Classification</t>
  </si>
  <si>
    <t>Residential - Hydro One Brampton</t>
  </si>
  <si>
    <t>Alectra Utilities Corporation_ - Guelph Hydro_Sentinel Lighting Service Classification</t>
  </si>
  <si>
    <t>Alectra Utilities Corporation_hting - Horizon_Sentinel Lighting Service Classification</t>
  </si>
  <si>
    <t>Street Lighting - Enersource</t>
  </si>
  <si>
    <t>Alectra Utilities Corporation_ - Enersource_Street Lighting Service Classification</t>
  </si>
  <si>
    <t>Alectra Utilities Corporation_ Guelph Hydro_Street Lighting Service Classification</t>
  </si>
  <si>
    <t>Alectra Utilities Corporation_ing - Horizon_Street Lighting Service Classification</t>
  </si>
  <si>
    <t>Street Lighting - Hydro One Brampton</t>
  </si>
  <si>
    <t>Unmetered Scattered Load - Enersource</t>
  </si>
  <si>
    <t>Alectra Utilities Corporation_ered Load - Enersource_Unmetered Scattered Load Service Classification</t>
  </si>
  <si>
    <t>Alectra Utilities Corporation_ed Load - Guelph Hydro_Unmetered Scattered Load Service Classification</t>
  </si>
  <si>
    <t>Alectra Utilities Corporation_attered Load - Horizon_Unmetered Scattered Load Service Classification</t>
  </si>
  <si>
    <t>Unmetered Scattered Load - Hydro One Brampton</t>
  </si>
  <si>
    <t>Alectra Utilities Corporation_d - Hydro One Brampton_Unmetered Scattered Load Service Classification</t>
  </si>
  <si>
    <t>RESIDENTIAL SERVICE CLASSIFICATION</t>
  </si>
  <si>
    <t>GENERAL SERVICE LESS THAN 50 KW SERVICE CLASSIFICATION</t>
  </si>
  <si>
    <t>GENERAL SERVICE 50 to 4,999 kW SERVICE CLASSIFICATION</t>
  </si>
  <si>
    <t>UNMETERED SCATTERED LOAD SERVICE CLASSIFICATION</t>
  </si>
  <si>
    <t>SENTINEL LIGHTING SERVICE CLASSIFICATION</t>
  </si>
  <si>
    <t>STREET LIGHTING SERVICE CLASSIFICATION</t>
  </si>
  <si>
    <t>$/kWh</t>
  </si>
  <si>
    <t>$/kW</t>
  </si>
  <si>
    <t>Hydro One Networks Inc.-Former Orillia Power Distribution Corporation Service Area</t>
  </si>
  <si>
    <t>Hydro One Networks Inc.-Former Peterborough Distribution Inc. Service Area</t>
  </si>
  <si>
    <t>Enova Power Corp.-Kitchener-Wilmot Hydro Rate Zone</t>
  </si>
  <si>
    <t>Enova Power Corp.-Waterloo North Rate Zone</t>
  </si>
  <si>
    <t xml:space="preserve">GrandBridge Energy Inc.-Brantford Power Rate Zone </t>
  </si>
  <si>
    <t xml:space="preserve">GrandBridge Energy Inc.-Energy+ Rate Zone </t>
  </si>
  <si>
    <t>JMNNR432</t>
  </si>
  <si>
    <t>YTPWF352</t>
  </si>
  <si>
    <t>PTREM829</t>
  </si>
  <si>
    <t>GENERAL SERVICE 50 to 999 kW SERVICE CLASSIFICATION~Retail Transmission Rate - Network Service Rate</t>
  </si>
  <si>
    <t>GENERAL SERVICE 50 to 999 kW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</si>
  <si>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</si>
  <si>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</si>
  <si>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TOTAL</t>
  </si>
  <si>
    <t>Niagara_on_the_Lake Hydro Inc._General Service Less Than 50 kW Service Classification</t>
  </si>
  <si>
    <t>Niagara_on_the_Lake Hydro Inc._General Service 50 to 4,999 kW Service Classification</t>
  </si>
  <si>
    <t>Niagara_on_the_Lake Hydro Inc._Large Use Service Classification</t>
  </si>
  <si>
    <t>Niagara_on_the_Lake Hydro Inc._Residential Service Classification</t>
  </si>
  <si>
    <t>Niagara_on_the_Lake Hydro Inc._Street Lighting Service Classification</t>
  </si>
  <si>
    <t>Niagara_on_the_Lake Hydro Inc._Unmetered Scattered Load Service Classification</t>
  </si>
  <si>
    <t xml:space="preserve">2025 RTSR Workform 
for Electricity Distributors
</t>
  </si>
  <si>
    <t xml:space="preserve">                  If Low Voltage charges are applied based on volumes uplifted for losses, please select Loss Adjusted Volume in cell J37</t>
  </si>
  <si>
    <t>For this line item, please ensure that the consumption and demand values have been adjusted to account for non-interval/interval customers.</t>
  </si>
  <si>
    <t>The purpose of this sheet is to calculate the expected billing when forecasted 2025 Uniform Transmission Rates and Hydro One Sub-transmission Rates are applied against historical 2023 transmission units.</t>
  </si>
  <si>
    <t>The purpose of this sheet is to calculate the expected billing when current 2024 Uniform Transmission Rates and Hydro One Sub-transmission Rates are applied against historical 2023 transmission units.</t>
  </si>
  <si>
    <t>Retail Transmission Rate - Network Service Rate</t>
  </si>
  <si>
    <t>Retail Transmission Rate - Line and Transformation Connection Service Rate</t>
  </si>
  <si>
    <t>COMPETITIVE SECTOR MULTI-UNIT RESIDENTIAL SERVICE CLASSIFICATION</t>
  </si>
  <si>
    <t>GENERAL SERVICE 50 TO 999 KW SERVICE CLASSIFICATION</t>
  </si>
  <si>
    <t>GENERAL SERVICE 1,000 TO 4,999 KW SERVICE CLASSIFICATION</t>
  </si>
  <si>
    <t>LARGE USE SERVICE CLASSIFICATION</t>
  </si>
  <si>
    <t>Current RTSR-Connection</t>
  </si>
  <si>
    <t>Adjusted RTSR-Connection</t>
  </si>
  <si>
    <t>The purpose of this table is to re-align the current RTS Connection Rates to recover current wholesale connection costs.</t>
  </si>
  <si>
    <t>Adjusted RTSR-Network</t>
  </si>
  <si>
    <t>Forecast Wholesale Billing</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</si>
  <si>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</si>
  <si>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</si>
  <si>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</si>
  <si>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</si>
  <si>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Historical 2023</t>
  </si>
  <si>
    <t>Current 2024</t>
  </si>
  <si>
    <t>Forecast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</si>
</sst>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_-* #,##0_-;\-* #,##0_-;_-* &quot;-&quot;??_-;_-@_-"/>
    <numFmt numFmtId="166" formatCode="0.0%"/>
    <numFmt numFmtId="167" formatCode="_-&quot;$&quot;* #,##0.0000_-;\-&quot;$&quot;* #,##0.0000_-;_-&quot;$&quot;* &quot;-&quot;??_-;_-@_-"/>
    <numFmt numFmtId="168" formatCode="_-&quot;$&quot;* #,##0_-;\-&quot;$&quot;* #,##0_-;_-&quot;$&quot;* &quot;-&quot;??_-;_-@_-"/>
    <numFmt numFmtId="169" formatCode="[$-1009]mmmm\ d\,\ yyyy;@"/>
    <numFmt numFmtId="170" formatCode="0.0000"/>
    <numFmt numFmtId="171" formatCode="&quot;$&quot;#,##0.0000;\-&quot;$&quot;#,##0.0000"/>
    <numFmt numFmtId="172" formatCode="#0"/>
    <numFmt numFmtId="173" formatCode="##,##0"/>
    <numFmt numFmtId="174" formatCode="0.00000"/>
  </numFmts>
  <fonts count="60"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name val="Calibri"/>
      <family val="2"/>
    </font>
    <font>
      <b/>
      <sz val="10"/>
      <color theme="1"/>
      <name val="Calibri"/>
      <family val="2"/>
    </font>
    <font>
      <sz val="8"/>
      <color rgb="FF333399"/>
      <name val="Calibri"/>
      <family val="2"/>
    </font>
    <font>
      <sz val="8"/>
      <color theme="1"/>
      <name val="Calibri"/>
      <family val="2"/>
    </font>
    <font>
      <b/>
      <u/>
      <sz val="10"/>
      <name val="Arial"/>
      <family val="2"/>
    </font>
    <font>
      <sz val="10"/>
      <color theme="1"/>
      <name val="Arial"/>
      <family val="2"/>
    </font>
    <font>
      <b/>
      <sz val="8"/>
      <color theme="1"/>
      <name val="Calibri"/>
      <family val="2"/>
    </font>
    <font>
      <sz val="10"/>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F0F4FA"/>
      </patternFill>
    </fill>
    <fill>
      <patternFill patternType="solid">
        <fgColor rgb="FFFFFFFF"/>
      </patternFill>
    </fill>
    <fill>
      <patternFill patternType="solid">
        <fgColor rgb="FFFFFF00"/>
        <bgColor indexed="64"/>
      </patternFill>
    </fill>
    <fill>
      <patternFill patternType="solid">
        <fgColor theme="6" tint="0.79995117038483843"/>
        <bgColor indexed="64"/>
      </patternFill>
    </fill>
    <fill>
      <patternFill patternType="solid">
        <fgColor theme="4" tint="0.79995117038483843"/>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979991"/>
      </left>
      <right style="thin">
        <color indexed="64"/>
      </right>
      <top style="thin">
        <color rgb="FF979991"/>
      </top>
      <bottom style="thin">
        <color rgb="FF979991"/>
      </bottom>
      <diagonal/>
    </border>
    <border>
      <left/>
      <right/>
      <top/>
      <bottom style="double">
        <color indexed="64"/>
      </bottom>
      <diagonal/>
    </border>
    <border>
      <left/>
      <right/>
      <top/>
      <bottom style="thin">
        <color indexed="64"/>
      </bottom>
      <diagonal/>
    </border>
    <border>
      <left style="thin">
        <color theme="0"/>
      </left>
      <right/>
      <top style="thin">
        <color theme="0"/>
      </top>
      <bottom/>
      <diagonal/>
    </border>
    <border>
      <left style="thin">
        <color theme="0"/>
      </left>
      <right/>
      <top style="thin">
        <color theme="0"/>
      </top>
      <bottom style="thin">
        <color theme="0"/>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44" fontId="3" fillId="0" borderId="0" applyFont="0" applyFill="0" applyBorder="0" applyAlignment="0" applyProtection="0"/>
    <xf numFmtId="0" fontId="2" fillId="0" borderId="0"/>
    <xf numFmtId="0" fontId="1" fillId="0" borderId="0"/>
    <xf numFmtId="9" fontId="3" fillId="0" borderId="0" applyFont="0" applyFill="0" applyBorder="0" applyAlignment="0" applyProtection="0"/>
  </cellStyleXfs>
  <cellXfs count="223">
    <xf numFmtId="0" fontId="0" fillId="0" borderId="0" xfId="0"/>
    <xf numFmtId="0" fontId="24" fillId="0" borderId="0" xfId="0" applyFont="1"/>
    <xf numFmtId="0" fontId="0" fillId="25" borderId="0" xfId="0" applyFill="1"/>
    <xf numFmtId="0" fontId="25" fillId="0" borderId="0" xfId="0" applyFont="1"/>
    <xf numFmtId="0" fontId="0" fillId="24" borderId="0" xfId="0" applyFill="1"/>
    <xf numFmtId="0" fontId="0" fillId="24" borderId="0" xfId="0" applyFill="1" applyAlignment="1">
      <alignment horizontal="center"/>
    </xf>
    <xf numFmtId="0" fontId="29" fillId="24" borderId="0" xfId="0" applyFont="1" applyFill="1" applyAlignment="1">
      <alignment horizontal="center" wrapText="1"/>
    </xf>
    <xf numFmtId="0" fontId="30" fillId="24" borderId="0" xfId="0" applyFont="1" applyFill="1"/>
    <xf numFmtId="0" fontId="29" fillId="24" borderId="0" xfId="0" applyFont="1" applyFill="1" applyAlignment="1">
      <alignment wrapText="1"/>
    </xf>
    <xf numFmtId="0" fontId="29" fillId="0" borderId="0" xfId="0" applyFont="1" applyAlignment="1">
      <alignment horizontal="center" wrapText="1"/>
    </xf>
    <xf numFmtId="0" fontId="24" fillId="0" borderId="0" xfId="0" applyFont="1" applyAlignment="1">
      <alignment horizontal="center" wrapText="1"/>
    </xf>
    <xf numFmtId="0" fontId="24" fillId="24" borderId="0" xfId="0" applyFont="1" applyFill="1" applyAlignment="1">
      <alignment horizontal="center" wrapText="1"/>
    </xf>
    <xf numFmtId="168" fontId="3" fillId="24" borderId="0" xfId="29" applyNumberFormat="1" applyFont="1" applyFill="1" applyProtection="1"/>
    <xf numFmtId="0" fontId="33" fillId="24" borderId="0" xfId="0" applyFont="1" applyFill="1" applyAlignment="1">
      <alignment horizontal="center"/>
    </xf>
    <xf numFmtId="0" fontId="31" fillId="0" borderId="0" xfId="0" applyFont="1" applyAlignment="1">
      <alignment horizontal="center" wrapText="1"/>
    </xf>
    <xf numFmtId="165" fontId="3" fillId="24" borderId="10" xfId="28" applyNumberFormat="1" applyFont="1" applyFill="1" applyBorder="1" applyProtection="1"/>
    <xf numFmtId="44" fontId="3" fillId="24" borderId="10" xfId="29" applyFont="1" applyFill="1" applyBorder="1" applyProtection="1"/>
    <xf numFmtId="168" fontId="3" fillId="24" borderId="10" xfId="29" applyNumberFormat="1" applyFont="1" applyFill="1" applyBorder="1" applyProtection="1"/>
    <xf numFmtId="165" fontId="3" fillId="24" borderId="0" xfId="28" applyNumberFormat="1" applyFont="1" applyFill="1" applyProtection="1"/>
    <xf numFmtId="44" fontId="3" fillId="24" borderId="0" xfId="29" applyFont="1" applyFill="1" applyProtection="1"/>
    <xf numFmtId="0" fontId="3" fillId="0" borderId="0" xfId="0" applyFont="1"/>
    <xf numFmtId="7" fontId="3" fillId="24" borderId="11" xfId="29" applyNumberFormat="1" applyFont="1" applyFill="1" applyBorder="1" applyAlignment="1" applyProtection="1">
      <alignment horizontal="center"/>
    </xf>
    <xf numFmtId="165" fontId="3" fillId="24" borderId="11" xfId="28" applyNumberFormat="1" applyFont="1" applyFill="1" applyBorder="1" applyProtection="1"/>
    <xf numFmtId="167" fontId="3" fillId="24" borderId="11" xfId="29" applyNumberFormat="1" applyFont="1" applyFill="1" applyBorder="1" applyProtection="1"/>
    <xf numFmtId="168" fontId="3" fillId="24" borderId="11" xfId="29" applyNumberFormat="1" applyFont="1" applyFill="1" applyBorder="1" applyProtection="1"/>
    <xf numFmtId="0" fontId="25" fillId="0" borderId="0" xfId="0" applyFont="1" applyAlignment="1">
      <alignment horizontal="center"/>
    </xf>
    <xf numFmtId="0" fontId="24" fillId="0" borderId="0" xfId="0" applyFont="1" applyAlignment="1">
      <alignment horizontal="left" indent="4"/>
    </xf>
    <xf numFmtId="0" fontId="2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35" fillId="0" borderId="0" xfId="0" applyFont="1"/>
    <xf numFmtId="0" fontId="36" fillId="0" borderId="0" xfId="0" applyFont="1" applyAlignment="1">
      <alignment horizontal="right" vertical="center"/>
    </xf>
    <xf numFmtId="0" fontId="36" fillId="0" borderId="0" xfId="0" applyFont="1" applyAlignment="1">
      <alignment horizontal="right" vertical="center" indent="1"/>
    </xf>
    <xf numFmtId="0" fontId="0" fillId="26" borderId="14" xfId="0" applyFill="1" applyBorder="1" applyAlignment="1" applyProtection="1">
      <alignment vertical="center"/>
      <protection locked="0"/>
    </xf>
    <xf numFmtId="0" fontId="37" fillId="0" borderId="0" xfId="0" applyFont="1" applyAlignment="1">
      <alignment horizontal="left" vertical="center" wrapText="1"/>
    </xf>
    <xf numFmtId="0" fontId="25" fillId="0" borderId="0" xfId="0" applyFont="1" applyAlignment="1">
      <alignment horizontal="left"/>
    </xf>
    <xf numFmtId="0" fontId="0" fillId="0" borderId="0" xfId="28" applyNumberFormat="1" applyFont="1" applyAlignment="1" applyProtection="1">
      <alignment horizontal="center"/>
    </xf>
    <xf numFmtId="22" fontId="0" fillId="0" borderId="0" xfId="0" applyNumberFormat="1" applyAlignment="1">
      <alignment horizontal="center"/>
    </xf>
    <xf numFmtId="169" fontId="29" fillId="0" borderId="0" xfId="0" applyNumberFormat="1" applyFont="1" applyAlignment="1">
      <alignment horizontal="center"/>
    </xf>
    <xf numFmtId="49" fontId="0" fillId="0" borderId="0" xfId="0" applyNumberFormat="1"/>
    <xf numFmtId="0" fontId="29" fillId="0" borderId="0" xfId="0" applyFont="1"/>
    <xf numFmtId="0" fontId="26" fillId="0" borderId="0" xfId="0" applyFont="1"/>
    <xf numFmtId="0" fontId="27" fillId="0" borderId="0" xfId="0" applyFont="1" applyAlignment="1">
      <alignment horizontal="left"/>
    </xf>
    <xf numFmtId="0" fontId="28" fillId="0" borderId="0" xfId="0" applyFont="1" applyAlignment="1">
      <alignment horizontal="left"/>
    </xf>
    <xf numFmtId="0" fontId="24" fillId="0" borderId="0" xfId="0" applyFont="1" applyAlignment="1">
      <alignment horizontal="left"/>
    </xf>
    <xf numFmtId="169" fontId="26" fillId="0" borderId="0" xfId="0" applyNumberFormat="1" applyFont="1"/>
    <xf numFmtId="0" fontId="24" fillId="0" borderId="0" xfId="0" applyFont="1" applyAlignment="1">
      <alignment vertical="top" wrapText="1"/>
    </xf>
    <xf numFmtId="0" fontId="24" fillId="0" borderId="0" xfId="0" applyFont="1" applyAlignment="1">
      <alignment horizontal="left" vertical="top" wrapText="1"/>
    </xf>
    <xf numFmtId="169" fontId="26" fillId="0" borderId="0" xfId="0" applyNumberFormat="1" applyFont="1" applyAlignment="1">
      <alignment vertical="center"/>
    </xf>
    <xf numFmtId="22" fontId="0" fillId="0" borderId="0" xfId="0" applyNumberFormat="1" applyAlignment="1">
      <alignment horizontal="left"/>
    </xf>
    <xf numFmtId="0" fontId="29" fillId="0" borderId="0" xfId="0" applyFont="1" applyAlignment="1">
      <alignment horizontal="center" vertical="center" wrapText="1"/>
    </xf>
    <xf numFmtId="0" fontId="29" fillId="0" borderId="0" xfId="0" applyFont="1" applyAlignment="1">
      <alignment horizontal="center" vertical="center"/>
    </xf>
    <xf numFmtId="0" fontId="39" fillId="28" borderId="0" xfId="0" applyFont="1" applyFill="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wrapText="1"/>
    </xf>
    <xf numFmtId="0" fontId="42" fillId="0" borderId="0" xfId="36" applyFont="1" applyAlignment="1" applyProtection="1"/>
    <xf numFmtId="165" fontId="3" fillId="26" borderId="11" xfId="28" applyNumberFormat="1" applyFont="1" applyFill="1" applyBorder="1" applyProtection="1">
      <protection locked="0"/>
    </xf>
    <xf numFmtId="168" fontId="3" fillId="26" borderId="11" xfId="29" applyNumberFormat="1" applyFont="1" applyFill="1" applyBorder="1" applyProtection="1">
      <protection locked="0"/>
    </xf>
    <xf numFmtId="168" fontId="0" fillId="26" borderId="11" xfId="29" applyNumberFormat="1" applyFont="1" applyFill="1" applyBorder="1" applyProtection="1">
      <protection locked="0"/>
    </xf>
    <xf numFmtId="0" fontId="39" fillId="28" borderId="0" xfId="0" applyFont="1" applyFill="1" applyAlignment="1" applyProtection="1">
      <alignment horizontal="center" vertical="center"/>
      <protection locked="0"/>
    </xf>
    <xf numFmtId="0" fontId="43" fillId="0" borderId="0" xfId="0" applyFont="1" applyAlignment="1">
      <alignment horizontal="center" wrapText="1"/>
    </xf>
    <xf numFmtId="0" fontId="0" fillId="0" borderId="0" xfId="0" applyAlignment="1">
      <alignment vertical="top"/>
    </xf>
    <xf numFmtId="0" fontId="25" fillId="0" borderId="0" xfId="0" applyFont="1" applyAlignment="1">
      <alignment horizontal="right" vertical="top"/>
    </xf>
    <xf numFmtId="0" fontId="25" fillId="0" borderId="0" xfId="0" applyFont="1" applyAlignment="1">
      <alignment horizontal="right"/>
    </xf>
    <xf numFmtId="168" fontId="3" fillId="29" borderId="0" xfId="29" applyNumberFormat="1" applyFont="1" applyFill="1" applyProtection="1"/>
    <xf numFmtId="0" fontId="0" fillId="0" borderId="0" xfId="0" applyAlignment="1">
      <alignment horizontal="center" vertical="center"/>
    </xf>
    <xf numFmtId="0" fontId="27" fillId="0" borderId="17" xfId="45" applyFont="1" applyBorder="1"/>
    <xf numFmtId="0" fontId="27" fillId="0" borderId="17" xfId="45" applyFont="1" applyBorder="1" applyAlignment="1">
      <alignment horizontal="center" vertical="center"/>
    </xf>
    <xf numFmtId="170" fontId="27" fillId="0" borderId="17" xfId="45" applyNumberFormat="1" applyFont="1" applyBorder="1" applyAlignment="1">
      <alignment horizontal="center" vertical="center"/>
    </xf>
    <xf numFmtId="3" fontId="27" fillId="0" borderId="17" xfId="45" applyNumberFormat="1" applyFont="1" applyBorder="1" applyAlignment="1">
      <alignment horizontal="center" vertical="center" wrapText="1"/>
    </xf>
    <xf numFmtId="0" fontId="27" fillId="0" borderId="17" xfId="45" applyFont="1" applyBorder="1" applyAlignment="1">
      <alignment horizontal="center" vertical="center" wrapText="1"/>
    </xf>
    <xf numFmtId="44" fontId="29" fillId="24" borderId="0" xfId="46" applyFont="1" applyFill="1" applyProtection="1"/>
    <xf numFmtId="44" fontId="29" fillId="26" borderId="0" xfId="46" applyFont="1" applyFill="1" applyProtection="1">
      <protection locked="0"/>
    </xf>
    <xf numFmtId="167" fontId="29" fillId="24" borderId="0" xfId="46" applyNumberFormat="1" applyFont="1" applyFill="1" applyProtection="1"/>
    <xf numFmtId="168" fontId="29" fillId="26" borderId="0" xfId="46" applyNumberFormat="1" applyFont="1" applyFill="1" applyProtection="1">
      <protection locked="0"/>
    </xf>
    <xf numFmtId="0" fontId="0" fillId="0" borderId="18" xfId="0" applyBorder="1"/>
    <xf numFmtId="0" fontId="36" fillId="0" borderId="19" xfId="0" applyFont="1" applyBorder="1" applyAlignment="1">
      <alignment horizontal="right" vertical="center" indent="1"/>
    </xf>
    <xf numFmtId="0" fontId="0" fillId="0" borderId="19" xfId="0" applyBorder="1"/>
    <xf numFmtId="0" fontId="29" fillId="0" borderId="18" xfId="0" applyFont="1" applyBorder="1" applyAlignment="1">
      <alignment horizontal="center"/>
    </xf>
    <xf numFmtId="0" fontId="29" fillId="0" borderId="19" xfId="0" applyFont="1" applyBorder="1" applyAlignment="1">
      <alignment horizontal="center"/>
    </xf>
    <xf numFmtId="0" fontId="37" fillId="0" borderId="19" xfId="0" applyFont="1" applyBorder="1" applyAlignment="1">
      <alignment horizontal="left" vertical="center" wrapText="1"/>
    </xf>
    <xf numFmtId="0" fontId="0" fillId="0" borderId="0" xfId="0" applyAlignment="1">
      <alignment horizontal="center" vertical="top" wrapText="1"/>
    </xf>
    <xf numFmtId="0" fontId="0" fillId="0" borderId="24" xfId="0" applyBorder="1"/>
    <xf numFmtId="0" fontId="0" fillId="32" borderId="22" xfId="0" applyFill="1" applyBorder="1" applyAlignment="1">
      <alignment horizontal="right" vertical="top" wrapText="1"/>
    </xf>
    <xf numFmtId="0" fontId="52" fillId="0" borderId="0" xfId="0" applyFont="1" applyAlignment="1">
      <alignment wrapText="1"/>
    </xf>
    <xf numFmtId="0" fontId="0" fillId="0" borderId="0" xfId="0" applyAlignment="1">
      <alignment horizontal="left" wrapText="1"/>
    </xf>
    <xf numFmtId="171" fontId="3" fillId="0" borderId="11" xfId="29" applyNumberFormat="1" applyFont="1" applyFill="1" applyBorder="1" applyAlignment="1" applyProtection="1">
      <alignment horizontal="center"/>
    </xf>
    <xf numFmtId="0" fontId="55" fillId="31" borderId="20" xfId="0" applyFont="1" applyFill="1" applyBorder="1" applyAlignment="1">
      <alignment horizontal="left" vertical="top" wrapText="1"/>
    </xf>
    <xf numFmtId="0" fontId="55" fillId="31" borderId="21" xfId="0" applyFont="1" applyFill="1" applyBorder="1" applyAlignment="1">
      <alignment horizontal="left" vertical="top" wrapText="1"/>
    </xf>
    <xf numFmtId="0" fontId="55" fillId="32" borderId="22" xfId="0" applyFont="1" applyFill="1" applyBorder="1" applyAlignment="1">
      <alignment horizontal="left" vertical="top" wrapText="1"/>
    </xf>
    <xf numFmtId="3" fontId="55" fillId="32" borderId="22" xfId="0" applyNumberFormat="1" applyFont="1" applyFill="1" applyBorder="1" applyAlignment="1">
      <alignment horizontal="right" vertical="top" wrapText="1"/>
    </xf>
    <xf numFmtId="44" fontId="29" fillId="0" borderId="0" xfId="46" applyFont="1" applyFill="1" applyProtection="1">
      <protection locked="0"/>
    </xf>
    <xf numFmtId="44" fontId="29" fillId="0" borderId="0" xfId="46" applyFont="1" applyFill="1" applyProtection="1"/>
    <xf numFmtId="44" fontId="29" fillId="29" borderId="0" xfId="46" applyFont="1" applyFill="1" applyProtection="1">
      <protection locked="0"/>
    </xf>
    <xf numFmtId="0" fontId="32" fillId="0" borderId="0" xfId="0" applyFont="1"/>
    <xf numFmtId="0" fontId="27" fillId="27" borderId="14" xfId="0"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39" fillId="28" borderId="0" xfId="0" applyFont="1" applyFill="1" applyAlignment="1">
      <alignment horizontal="left" vertical="center"/>
    </xf>
    <xf numFmtId="0" fontId="25" fillId="0" borderId="17" xfId="0" applyFont="1" applyBorder="1" applyAlignment="1">
      <alignment horizontal="center" vertical="center" wrapText="1"/>
    </xf>
    <xf numFmtId="0" fontId="25" fillId="0" borderId="17" xfId="0" applyFont="1" applyBorder="1" applyAlignment="1">
      <alignment horizontal="left" vertical="center"/>
    </xf>
    <xf numFmtId="0" fontId="3" fillId="0" borderId="0" xfId="0" applyFont="1" applyAlignment="1">
      <alignment horizontal="left" vertical="center" wrapText="1"/>
    </xf>
    <xf numFmtId="0" fontId="25" fillId="0" borderId="17" xfId="45" applyFont="1" applyBorder="1" applyAlignment="1">
      <alignment vertical="center" wrapText="1"/>
    </xf>
    <xf numFmtId="0" fontId="25" fillId="33" borderId="17"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27" borderId="17" xfId="0" applyFont="1" applyFill="1" applyBorder="1" applyAlignment="1" applyProtection="1">
      <alignment horizontal="center" vertical="center" wrapText="1"/>
      <protection locked="0"/>
    </xf>
    <xf numFmtId="0" fontId="3" fillId="26" borderId="0" xfId="0" applyFont="1" applyFill="1" applyAlignment="1" applyProtection="1">
      <alignment vertical="center" wrapText="1"/>
      <protection locked="0"/>
    </xf>
    <xf numFmtId="3" fontId="3" fillId="26" borderId="0" xfId="0" applyNumberFormat="1" applyFont="1" applyFill="1" applyAlignment="1" applyProtection="1">
      <alignment vertical="center" wrapText="1"/>
      <protection locked="0"/>
    </xf>
    <xf numFmtId="170" fontId="3" fillId="26" borderId="25" xfId="0" applyNumberFormat="1" applyFont="1" applyFill="1" applyBorder="1" applyProtection="1">
      <protection locked="0"/>
    </xf>
    <xf numFmtId="0" fontId="44" fillId="0" borderId="0" xfId="0" applyFont="1"/>
    <xf numFmtId="0" fontId="39" fillId="0" borderId="0" xfId="0" applyFont="1" applyAlignment="1">
      <alignment horizontal="center" vertical="center" wrapText="1"/>
    </xf>
    <xf numFmtId="0" fontId="38" fillId="0" borderId="0" xfId="0" applyFont="1"/>
    <xf numFmtId="0" fontId="46" fillId="24" borderId="0" xfId="0" applyFont="1" applyFill="1" applyAlignment="1">
      <alignment horizontal="left"/>
    </xf>
    <xf numFmtId="0" fontId="38" fillId="24" borderId="0" xfId="0" applyFont="1" applyFill="1" applyAlignment="1">
      <alignment horizontal="center"/>
    </xf>
    <xf numFmtId="0" fontId="38" fillId="24" borderId="0" xfId="0" applyFont="1" applyFill="1"/>
    <xf numFmtId="0" fontId="29" fillId="24" borderId="0" xfId="0" applyFont="1" applyFill="1"/>
    <xf numFmtId="0" fontId="44" fillId="24" borderId="0" xfId="0" applyFont="1" applyFill="1" applyAlignment="1">
      <alignment horizontal="center"/>
    </xf>
    <xf numFmtId="49" fontId="41" fillId="0" borderId="0" xfId="0" applyNumberFormat="1" applyFont="1" applyAlignment="1">
      <alignment horizontal="center"/>
    </xf>
    <xf numFmtId="0" fontId="57" fillId="24" borderId="0" xfId="0" applyFont="1" applyFill="1"/>
    <xf numFmtId="0" fontId="41" fillId="0" borderId="0" xfId="0" applyFont="1" applyAlignment="1">
      <alignment horizontal="center"/>
    </xf>
    <xf numFmtId="0" fontId="44" fillId="24" borderId="0" xfId="0" applyFont="1" applyFill="1"/>
    <xf numFmtId="167" fontId="29" fillId="29" borderId="0" xfId="46" applyNumberFormat="1" applyFont="1" applyFill="1" applyProtection="1">
      <protection locked="0"/>
    </xf>
    <xf numFmtId="167" fontId="29" fillId="26" borderId="0" xfId="46" applyNumberFormat="1" applyFont="1" applyFill="1" applyProtection="1">
      <protection locked="0"/>
    </xf>
    <xf numFmtId="0" fontId="39" fillId="30" borderId="0" xfId="0" applyFont="1" applyFill="1" applyAlignment="1">
      <alignment horizontal="left" vertical="center"/>
    </xf>
    <xf numFmtId="0" fontId="47" fillId="0" borderId="0" xfId="0" applyFont="1"/>
    <xf numFmtId="0" fontId="48" fillId="24" borderId="0" xfId="0" applyFont="1" applyFill="1" applyAlignment="1">
      <alignment horizontal="left"/>
    </xf>
    <xf numFmtId="0" fontId="49" fillId="24" borderId="0" xfId="0" applyFont="1" applyFill="1" applyAlignment="1">
      <alignment horizontal="center"/>
    </xf>
    <xf numFmtId="0" fontId="49" fillId="24" borderId="0" xfId="0" applyFont="1" applyFill="1"/>
    <xf numFmtId="0" fontId="47" fillId="24" borderId="0" xfId="0" applyFont="1" applyFill="1"/>
    <xf numFmtId="0" fontId="51" fillId="0" borderId="0" xfId="0" applyFont="1" applyAlignment="1">
      <alignment horizontal="left" wrapText="1"/>
    </xf>
    <xf numFmtId="0" fontId="38" fillId="0" borderId="0" xfId="0" applyFont="1" applyAlignment="1">
      <alignment horizontal="center"/>
    </xf>
    <xf numFmtId="167" fontId="29" fillId="0" borderId="0" xfId="46" applyNumberFormat="1" applyFont="1" applyFill="1" applyProtection="1"/>
    <xf numFmtId="0" fontId="56" fillId="26" borderId="0" xfId="0" applyFont="1" applyFill="1" applyAlignment="1" applyProtection="1">
      <alignment vertical="center" wrapText="1"/>
      <protection locked="0"/>
    </xf>
    <xf numFmtId="171" fontId="3" fillId="34" borderId="11" xfId="29" applyNumberFormat="1" applyFont="1" applyFill="1" applyBorder="1" applyAlignment="1" applyProtection="1">
      <alignment horizontal="center"/>
    </xf>
    <xf numFmtId="171" fontId="3" fillId="26" borderId="11" xfId="29" applyNumberFormat="1" applyFont="1" applyFill="1" applyBorder="1" applyAlignment="1" applyProtection="1">
      <alignment horizontal="center"/>
    </xf>
    <xf numFmtId="3" fontId="0" fillId="0" borderId="0" xfId="0" applyNumberFormat="1"/>
    <xf numFmtId="0" fontId="41" fillId="30" borderId="0" xfId="0" applyFont="1" applyFill="1" applyAlignment="1">
      <alignment horizontal="center" vertical="center" wrapText="1"/>
    </xf>
    <xf numFmtId="0" fontId="39" fillId="30" borderId="0" xfId="0" applyFont="1" applyFill="1" applyAlignment="1">
      <alignment horizontal="center" vertical="center" wrapText="1"/>
    </xf>
    <xf numFmtId="0" fontId="39" fillId="28" borderId="0" xfId="0" applyFont="1" applyFill="1" applyAlignment="1">
      <alignment horizontal="center" vertical="center" wrapText="1"/>
    </xf>
    <xf numFmtId="0" fontId="51" fillId="0" borderId="0" xfId="0" applyFont="1" applyAlignment="1">
      <alignment horizontal="center" vertical="center"/>
    </xf>
    <xf numFmtId="0" fontId="3" fillId="0" borderId="0" xfId="45"/>
    <xf numFmtId="0" fontId="58" fillId="31" borderId="20" xfId="0" applyFont="1" applyFill="1" applyBorder="1" applyAlignment="1">
      <alignment horizontal="left" vertical="top" wrapText="1"/>
    </xf>
    <xf numFmtId="0" fontId="58" fillId="31" borderId="21" xfId="0" applyFont="1" applyFill="1" applyBorder="1" applyAlignment="1">
      <alignment horizontal="left" vertical="top" wrapText="1"/>
    </xf>
    <xf numFmtId="172" fontId="55" fillId="32" borderId="22" xfId="0" applyNumberFormat="1" applyFont="1" applyFill="1" applyBorder="1" applyAlignment="1">
      <alignment horizontal="right" vertical="top" wrapText="1"/>
    </xf>
    <xf numFmtId="3" fontId="55" fillId="32" borderId="23" xfId="0" applyNumberFormat="1" applyFont="1" applyFill="1" applyBorder="1" applyAlignment="1">
      <alignment horizontal="right" vertical="top" wrapText="1"/>
    </xf>
    <xf numFmtId="3" fontId="0" fillId="32" borderId="22" xfId="0" applyNumberFormat="1" applyFill="1" applyBorder="1" applyAlignment="1">
      <alignment horizontal="right" vertical="top" wrapText="1"/>
    </xf>
    <xf numFmtId="3" fontId="0" fillId="32" borderId="26" xfId="0" applyNumberFormat="1" applyFill="1" applyBorder="1" applyAlignment="1">
      <alignment horizontal="right" vertical="top" wrapText="1"/>
    </xf>
    <xf numFmtId="0" fontId="0" fillId="33" borderId="0" xfId="0" applyFill="1"/>
    <xf numFmtId="166" fontId="0" fillId="0" borderId="0" xfId="0" applyNumberFormat="1"/>
    <xf numFmtId="170" fontId="0" fillId="0" borderId="0" xfId="0" applyNumberFormat="1"/>
    <xf numFmtId="3" fontId="0" fillId="34" borderId="18" xfId="0" applyNumberFormat="1" applyFill="1" applyBorder="1" applyProtection="1">
      <protection locked="0"/>
    </xf>
    <xf numFmtId="3" fontId="0" fillId="34" borderId="19" xfId="0" applyNumberFormat="1" applyFill="1" applyBorder="1" applyProtection="1">
      <protection locked="0"/>
    </xf>
    <xf numFmtId="3" fontId="0" fillId="0" borderId="27" xfId="0" applyNumberFormat="1" applyBorder="1"/>
    <xf numFmtId="166" fontId="0" fillId="0" borderId="27" xfId="0" applyNumberFormat="1" applyBorder="1"/>
    <xf numFmtId="0" fontId="0" fillId="0" borderId="28" xfId="0" applyBorder="1"/>
    <xf numFmtId="0" fontId="59" fillId="0" borderId="0" xfId="0" applyFont="1"/>
    <xf numFmtId="0" fontId="0" fillId="0" borderId="0" xfId="0" applyProtection="1"/>
    <xf numFmtId="0" fontId="0" fillId="35" borderId="18" xfId="0" applyFill="1" applyBorder="1" applyAlignment="1" applyProtection="1">
      <alignment horizontal="center"/>
      <protection locked="0"/>
    </xf>
    <xf numFmtId="170" fontId="0" fillId="34" borderId="18" xfId="0" applyNumberFormat="1" applyFill="1" applyBorder="1" applyProtection="1">
      <protection locked="0"/>
    </xf>
    <xf numFmtId="173" fontId="0" fillId="0" borderId="0" xfId="0" applyNumberFormat="1" applyProtection="1"/>
    <xf numFmtId="170" fontId="0" fillId="34" borderId="30" xfId="0" applyNumberFormat="1" applyFill="1" applyBorder="1" applyProtection="1">
      <protection locked="0"/>
    </xf>
    <xf numFmtId="0" fontId="0" fillId="35" borderId="19" xfId="0" applyFill="1" applyBorder="1" applyAlignment="1" applyProtection="1">
      <alignment horizontal="center"/>
      <protection locked="0"/>
    </xf>
    <xf numFmtId="170" fontId="0" fillId="34" borderId="29" xfId="0" applyNumberFormat="1" applyFill="1" applyBorder="1" applyProtection="1">
      <protection locked="0"/>
    </xf>
    <xf numFmtId="173" fontId="0" fillId="34" borderId="19" xfId="0" applyNumberFormat="1" applyFill="1" applyBorder="1" applyProtection="1">
      <protection locked="0"/>
    </xf>
    <xf numFmtId="173" fontId="0" fillId="34" borderId="29" xfId="0" applyNumberFormat="1" applyFill="1" applyBorder="1" applyProtection="1">
      <protection locked="0"/>
    </xf>
    <xf numFmtId="174" fontId="0" fillId="34" borderId="29" xfId="0" applyNumberFormat="1" applyFill="1" applyBorder="1" applyProtection="1">
      <protection locked="0"/>
    </xf>
    <xf numFmtId="0" fontId="29" fillId="0" borderId="0" xfId="0" applyFont="1" applyProtection="1"/>
    <xf numFmtId="0" fontId="0" fillId="0" borderId="0" xfId="0" applyAlignment="1" applyProtection="1">
      <alignment horizontal="center" vertical="center"/>
    </xf>
    <xf numFmtId="0" fontId="29" fillId="0" borderId="17" xfId="45" applyFont="1" applyBorder="1" applyAlignment="1" applyProtection="1">
      <alignment horizontal="left" vertical="center" wrapText="1"/>
    </xf>
    <xf numFmtId="0" fontId="29" fillId="0" borderId="17" xfId="45" applyFont="1" applyBorder="1" applyAlignment="1" applyProtection="1">
      <alignment horizontal="center" vertical="center" wrapText="1"/>
    </xf>
    <xf numFmtId="170" fontId="29" fillId="0" borderId="17" xfId="45" applyNumberFormat="1" applyFont="1" applyBorder="1" applyAlignment="1" applyProtection="1">
      <alignment horizontal="center" vertical="center" wrapText="1"/>
    </xf>
    <xf numFmtId="165" fontId="29" fillId="0" borderId="17" xfId="45" applyNumberFormat="1" applyFont="1" applyBorder="1" applyAlignment="1" applyProtection="1">
      <alignment horizontal="center" vertical="center" wrapText="1"/>
    </xf>
    <xf numFmtId="166" fontId="29" fillId="0" borderId="17" xfId="45" applyNumberFormat="1" applyFont="1" applyBorder="1" applyAlignment="1" applyProtection="1">
      <alignment horizontal="center" vertical="center" wrapText="1"/>
    </xf>
    <xf numFmtId="0" fontId="29" fillId="0" borderId="0" xfId="0" applyFont="1" applyAlignment="1" applyProtection="1">
      <alignment horizontal="center" vertical="center" wrapText="1"/>
    </xf>
    <xf numFmtId="0" fontId="0" fillId="0" borderId="0" xfId="0" applyAlignment="1" applyProtection="1">
      <alignment horizontal="center"/>
    </xf>
    <xf numFmtId="170"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170" fontId="29" fillId="33" borderId="17" xfId="45" applyNumberFormat="1" applyFont="1" applyFill="1" applyBorder="1" applyAlignment="1" applyProtection="1">
      <alignment horizontal="center" vertical="center" wrapText="1"/>
    </xf>
    <xf numFmtId="0" fontId="0" fillId="33" borderId="0" xfId="0" applyFill="1" applyAlignment="1" applyProtection="1">
      <alignment horizontal="center" vertical="center"/>
    </xf>
    <xf numFmtId="174" fontId="0" fillId="33" borderId="0" xfId="0" applyNumberFormat="1" applyFill="1" applyAlignment="1">
      <alignment horizontal="center" vertical="center"/>
    </xf>
    <xf numFmtId="170" fontId="0" fillId="0" borderId="0" xfId="0" applyNumberFormat="1" applyAlignment="1">
      <alignment horizontal="center" vertical="center"/>
    </xf>
    <xf numFmtId="3" fontId="0" fillId="0" borderId="0" xfId="0" applyNumberFormat="1" applyAlignment="1">
      <alignment horizontal="center" vertical="center"/>
    </xf>
    <xf numFmtId="3" fontId="3" fillId="33" borderId="0" xfId="45" applyNumberFormat="1" applyFill="1" applyAlignment="1">
      <alignment horizontal="center" vertical="center"/>
    </xf>
    <xf numFmtId="166" fontId="0" fillId="33" borderId="0" xfId="49" applyNumberFormat="1" applyFont="1" applyFill="1" applyAlignment="1" applyProtection="1">
      <alignment horizontal="center" vertical="center"/>
    </xf>
    <xf numFmtId="174" fontId="3" fillId="33" borderId="0" xfId="45" applyNumberFormat="1" applyFill="1" applyAlignment="1">
      <alignment horizontal="center" vertical="center"/>
    </xf>
    <xf numFmtId="170" fontId="3" fillId="33" borderId="0" xfId="45" applyNumberFormat="1" applyFill="1" applyAlignment="1">
      <alignment horizontal="center" vertical="center"/>
    </xf>
    <xf numFmtId="170" fontId="0" fillId="33" borderId="0" xfId="0" applyNumberFormat="1" applyFill="1" applyAlignment="1">
      <alignment horizontal="center" vertical="center"/>
    </xf>
    <xf numFmtId="170" fontId="3" fillId="0" borderId="0" xfId="45" applyNumberFormat="1" applyAlignment="1">
      <alignment horizontal="center" vertical="center"/>
    </xf>
    <xf numFmtId="3" fontId="3" fillId="0" borderId="0" xfId="45" applyNumberFormat="1" applyAlignment="1">
      <alignment horizontal="center" vertical="center"/>
    </xf>
    <xf numFmtId="166" fontId="0" fillId="0" borderId="0" xfId="49" applyNumberFormat="1" applyFont="1" applyAlignment="1" applyProtection="1">
      <alignment horizontal="center" vertical="center"/>
    </xf>
    <xf numFmtId="174" fontId="25" fillId="33" borderId="0" xfId="45" applyNumberFormat="1" applyFont="1" applyFill="1" applyAlignment="1">
      <alignment horizontal="center" vertical="center"/>
    </xf>
    <xf numFmtId="170" fontId="25" fillId="33" borderId="0" xfId="45" applyNumberFormat="1" applyFont="1" applyFill="1" applyAlignment="1">
      <alignment horizontal="center" vertical="center"/>
    </xf>
    <xf numFmtId="0" fontId="3" fillId="26" borderId="15" xfId="0" applyFont="1" applyFill="1" applyBorder="1" applyAlignment="1" applyProtection="1">
      <alignment horizontal="left" vertical="center"/>
      <protection locked="0"/>
    </xf>
    <xf numFmtId="0" fontId="3" fillId="26" borderId="16" xfId="0" applyFont="1" applyFill="1" applyBorder="1" applyAlignment="1" applyProtection="1">
      <alignment horizontal="left" vertical="center"/>
      <protection locked="0"/>
    </xf>
    <xf numFmtId="0" fontId="34" fillId="24" borderId="0" xfId="0" applyFont="1" applyFill="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9" fillId="0" borderId="0" xfId="0" applyFont="1" applyAlignment="1">
      <alignment horizontal="left" vertical="center" wrapText="1"/>
    </xf>
    <xf numFmtId="168" fontId="50" fillId="26" borderId="0" xfId="0" applyNumberFormat="1" applyFont="1" applyFill="1" applyAlignment="1">
      <alignment horizontal="center"/>
    </xf>
    <xf numFmtId="44" fontId="29" fillId="26" borderId="0" xfId="46" applyFont="1" applyFill="1" applyAlignment="1" applyProtection="1">
      <alignment horizontal="center"/>
      <protection locked="0"/>
    </xf>
    <xf numFmtId="0" fontId="51" fillId="0" borderId="0" xfId="0" applyFont="1" applyAlignment="1">
      <alignment horizontal="center" vertical="center"/>
    </xf>
    <xf numFmtId="164" fontId="29" fillId="26" borderId="0" xfId="0" applyNumberFormat="1" applyFont="1" applyFill="1" applyAlignment="1">
      <alignment horizontal="center"/>
    </xf>
    <xf numFmtId="44" fontId="29" fillId="24" borderId="0" xfId="46" applyFont="1" applyFill="1" applyAlignment="1" applyProtection="1">
      <alignment horizontal="center"/>
    </xf>
    <xf numFmtId="0" fontId="41" fillId="30" borderId="0" xfId="0" applyFont="1" applyFill="1" applyAlignment="1">
      <alignment horizontal="center" vertical="center" wrapText="1"/>
    </xf>
    <xf numFmtId="0" fontId="39" fillId="30" borderId="0" xfId="0" applyFont="1" applyFill="1" applyAlignment="1">
      <alignment horizontal="center" vertical="center" wrapText="1"/>
    </xf>
    <xf numFmtId="0" fontId="29" fillId="0" borderId="0" xfId="0" applyFont="1" applyAlignment="1">
      <alignment horizontal="center"/>
    </xf>
    <xf numFmtId="0" fontId="0" fillId="0" borderId="0" xfId="0"/>
    <xf numFmtId="164" fontId="29" fillId="26" borderId="0" xfId="0" applyNumberFormat="1" applyFont="1" applyFill="1" applyAlignment="1" applyProtection="1">
      <alignment horizontal="center"/>
      <protection locked="0"/>
    </xf>
    <xf numFmtId="167" fontId="29" fillId="29" borderId="0" xfId="46" applyNumberFormat="1" applyFont="1" applyFill="1" applyAlignment="1" applyProtection="1">
      <alignment horizontal="center"/>
      <protection locked="0"/>
    </xf>
    <xf numFmtId="164" fontId="29" fillId="24" borderId="0" xfId="46" applyNumberFormat="1" applyFont="1" applyFill="1" applyAlignment="1" applyProtection="1"/>
    <xf numFmtId="167" fontId="29" fillId="24" borderId="0" xfId="46" applyNumberFormat="1" applyFont="1" applyFill="1" applyAlignment="1" applyProtection="1">
      <alignment horizontal="right"/>
    </xf>
    <xf numFmtId="167" fontId="29" fillId="24" borderId="0" xfId="46" applyNumberFormat="1" applyFont="1" applyFill="1" applyAlignment="1" applyProtection="1"/>
    <xf numFmtId="0" fontId="39" fillId="28" borderId="0" xfId="0" applyFont="1" applyFill="1" applyAlignment="1">
      <alignment horizontal="center" vertical="center" wrapText="1"/>
    </xf>
    <xf numFmtId="44" fontId="29" fillId="29" borderId="0" xfId="46" applyFont="1" applyFill="1" applyProtection="1">
      <protection locked="0"/>
    </xf>
    <xf numFmtId="0" fontId="39" fillId="28" borderId="0" xfId="0" applyFont="1" applyFill="1" applyAlignment="1">
      <alignment horizontal="center" vertical="center"/>
    </xf>
    <xf numFmtId="0" fontId="29" fillId="24" borderId="0" xfId="0" applyFont="1" applyFill="1" applyAlignment="1">
      <alignment horizontal="center" wrapText="1"/>
    </xf>
    <xf numFmtId="0" fontId="40" fillId="0" borderId="0" xfId="0" applyFont="1" applyAlignment="1">
      <alignment horizontal="left" vertical="center" wrapText="1"/>
    </xf>
    <xf numFmtId="0" fontId="3" fillId="0" borderId="0" xfId="0" applyFont="1" applyAlignment="1">
      <alignment horizontal="left" vertical="center" wrapText="1"/>
    </xf>
    <xf numFmtId="0" fontId="29" fillId="0" borderId="0" xfId="0" applyFont="1" applyAlignment="1">
      <alignment vertical="center" wrapText="1"/>
    </xf>
    <xf numFmtId="0" fontId="25" fillId="0" borderId="0" xfId="0" applyFont="1" applyAlignment="1">
      <alignment horizontal="left" vertical="center" wrapText="1"/>
    </xf>
    <xf numFmtId="0" fontId="53" fillId="0" borderId="0" xfId="0" applyFont="1" applyAlignment="1">
      <alignment horizontal="left" vertical="top" wrapText="1"/>
    </xf>
    <xf numFmtId="0" fontId="54" fillId="0" borderId="0" xfId="0" applyFont="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xr:uid="{00000000-0005-0000-0000-000029000000}"/>
    <cellStyle name="Normal 3" xfId="47" xr:uid="{00000000-0005-0000-0000-00002A000000}"/>
    <cellStyle name="Normal 3 2" xfId="48" xr:uid="{00000000-0005-0000-0000-00002B000000}"/>
    <cellStyle name="Note" xfId="40" builtinId="10" customBuiltin="1"/>
    <cellStyle name="Output" xfId="41" builtinId="21" customBuiltin="1"/>
    <cellStyle name="Percent 2" xfId="49" xr:uid="{A719E9FE-B297-4B0D-8B43-A0FE03EBA6C0}"/>
    <cellStyle name="Title" xfId="42" builtinId="15" customBuiltin="1"/>
    <cellStyle name="Total" xfId="43" builtinId="25" customBuiltin="1"/>
    <cellStyle name="Warning Text" xfId="4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a:extLst>
            <a:ext uri="{FF2B5EF4-FFF2-40B4-BE49-F238E27FC236}">
              <a16:creationId xmlns:a16="http://schemas.microsoft.com/office/drawing/2014/main" id="{00000000-0008-0000-0000-00000D040000}"/>
            </a:ext>
          </a:extLst>
        </xdr:cNvPr>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a:extLst>
            <a:ext uri="{FF2B5EF4-FFF2-40B4-BE49-F238E27FC236}">
              <a16:creationId xmlns:a16="http://schemas.microsoft.com/office/drawing/2014/main" id="{00000000-0008-0000-0000-00000F040000}"/>
            </a:ext>
          </a:extLst>
        </xdr:cNvPr>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1040" name="Text Box 16">
          <a:extLst>
            <a:ext uri="{FF2B5EF4-FFF2-40B4-BE49-F238E27FC236}">
              <a16:creationId xmlns:a16="http://schemas.microsoft.com/office/drawing/2014/main" id="{00000000-0008-0000-0000-000010040000}"/>
            </a:ext>
          </a:extLst>
        </xdr:cNvPr>
        <xdr:cNvSpPr txBox="1">
          <a:spLocks noChangeArrowheads="1" noTextEdit="1"/>
        </xdr:cNvSpPr>
      </xdr:nvSpPr>
      <xdr:spPr bwMode="auto">
        <a:xfrm>
          <a:off x="14084112" y="2440080"/>
          <a:ext cx="1065680" cy="253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a:extLst>
            <a:ext uri="{FF2B5EF4-FFF2-40B4-BE49-F238E27FC236}">
              <a16:creationId xmlns:a16="http://schemas.microsoft.com/office/drawing/2014/main" id="{00000000-0008-0000-0000-000011040000}"/>
            </a:ext>
          </a:extLst>
        </xdr:cNvPr>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27</xdr:row>
      <xdr:rowOff>19049</xdr:rowOff>
    </xdr:from>
    <xdr:to>
      <xdr:col>4</xdr:col>
      <xdr:colOff>2065020</xdr:colOff>
      <xdr:row>34</xdr:row>
      <xdr:rowOff>142874</xdr:rowOff>
    </xdr:to>
    <xdr:sp macro="" textlink="">
      <xdr:nvSpPr>
        <xdr:cNvPr id="34" name="Text Box 50">
          <a:extLst>
            <a:ext uri="{FF2B5EF4-FFF2-40B4-BE49-F238E27FC236}">
              <a16:creationId xmlns:a16="http://schemas.microsoft.com/office/drawing/2014/main" id="{00000000-0008-0000-0000-000022000000}"/>
            </a:ext>
          </a:extLst>
        </xdr:cNvPr>
        <xdr:cNvSpPr txBox="1">
          <a:spLocks noChangeArrowheads="1"/>
        </xdr:cNvSpPr>
      </xdr:nvSpPr>
      <xdr:spPr bwMode="auto">
        <a:xfrm>
          <a:off x="0" y="5604509"/>
          <a:ext cx="7261860" cy="151066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9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9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9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900" b="1" i="1" u="none" strike="noStrike" baseline="0">
            <a:solidFill>
              <a:srgbClr val="000000"/>
            </a:solidFill>
            <a:latin typeface="Arial" pitchFamily="34" charset="0"/>
            <a:cs typeface="Arial" pitchFamily="34" charset="0"/>
          </a:endParaRPr>
        </a:p>
      </xdr:txBody>
    </xdr:sp>
    <xdr:clientData/>
  </xdr:twoCellAnchor>
  <xdr:twoCellAnchor>
    <xdr:from>
      <xdr:col>0</xdr:col>
      <xdr:colOff>0</xdr:colOff>
      <xdr:row>0</xdr:row>
      <xdr:rowOff>0</xdr:rowOff>
    </xdr:from>
    <xdr:to>
      <xdr:col>7</xdr:col>
      <xdr:colOff>237295</xdr:colOff>
      <xdr:row>9</xdr:row>
      <xdr:rowOff>1241</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0" y="0"/>
          <a:ext cx="9122215" cy="2195801"/>
          <a:chOff x="7801016" y="4233022"/>
          <a:chExt cx="8857415" cy="1915766"/>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01016" y="4233022"/>
            <a:ext cx="8857415" cy="1915766"/>
          </a:xfrm>
          <a:prstGeom prst="rect">
            <a:avLst/>
          </a:prstGeom>
          <a:ln>
            <a:noFill/>
          </a:ln>
          <a:effectLst>
            <a:softEdge rad="112500"/>
          </a:effectLst>
        </xdr:spPr>
      </xdr:pic>
      <xdr:sp macro="" textlink="$AC$2">
        <xdr:nvSpPr>
          <xdr:cNvPr id="2" name="TextBox 1">
            <a:extLst>
              <a:ext uri="{FF2B5EF4-FFF2-40B4-BE49-F238E27FC236}">
                <a16:creationId xmlns:a16="http://schemas.microsoft.com/office/drawing/2014/main" id="{00000000-0008-0000-0000-000002000000}"/>
              </a:ext>
            </a:extLst>
          </xdr:cNvPr>
          <xdr:cNvSpPr txBox="1"/>
        </xdr:nvSpPr>
        <xdr:spPr>
          <a:xfrm>
            <a:off x="15840066"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33E85EEF-DD87-4B9A-A504-157995BC64C1}" type="TxLink">
              <a:rPr lang="en-US" sz="1400" b="0" i="0" u="none" strike="noStrike">
                <a:solidFill>
                  <a:srgbClr val="000000"/>
                </a:solidFill>
                <a:latin typeface="Arial"/>
                <a:cs typeface="Arial"/>
              </a:rPr>
              <a:pPr/>
              <a:t>v 1.0
</a:t>
            </a:fld>
            <a:endParaRPr lang="en-CA" sz="2400" b="1"/>
          </a:p>
        </xdr:txBody>
      </xdr:sp>
      <xdr:sp macro="" textlink="$AC$1">
        <xdr:nvSpPr>
          <xdr:cNvPr id="19" name="Rectangle 18">
            <a:extLst>
              <a:ext uri="{FF2B5EF4-FFF2-40B4-BE49-F238E27FC236}">
                <a16:creationId xmlns:a16="http://schemas.microsoft.com/office/drawing/2014/main" id="{00000000-0008-0000-0000-000013000000}"/>
              </a:ext>
            </a:extLst>
          </xdr:cNvPr>
          <xdr:cNvSpPr/>
        </xdr:nvSpPr>
        <xdr:spPr>
          <a:xfrm>
            <a:off x="7801016" y="4660974"/>
            <a:ext cx="856656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3B1A34D-5963-474D-8AFE-4B9EA71F55BE}" type="TxLink">
              <a:rPr lang="en-US" sz="44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71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8394964" y="4415895"/>
            <a:ext cx="2583212"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11</xdr:row>
      <xdr:rowOff>134591</xdr:rowOff>
    </xdr:to>
    <xdr:grpSp>
      <xdr:nvGrpSpPr>
        <xdr:cNvPr id="6" name="Group 5">
          <a:extLst>
            <a:ext uri="{FF2B5EF4-FFF2-40B4-BE49-F238E27FC236}">
              <a16:creationId xmlns:a16="http://schemas.microsoft.com/office/drawing/2014/main" id="{00000000-0008-0000-0B00-000006000000}"/>
            </a:ext>
          </a:extLst>
        </xdr:cNvPr>
        <xdr:cNvGrpSpPr/>
      </xdr:nvGrpSpPr>
      <xdr:grpSpPr>
        <a:xfrm>
          <a:off x="0" y="0"/>
          <a:ext cx="10045065" cy="1978631"/>
          <a:chOff x="7848600" y="4257675"/>
          <a:chExt cx="8857420" cy="1915766"/>
        </a:xfrm>
      </xdr:grpSpPr>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1.3</a:t>
            </a:r>
          </a:p>
        </xdr:txBody>
      </xdr:sp>
      <xdr:sp macro="" textlink="">
        <xdr:nvSpPr>
          <xdr:cNvPr id="9" name="Rectangle 8">
            <a:extLst>
              <a:ext uri="{FF2B5EF4-FFF2-40B4-BE49-F238E27FC236}">
                <a16:creationId xmlns:a16="http://schemas.microsoft.com/office/drawing/2014/main" id="{00000000-0008-0000-0B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2022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B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1. Info'!$AC$2">
      <xdr:nvSpPr>
        <xdr:cNvPr id="15" name="TextBox 14">
          <a:extLst>
            <a:ext uri="{FF2B5EF4-FFF2-40B4-BE49-F238E27FC236}">
              <a16:creationId xmlns:a16="http://schemas.microsoft.com/office/drawing/2014/main" id="{00000000-0008-0000-0300-00000F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1. Info'!$AC$1">
      <xdr:nvSpPr>
        <xdr:cNvPr id="16" name="Rectangle 15">
          <a:extLst>
            <a:ext uri="{FF2B5EF4-FFF2-40B4-BE49-F238E27FC236}">
              <a16:creationId xmlns:a16="http://schemas.microsoft.com/office/drawing/2014/main" id="{00000000-0008-0000-0300-000010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DC1165C-D6C2-4690-BF94-A3754D73B88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15773400" cy="1978631"/>
          <a:chOff x="7848600" y="4257675"/>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4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800" b="0" i="0" u="none" strike="noStrike">
                <a:solidFill>
                  <a:srgbClr val="000000"/>
                </a:solidFill>
                <a:latin typeface="Arial"/>
                <a:cs typeface="Arial"/>
              </a:rPr>
              <a:pPr/>
              <a:t>v 1.0
</a:t>
            </a:fld>
            <a:endParaRPr lang="en-CA" sz="1800" b="1"/>
          </a:p>
        </xdr:txBody>
      </xdr:sp>
      <xdr:sp macro="" textlink="'1. Info'!$AC$1">
        <xdr:nvSpPr>
          <xdr:cNvPr id="9" name="Rectangle 8">
            <a:extLst>
              <a:ext uri="{FF2B5EF4-FFF2-40B4-BE49-F238E27FC236}">
                <a16:creationId xmlns:a16="http://schemas.microsoft.com/office/drawing/2014/main" id="{00000000-0008-0000-04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88A78CDB-8AC1-45AB-8EEF-8481AC1C02A2}"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8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3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3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1749" y="31750"/>
          <a:ext cx="12223750" cy="2022446"/>
          <a:chOff x="7848600" y="4289425"/>
          <a:chExt cx="8857420" cy="1915766"/>
        </a:xfrm>
      </xdr:grpSpPr>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500-000008000000}"/>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500-000009000000}"/>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6995EE6A-E48F-483B-B4EE-F186BB4D30B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500-00000A000000}"/>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15584</xdr:colOff>
      <xdr:row>16</xdr:row>
      <xdr:rowOff>127243</xdr:rowOff>
    </xdr:from>
    <xdr:to>
      <xdr:col>13</xdr:col>
      <xdr:colOff>734591</xdr:colOff>
      <xdr:row>19</xdr:row>
      <xdr:rowOff>162221</xdr:rowOff>
    </xdr:to>
    <xdr:sp macro="" textlink="">
      <xdr:nvSpPr>
        <xdr:cNvPr id="8251" name="Text Box 59">
          <a:extLst>
            <a:ext uri="{FF2B5EF4-FFF2-40B4-BE49-F238E27FC236}">
              <a16:creationId xmlns:a16="http://schemas.microsoft.com/office/drawing/2014/main" id="{00000000-0008-0000-0600-00003B200000}"/>
            </a:ext>
          </a:extLst>
        </xdr:cNvPr>
        <xdr:cNvSpPr txBox="1">
          <a:spLocks noChangeArrowheads="1"/>
        </xdr:cNvSpPr>
      </xdr:nvSpPr>
      <xdr:spPr bwMode="auto">
        <a:xfrm>
          <a:off x="15584" y="2739814"/>
          <a:ext cx="11093093" cy="7860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clientData/>
  </xdr:twoCellAnchor>
  <xdr:twoCellAnchor>
    <xdr:from>
      <xdr:col>0</xdr:col>
      <xdr:colOff>0</xdr:colOff>
      <xdr:row>0</xdr:row>
      <xdr:rowOff>0</xdr:rowOff>
    </xdr:from>
    <xdr:to>
      <xdr:col>12</xdr:col>
      <xdr:colOff>122995</xdr:colOff>
      <xdr:row>11</xdr:row>
      <xdr:rowOff>134591</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1. Info'!$AC$2">
      <xdr:nvSpPr>
        <xdr:cNvPr id="11" name="TextBox 10">
          <a:extLst>
            <a:ext uri="{FF2B5EF4-FFF2-40B4-BE49-F238E27FC236}">
              <a16:creationId xmlns:a16="http://schemas.microsoft.com/office/drawing/2014/main" id="{00000000-0008-0000-0600-00000B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1. Info'!$AC$1">
      <xdr:nvSpPr>
        <xdr:cNvPr id="12" name="Rectangle 11">
          <a:extLst>
            <a:ext uri="{FF2B5EF4-FFF2-40B4-BE49-F238E27FC236}">
              <a16:creationId xmlns:a16="http://schemas.microsoft.com/office/drawing/2014/main" id="{00000000-0008-0000-0600-00000C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453B3DA-9A91-4EAE-9044-D5C06FDB566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25</xdr:col>
      <xdr:colOff>9525</xdr:colOff>
      <xdr:row>2</xdr:row>
      <xdr:rowOff>85722</xdr:rowOff>
    </xdr:from>
    <xdr:to>
      <xdr:col>26</xdr:col>
      <xdr:colOff>581025</xdr:colOff>
      <xdr:row>5</xdr:row>
      <xdr:rowOff>28360</xdr:rowOff>
    </xdr:to>
    <xdr:sp macro="" textlink="">
      <xdr:nvSpPr>
        <xdr:cNvPr id="7184" name="Text Box 16">
          <a:extLst>
            <a:ext uri="{FF2B5EF4-FFF2-40B4-BE49-F238E27FC236}">
              <a16:creationId xmlns:a16="http://schemas.microsoft.com/office/drawing/2014/main" id="{00000000-0008-0000-0700-0000101C0000}"/>
            </a:ext>
          </a:extLst>
        </xdr:cNvPr>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1. Info'!$AC$2">
      <xdr:nvSpPr>
        <xdr:cNvPr id="8" name="TextBox 7">
          <a:extLst>
            <a:ext uri="{FF2B5EF4-FFF2-40B4-BE49-F238E27FC236}">
              <a16:creationId xmlns:a16="http://schemas.microsoft.com/office/drawing/2014/main" id="{00000000-0008-0000-0700-000008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1. Info'!$AC$1">
      <xdr:nvSpPr>
        <xdr:cNvPr id="9" name="Rectangle 8">
          <a:extLst>
            <a:ext uri="{FF2B5EF4-FFF2-40B4-BE49-F238E27FC236}">
              <a16:creationId xmlns:a16="http://schemas.microsoft.com/office/drawing/2014/main" id="{00000000-0008-0000-0700-000009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7ECCD7F-3917-4A65-BC2F-BEF3CC2152F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1. Info'!$AC$2">
      <xdr:nvSpPr>
        <xdr:cNvPr id="10" name="TextBox 9">
          <a:extLst>
            <a:ext uri="{FF2B5EF4-FFF2-40B4-BE49-F238E27FC236}">
              <a16:creationId xmlns:a16="http://schemas.microsoft.com/office/drawing/2014/main" id="{00000000-0008-0000-0800-00000A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1. Info'!$AC$1">
      <xdr:nvSpPr>
        <xdr:cNvPr id="11" name="Rectangle 10">
          <a:extLst>
            <a:ext uri="{FF2B5EF4-FFF2-40B4-BE49-F238E27FC236}">
              <a16:creationId xmlns:a16="http://schemas.microsoft.com/office/drawing/2014/main" id="{00000000-0008-0000-0800-00000B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5BBAAB2D-1ECB-4A1B-9587-D28945708BC4}"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1. Info'!$AC$2">
      <xdr:nvSpPr>
        <xdr:cNvPr id="7" name="TextBox 6">
          <a:extLst>
            <a:ext uri="{FF2B5EF4-FFF2-40B4-BE49-F238E27FC236}">
              <a16:creationId xmlns:a16="http://schemas.microsoft.com/office/drawing/2014/main" id="{00000000-0008-0000-0900-000007000000}"/>
            </a:ext>
          </a:extLst>
        </xdr:cNvPr>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1. Info'!$AC$1">
      <xdr:nvSpPr>
        <xdr:cNvPr id="8" name="Rectangle 7">
          <a:extLst>
            <a:ext uri="{FF2B5EF4-FFF2-40B4-BE49-F238E27FC236}">
              <a16:creationId xmlns:a16="http://schemas.microsoft.com/office/drawing/2014/main" id="{00000000-0008-0000-0900-000008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A064BFA-AE86-4404-8C83-B33EAEC3B8D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635000</xdr:colOff>
      <xdr:row>11</xdr:row>
      <xdr:rowOff>134591</xdr:rowOff>
    </xdr:to>
    <xdr:pic>
      <xdr:nvPicPr>
        <xdr:cNvPr id="2" name="Picture 1">
          <a:extLst>
            <a:ext uri="{FF2B5EF4-FFF2-40B4-BE49-F238E27FC236}">
              <a16:creationId xmlns:a16="http://schemas.microsoft.com/office/drawing/2014/main" id="{70A36BC8-DEFA-4A64-AF06-2153921252B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2931775" cy="1915766"/>
        </a:xfrm>
        <a:prstGeom prst="rect">
          <a:avLst/>
        </a:prstGeom>
        <a:ln>
          <a:noFill/>
        </a:ln>
        <a:effectLst>
          <a:softEdge rad="112500"/>
        </a:effectLst>
      </xdr:spPr>
    </xdr:pic>
    <xdr:clientData/>
  </xdr:twoCellAnchor>
  <xdr:twoCellAnchor>
    <xdr:from>
      <xdr:col>9</xdr:col>
      <xdr:colOff>957786</xdr:colOff>
      <xdr:row>1</xdr:row>
      <xdr:rowOff>19050</xdr:rowOff>
    </xdr:from>
    <xdr:to>
      <xdr:col>10</xdr:col>
      <xdr:colOff>425314</xdr:colOff>
      <xdr:row>3</xdr:row>
      <xdr:rowOff>13033</xdr:rowOff>
    </xdr:to>
    <xdr:sp macro="" textlink="">
      <xdr:nvSpPr>
        <xdr:cNvPr id="3" name="TextBox 2">
          <a:extLst>
            <a:ext uri="{FF2B5EF4-FFF2-40B4-BE49-F238E27FC236}">
              <a16:creationId xmlns:a16="http://schemas.microsoft.com/office/drawing/2014/main" id="{F84FE284-4012-4708-BFD6-9633ECC76A93}"/>
            </a:ext>
          </a:extLst>
        </xdr:cNvPr>
        <xdr:cNvSpPr txBox="1"/>
      </xdr:nvSpPr>
      <xdr:spPr>
        <a:xfrm>
          <a:off x="12254436" y="180975"/>
          <a:ext cx="496228" cy="31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546371</xdr:colOff>
      <xdr:row>0</xdr:row>
      <xdr:rowOff>158221</xdr:rowOff>
    </xdr:from>
    <xdr:to>
      <xdr:col>5</xdr:col>
      <xdr:colOff>53010</xdr:colOff>
      <xdr:row>3</xdr:row>
      <xdr:rowOff>8696</xdr:rowOff>
    </xdr:to>
    <xdr:sp macro="" textlink="">
      <xdr:nvSpPr>
        <xdr:cNvPr id="5" name="Rectangle 4">
          <a:extLst>
            <a:ext uri="{FF2B5EF4-FFF2-40B4-BE49-F238E27FC236}">
              <a16:creationId xmlns:a16="http://schemas.microsoft.com/office/drawing/2014/main" id="{E2F129F2-CD5C-4CF7-9E76-8606C2E8E681}"/>
            </a:ext>
          </a:extLst>
        </xdr:cNvPr>
        <xdr:cNvSpPr/>
      </xdr:nvSpPr>
      <xdr:spPr>
        <a:xfrm>
          <a:off x="155846" y="158221"/>
          <a:ext cx="70790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466725</xdr:colOff>
      <xdr:row>1</xdr:row>
      <xdr:rowOff>76200</xdr:rowOff>
    </xdr:from>
    <xdr:to>
      <xdr:col>9</xdr:col>
      <xdr:colOff>152400</xdr:colOff>
      <xdr:row>8</xdr:row>
      <xdr:rowOff>98539</xdr:rowOff>
    </xdr:to>
    <xdr:sp macro="" textlink="'1. Info'!$AC$1">
      <xdr:nvSpPr>
        <xdr:cNvPr id="6" name="Rectangle 5">
          <a:extLst>
            <a:ext uri="{FF2B5EF4-FFF2-40B4-BE49-F238E27FC236}">
              <a16:creationId xmlns:a16="http://schemas.microsoft.com/office/drawing/2014/main" id="{EA2F4751-E292-4E4E-ADD8-DC4E54841179}"/>
            </a:ext>
          </a:extLst>
        </xdr:cNvPr>
        <xdr:cNvSpPr/>
      </xdr:nvSpPr>
      <xdr:spPr>
        <a:xfrm>
          <a:off x="619125" y="238125"/>
          <a:ext cx="1132522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BA064BFA-AE86-4404-8C83-B33EAEC3B8D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pPr algn="ctr" rtl="0"/>
            <a:t>2025 RTSR Workform 
for Electricity Distributors
</a:t>
          </a:fld>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fps02\Applications%20Department\Department%20Applications\Rates\2019%20Electricity%20Rates\IRM\IRM%20Applications\Price%20Cap%20IR\North%20Bay\Final%20Decision%20and%20Model\Final%20Docs\NorthBay_2019%20IRM%20Rate%20Generator%20Model_Decision.XLSB?F64FFF9D" TargetMode="External"/><Relationship Id="rId1" Type="http://schemas.openxmlformats.org/officeDocument/2006/relationships/externalLinkPath" Target="file:///\\F64FFF9D\NorthBay_2019%20IRM%20Rate%20Generator%20Model_Deci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mohsi\Downloads\Copy%20of%20LV%20Mock-up%20RTSR_Workfor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cell r="C14" t="str">
            <v>For Former Parry Sound Power Service Area</v>
          </cell>
        </row>
        <row r="15">
          <cell r="A15" t="str">
            <v>EnWin Utilities Ltd.</v>
          </cell>
          <cell r="C15" t="str">
            <v>Except for the Former Parry Sound Power Service Area</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sheetData sheetId="9"/>
      <sheetData sheetId="10"/>
      <sheetData sheetId="11"/>
      <sheetData sheetId="12"/>
      <sheetData sheetId="13"/>
      <sheetData sheetId="14">
        <row r="19">
          <cell r="N19">
            <v>60818816</v>
          </cell>
        </row>
      </sheetData>
      <sheetData sheetId="15"/>
      <sheetData sheetId="16"/>
      <sheetData sheetId="17"/>
      <sheetData sheetId="18"/>
      <sheetData sheetId="19">
        <row r="109">
          <cell r="F109">
            <v>3101540.134363628</v>
          </cell>
        </row>
        <row r="113">
          <cell r="P113">
            <v>3074632.9215562777</v>
          </cell>
        </row>
      </sheetData>
      <sheetData sheetId="20">
        <row r="109">
          <cell r="F109">
            <v>3184916.3791723717</v>
          </cell>
        </row>
        <row r="113">
          <cell r="P113">
            <v>2983499.5665687965</v>
          </cell>
        </row>
      </sheetData>
      <sheetData sheetId="21"/>
      <sheetData sheetId="22">
        <row r="12">
          <cell r="F12">
            <v>21124</v>
          </cell>
        </row>
        <row r="13">
          <cell r="F13">
            <v>205497425</v>
          </cell>
        </row>
        <row r="14">
          <cell r="F14">
            <v>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021 List"/>
      <sheetName val="Sheet1"/>
      <sheetName val="2. Table of Contents"/>
      <sheetName val="3. RRR Data"/>
      <sheetName val="4. UTRs and Sub-Transmission"/>
      <sheetName val="5. Historical Wholesale"/>
      <sheetName val="6. Current Wholesale"/>
      <sheetName val="7. Forecast Wholesale"/>
      <sheetName val="8. RTSR Rates to Forecast"/>
      <sheetName val="9. LV Rates"/>
      <sheetName val="RateClasses"/>
      <sheetName val="DELETE 3. Rate Classes"/>
      <sheetName val="2 1 5 TotalConsumptionData_Di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3">
          <cell r="F113">
            <v>1133112.312288</v>
          </cell>
        </row>
        <row r="117">
          <cell r="P117">
            <v>972372.88595799997</v>
          </cell>
        </row>
      </sheetData>
      <sheetData sheetId="8">
        <row r="113">
          <cell r="F113">
            <v>1133112.312288</v>
          </cell>
        </row>
        <row r="117">
          <cell r="P117">
            <v>972372.88595799997</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07"/>
  <sheetViews>
    <sheetView showGridLines="0" zoomScaleNormal="100" workbookViewId="0">
      <selection activeCell="D17" sqref="D17"/>
    </sheetView>
  </sheetViews>
  <sheetFormatPr defaultColWidth="9.21875" defaultRowHeight="0" customHeight="1" zeroHeight="1" x14ac:dyDescent="0.3"/>
  <cols>
    <col min="1" max="1" width="14.77734375" customWidth="1"/>
    <col min="2" max="2" width="11.44140625" hidden="1" customWidth="1"/>
    <col min="3" max="3" width="26.77734375" customWidth="1"/>
    <col min="4" max="4" width="34.44140625" customWidth="1"/>
    <col min="5" max="5" width="30.77734375" style="27" customWidth="1"/>
    <col min="6" max="6" width="13.5546875" customWidth="1"/>
    <col min="26" max="26" width="8.5546875" customWidth="1"/>
    <col min="27" max="27" width="3.77734375" style="28" customWidth="1"/>
    <col min="28" max="28" width="67.77734375" style="28" customWidth="1"/>
    <col min="29" max="29" width="36" style="28" customWidth="1"/>
    <col min="30" max="31" width="16.21875" style="28" customWidth="1"/>
    <col min="32" max="32" width="13.77734375" style="29" customWidth="1"/>
    <col min="33" max="33" width="24.44140625" style="29" customWidth="1"/>
    <col min="34" max="34" width="6.21875" customWidth="1"/>
    <col min="35" max="35" width="9.21875" customWidth="1"/>
    <col min="36" max="36" width="45.21875" customWidth="1"/>
  </cols>
  <sheetData>
    <row r="1" spans="1:34" ht="31.5" customHeight="1" x14ac:dyDescent="0.3">
      <c r="AB1" s="82" t="s">
        <v>188</v>
      </c>
      <c r="AC1" s="84" t="s">
        <v>1217</v>
      </c>
    </row>
    <row r="2" spans="1:34" ht="27" x14ac:dyDescent="0.3">
      <c r="C2" s="195"/>
      <c r="D2" s="195"/>
      <c r="E2" s="195"/>
      <c r="F2" s="195"/>
      <c r="G2" s="195"/>
      <c r="H2" s="195"/>
      <c r="I2" s="195"/>
      <c r="J2" s="195"/>
      <c r="AB2" s="82" t="s">
        <v>189</v>
      </c>
      <c r="AC2" s="85" t="s">
        <v>378</v>
      </c>
      <c r="AF2" s="28"/>
      <c r="AG2" s="28"/>
      <c r="AH2" s="28"/>
    </row>
    <row r="3" spans="1:34" ht="17.399999999999999" x14ac:dyDescent="0.3">
      <c r="C3" s="195"/>
      <c r="D3" s="195"/>
      <c r="E3" s="195"/>
      <c r="F3" s="195"/>
      <c r="G3" s="195"/>
      <c r="H3" s="195"/>
      <c r="I3" s="195"/>
      <c r="J3" s="195"/>
      <c r="AB3" s="82" t="s">
        <v>190</v>
      </c>
    </row>
    <row r="4" spans="1:34" ht="17.399999999999999" x14ac:dyDescent="0.3">
      <c r="C4" s="195"/>
      <c r="D4" s="195"/>
      <c r="E4" s="195"/>
      <c r="F4" s="195"/>
      <c r="G4" s="195"/>
      <c r="H4" s="195"/>
      <c r="I4" s="195"/>
      <c r="J4" s="195"/>
      <c r="AB4" s="82" t="s">
        <v>191</v>
      </c>
    </row>
    <row r="5" spans="1:34" ht="17.399999999999999" x14ac:dyDescent="0.3">
      <c r="C5" s="195"/>
      <c r="D5" s="195"/>
      <c r="E5" s="195"/>
      <c r="F5" s="195"/>
      <c r="G5" s="195"/>
      <c r="H5" s="195"/>
      <c r="I5" s="195"/>
      <c r="J5" s="195"/>
      <c r="AB5" s="82" t="s">
        <v>368</v>
      </c>
    </row>
    <row r="6" spans="1:34" ht="15.6" x14ac:dyDescent="0.3">
      <c r="AB6" s="82" t="s">
        <v>130</v>
      </c>
    </row>
    <row r="7" spans="1:34" ht="15.6" x14ac:dyDescent="0.3">
      <c r="AB7" s="82" t="s">
        <v>136</v>
      </c>
    </row>
    <row r="8" spans="1:34" ht="15.6" x14ac:dyDescent="0.3">
      <c r="AB8" s="82" t="s">
        <v>178</v>
      </c>
    </row>
    <row r="9" spans="1:34" ht="15.6" x14ac:dyDescent="0.3">
      <c r="AB9" s="82" t="s">
        <v>1</v>
      </c>
    </row>
    <row r="10" spans="1:34" ht="9" customHeight="1" x14ac:dyDescent="0.4">
      <c r="C10" s="30"/>
      <c r="AB10" s="82" t="s">
        <v>179</v>
      </c>
    </row>
    <row r="11" spans="1:34" ht="9" customHeight="1" x14ac:dyDescent="0.3">
      <c r="AB11" s="82" t="s">
        <v>2</v>
      </c>
    </row>
    <row r="12" spans="1:34" ht="9" customHeight="1" x14ac:dyDescent="0.3">
      <c r="AB12" s="82" t="s">
        <v>137</v>
      </c>
    </row>
    <row r="13" spans="1:34" ht="15.6" x14ac:dyDescent="0.3">
      <c r="A13" s="40" t="s">
        <v>181</v>
      </c>
      <c r="AB13" s="82" t="s">
        <v>3</v>
      </c>
    </row>
    <row r="14" spans="1:34" ht="16.2" thickBot="1" x14ac:dyDescent="0.35">
      <c r="F14" s="27"/>
      <c r="G14" s="27"/>
      <c r="H14" s="27"/>
      <c r="AB14" s="82" t="s">
        <v>4</v>
      </c>
    </row>
    <row r="15" spans="1:34" ht="16.8" thickTop="1" thickBot="1" x14ac:dyDescent="0.35">
      <c r="C15" s="31" t="s">
        <v>146</v>
      </c>
      <c r="D15" s="196" t="s">
        <v>135</v>
      </c>
      <c r="E15" s="197"/>
      <c r="F15" s="27"/>
      <c r="G15" s="27"/>
      <c r="H15" s="27"/>
      <c r="AB15" s="82" t="s">
        <v>369</v>
      </c>
    </row>
    <row r="16" spans="1:34" ht="16.2" thickBot="1" x14ac:dyDescent="0.35">
      <c r="C16" s="77"/>
      <c r="E16" s="79"/>
      <c r="G16" s="77"/>
      <c r="I16" s="77"/>
      <c r="AB16" s="82" t="s">
        <v>370</v>
      </c>
    </row>
    <row r="17" spans="3:33" ht="16.2" thickTop="1" x14ac:dyDescent="0.3">
      <c r="C17" s="76" t="s">
        <v>147</v>
      </c>
      <c r="D17" s="33"/>
      <c r="E17" s="79"/>
      <c r="G17" s="77"/>
      <c r="I17" s="77"/>
      <c r="AB17" s="82" t="s">
        <v>1199</v>
      </c>
    </row>
    <row r="18" spans="3:33" ht="16.2" thickBot="1" x14ac:dyDescent="0.35">
      <c r="C18" s="77"/>
      <c r="E18" s="79"/>
      <c r="G18" s="77"/>
      <c r="I18" s="77"/>
      <c r="AB18" s="82" t="s">
        <v>1200</v>
      </c>
    </row>
    <row r="19" spans="3:33" ht="16.2" thickTop="1" x14ac:dyDescent="0.25">
      <c r="C19" s="76" t="s">
        <v>206</v>
      </c>
      <c r="D19" s="193"/>
      <c r="E19" s="194"/>
      <c r="G19" s="80"/>
      <c r="H19" s="34"/>
      <c r="I19" s="77"/>
      <c r="AB19" s="82" t="s">
        <v>192</v>
      </c>
    </row>
    <row r="20" spans="3:33" ht="16.2" thickBot="1" x14ac:dyDescent="0.35">
      <c r="C20" s="75"/>
      <c r="E20" s="78"/>
      <c r="G20" s="75"/>
      <c r="I20" s="75"/>
      <c r="AA20" s="35"/>
      <c r="AB20" s="82" t="s">
        <v>193</v>
      </c>
      <c r="AD20" s="35"/>
      <c r="AE20" s="35"/>
      <c r="AF20" s="25"/>
      <c r="AG20" s="25"/>
    </row>
    <row r="21" spans="3:33" ht="16.2" thickTop="1" x14ac:dyDescent="0.3">
      <c r="C21" s="32" t="s">
        <v>148</v>
      </c>
      <c r="D21" s="33"/>
      <c r="AB21" s="82" t="s">
        <v>186</v>
      </c>
      <c r="AE21"/>
      <c r="AF21" s="36"/>
      <c r="AG21" s="37"/>
    </row>
    <row r="22" spans="3:33" ht="16.2" thickBot="1" x14ac:dyDescent="0.3">
      <c r="E22" s="34"/>
      <c r="AB22" s="82" t="s">
        <v>187</v>
      </c>
      <c r="AE22"/>
      <c r="AF22" s="36"/>
      <c r="AG22" s="37"/>
    </row>
    <row r="23" spans="3:33" ht="15" thickTop="1" x14ac:dyDescent="0.25">
      <c r="C23" s="32" t="s">
        <v>149</v>
      </c>
      <c r="D23" s="193"/>
      <c r="E23" s="194"/>
      <c r="AB23" s="82" t="s">
        <v>371</v>
      </c>
      <c r="AE23"/>
      <c r="AF23" s="36"/>
      <c r="AG23" s="37"/>
    </row>
    <row r="24" spans="3:33" ht="16.2" thickBot="1" x14ac:dyDescent="0.35">
      <c r="D24" s="38"/>
      <c r="I24" s="39"/>
      <c r="AB24" s="82" t="s">
        <v>372</v>
      </c>
      <c r="AE24"/>
      <c r="AF24" s="36"/>
      <c r="AG24" s="37"/>
    </row>
    <row r="25" spans="3:33" ht="15.75" customHeight="1" thickTop="1" x14ac:dyDescent="0.3">
      <c r="C25" s="32" t="s">
        <v>150</v>
      </c>
      <c r="D25" s="95">
        <v>2020</v>
      </c>
      <c r="AB25" s="82" t="s">
        <v>138</v>
      </c>
      <c r="AE25"/>
      <c r="AF25" s="36"/>
      <c r="AG25" s="37"/>
    </row>
    <row r="26" spans="3:33" ht="15.75" customHeight="1" x14ac:dyDescent="0.3">
      <c r="AB26" s="82" t="s">
        <v>5</v>
      </c>
      <c r="AE26"/>
      <c r="AF26" s="36"/>
      <c r="AG26" s="37"/>
    </row>
    <row r="27" spans="3:33" ht="15.75" customHeight="1" x14ac:dyDescent="0.3">
      <c r="C27" s="1"/>
      <c r="AB27" s="82" t="s">
        <v>6</v>
      </c>
      <c r="AE27"/>
      <c r="AF27" s="36"/>
      <c r="AG27" s="37"/>
    </row>
    <row r="28" spans="3:33" ht="15.75" customHeight="1" x14ac:dyDescent="0.3">
      <c r="C28" s="1"/>
      <c r="AB28" s="82" t="s">
        <v>7</v>
      </c>
      <c r="AE28"/>
      <c r="AF28" s="36"/>
      <c r="AG28" s="37"/>
    </row>
    <row r="29" spans="3:33" ht="15.75" customHeight="1" x14ac:dyDescent="0.3">
      <c r="C29" s="1"/>
      <c r="AB29" s="82" t="s">
        <v>1201</v>
      </c>
      <c r="AE29"/>
      <c r="AF29" s="36"/>
      <c r="AG29" s="37"/>
    </row>
    <row r="30" spans="3:33" ht="15.75" customHeight="1" x14ac:dyDescent="0.3">
      <c r="AB30" s="82" t="s">
        <v>1202</v>
      </c>
      <c r="AE30"/>
      <c r="AF30" s="36"/>
      <c r="AG30" s="37"/>
    </row>
    <row r="31" spans="3:33" ht="15.6" x14ac:dyDescent="0.3">
      <c r="AB31" s="82" t="s">
        <v>131</v>
      </c>
      <c r="AE31"/>
      <c r="AF31" s="36"/>
      <c r="AG31" s="37"/>
    </row>
    <row r="32" spans="3:33" ht="15.6" x14ac:dyDescent="0.3">
      <c r="F32" s="28"/>
      <c r="G32" s="28"/>
      <c r="H32" s="28"/>
      <c r="I32" s="28"/>
      <c r="J32" s="28"/>
      <c r="K32" s="28"/>
      <c r="AB32" s="82" t="s">
        <v>194</v>
      </c>
      <c r="AE32"/>
      <c r="AF32" s="36"/>
      <c r="AG32" s="37"/>
    </row>
    <row r="33" spans="3:33" ht="15.6" x14ac:dyDescent="0.3">
      <c r="F33" s="28"/>
      <c r="G33" s="28"/>
      <c r="H33" s="28"/>
      <c r="I33" s="28"/>
      <c r="J33" s="28"/>
      <c r="K33" s="28"/>
      <c r="AB33" s="82" t="s">
        <v>139</v>
      </c>
      <c r="AE33"/>
      <c r="AF33" s="36"/>
      <c r="AG33" s="37"/>
    </row>
    <row r="34" spans="3:33" ht="15.6" x14ac:dyDescent="0.3">
      <c r="F34" s="28"/>
      <c r="G34" s="28"/>
      <c r="H34" s="28"/>
      <c r="I34" s="28"/>
      <c r="J34" s="28"/>
      <c r="K34" s="28"/>
      <c r="AB34" s="82" t="s">
        <v>195</v>
      </c>
      <c r="AE34"/>
      <c r="AF34" s="36"/>
      <c r="AG34" s="37"/>
    </row>
    <row r="35" spans="3:33" ht="15.6" x14ac:dyDescent="0.3">
      <c r="D35" s="26"/>
      <c r="E35"/>
      <c r="F35" s="41"/>
      <c r="G35" s="41"/>
      <c r="H35" s="41"/>
      <c r="I35" s="41"/>
      <c r="J35" s="41"/>
      <c r="K35" s="41"/>
      <c r="AB35" s="82" t="s">
        <v>140</v>
      </c>
      <c r="AE35"/>
      <c r="AF35" s="36"/>
      <c r="AG35" s="37"/>
    </row>
    <row r="36" spans="3:33" ht="15.75" customHeight="1" x14ac:dyDescent="0.3">
      <c r="D36" s="1"/>
      <c r="E36"/>
      <c r="F36" s="42"/>
      <c r="G36" s="28"/>
      <c r="H36" s="28"/>
      <c r="I36" s="28"/>
      <c r="J36" s="28"/>
      <c r="K36" s="28"/>
      <c r="AB36" s="82" t="s">
        <v>8</v>
      </c>
      <c r="AE36"/>
      <c r="AF36" s="36"/>
      <c r="AG36" s="37"/>
    </row>
    <row r="37" spans="3:33" ht="15.75" customHeight="1" x14ac:dyDescent="0.3">
      <c r="D37" s="26"/>
      <c r="E37"/>
      <c r="F37" s="41"/>
      <c r="G37" s="41"/>
      <c r="H37" s="41"/>
      <c r="I37" s="41"/>
      <c r="J37" s="41"/>
      <c r="K37" s="41"/>
      <c r="AB37" s="82" t="s">
        <v>205</v>
      </c>
      <c r="AE37"/>
      <c r="AF37" s="36"/>
      <c r="AG37" s="37"/>
    </row>
    <row r="38" spans="3:33" ht="15.75" customHeight="1" x14ac:dyDescent="0.3">
      <c r="D38" s="1"/>
      <c r="E38"/>
      <c r="F38" s="42"/>
      <c r="G38" s="28"/>
      <c r="H38" s="28"/>
      <c r="I38" s="28"/>
      <c r="J38" s="28"/>
      <c r="K38" s="28"/>
      <c r="AB38" s="82" t="s">
        <v>1197</v>
      </c>
      <c r="AE38"/>
      <c r="AF38" s="36"/>
      <c r="AG38" s="37"/>
    </row>
    <row r="39" spans="3:33" ht="15.75" customHeight="1" x14ac:dyDescent="0.3">
      <c r="D39" s="26"/>
      <c r="E39" s="26"/>
      <c r="F39" s="41"/>
      <c r="G39" s="41"/>
      <c r="H39" s="41"/>
      <c r="I39" s="41"/>
      <c r="J39" s="41"/>
      <c r="K39" s="41"/>
      <c r="AB39" s="82" t="s">
        <v>1198</v>
      </c>
      <c r="AE39"/>
      <c r="AF39" s="36"/>
      <c r="AG39" s="37"/>
    </row>
    <row r="40" spans="3:33" ht="15.6" x14ac:dyDescent="0.3">
      <c r="D40" s="1"/>
      <c r="E40"/>
      <c r="F40" s="43"/>
      <c r="G40" s="28"/>
      <c r="H40" s="28"/>
      <c r="I40" s="28"/>
      <c r="J40" s="28"/>
      <c r="K40" s="28"/>
      <c r="AB40" s="82" t="s">
        <v>196</v>
      </c>
      <c r="AE40"/>
      <c r="AF40" s="36"/>
      <c r="AG40" s="37"/>
    </row>
    <row r="41" spans="3:33" ht="15.6" x14ac:dyDescent="0.3">
      <c r="D41" s="1"/>
      <c r="E41" s="1"/>
      <c r="F41" s="41"/>
      <c r="G41" s="41"/>
      <c r="H41" s="41"/>
      <c r="I41" s="41"/>
      <c r="J41" s="41"/>
      <c r="K41" s="41"/>
      <c r="AB41" s="82" t="s">
        <v>197</v>
      </c>
      <c r="AE41"/>
      <c r="AF41" s="36"/>
      <c r="AG41" s="37"/>
    </row>
    <row r="42" spans="3:33" ht="13.2" x14ac:dyDescent="0.25">
      <c r="E42"/>
      <c r="F42" s="28"/>
      <c r="G42" s="28"/>
      <c r="H42" s="28"/>
      <c r="I42" s="28"/>
      <c r="J42" s="28"/>
      <c r="K42" s="28"/>
      <c r="AB42" s="82" t="s">
        <v>198</v>
      </c>
      <c r="AE42"/>
      <c r="AF42" s="36"/>
      <c r="AG42" s="37"/>
    </row>
    <row r="43" spans="3:33" ht="15.6" x14ac:dyDescent="0.3">
      <c r="D43" s="1"/>
      <c r="E43" s="1"/>
      <c r="F43" s="44"/>
      <c r="G43" s="44"/>
      <c r="H43" s="45"/>
      <c r="I43" s="45"/>
      <c r="J43" s="45"/>
      <c r="K43" s="45"/>
      <c r="AB43" s="82" t="s">
        <v>373</v>
      </c>
      <c r="AE43"/>
      <c r="AF43" s="36"/>
      <c r="AG43" s="37"/>
    </row>
    <row r="44" spans="3:33" ht="13.2" x14ac:dyDescent="0.25">
      <c r="E44"/>
      <c r="F44" s="28"/>
      <c r="G44" s="28"/>
      <c r="H44" s="28"/>
      <c r="I44" s="28"/>
      <c r="J44" s="28"/>
      <c r="K44" s="28"/>
      <c r="AB44" s="82" t="s">
        <v>141</v>
      </c>
      <c r="AE44"/>
      <c r="AF44" s="36"/>
      <c r="AG44" s="37"/>
    </row>
    <row r="45" spans="3:33" ht="15" customHeight="1" x14ac:dyDescent="0.25">
      <c r="D45" s="46"/>
      <c r="E45" s="46"/>
      <c r="F45" s="47"/>
      <c r="G45" s="47"/>
      <c r="H45" s="47"/>
      <c r="I45" s="48"/>
      <c r="J45" s="48"/>
      <c r="K45" s="48"/>
      <c r="AB45" s="82" t="s">
        <v>199</v>
      </c>
      <c r="AE45"/>
      <c r="AF45" s="36"/>
      <c r="AG45" s="37"/>
    </row>
    <row r="46" spans="3:33" ht="15" customHeight="1" x14ac:dyDescent="0.25">
      <c r="C46" s="46"/>
      <c r="D46" s="46"/>
      <c r="E46" s="46"/>
      <c r="F46" s="47"/>
      <c r="G46" s="47"/>
      <c r="H46" s="47"/>
      <c r="I46" s="48"/>
      <c r="J46" s="48"/>
      <c r="K46" s="48"/>
      <c r="AB46" s="82" t="s">
        <v>132</v>
      </c>
      <c r="AE46"/>
      <c r="AF46" s="36"/>
      <c r="AG46" s="37"/>
    </row>
    <row r="47" spans="3:33" ht="15.6" x14ac:dyDescent="0.3">
      <c r="F47" s="28"/>
      <c r="G47" s="28"/>
      <c r="H47" s="28"/>
      <c r="I47" s="28"/>
      <c r="J47" s="28"/>
      <c r="K47" s="28"/>
      <c r="AB47" s="82" t="s">
        <v>142</v>
      </c>
      <c r="AE47"/>
      <c r="AF47" s="36"/>
      <c r="AG47" s="37"/>
    </row>
    <row r="48" spans="3:33" ht="15.6" x14ac:dyDescent="0.3">
      <c r="F48" s="28"/>
      <c r="G48" s="28"/>
      <c r="H48" s="28"/>
      <c r="I48" s="28"/>
      <c r="J48" s="28"/>
      <c r="K48" s="28"/>
      <c r="AB48" s="82" t="s">
        <v>9</v>
      </c>
      <c r="AE48"/>
      <c r="AF48" s="36"/>
      <c r="AG48" s="37"/>
    </row>
    <row r="49" spans="28:33" ht="15.6" x14ac:dyDescent="0.3">
      <c r="AB49" s="82" t="s">
        <v>10</v>
      </c>
      <c r="AE49"/>
      <c r="AF49" s="36"/>
      <c r="AG49" s="37"/>
    </row>
    <row r="50" spans="28:33" ht="15.6" x14ac:dyDescent="0.3">
      <c r="AB50" s="82" t="s">
        <v>200</v>
      </c>
      <c r="AE50"/>
      <c r="AF50" s="36"/>
      <c r="AG50" s="37"/>
    </row>
    <row r="51" spans="28:33" ht="15.6" x14ac:dyDescent="0.3">
      <c r="AB51" s="82" t="s">
        <v>201</v>
      </c>
      <c r="AE51"/>
      <c r="AF51" s="36"/>
      <c r="AG51" s="37"/>
    </row>
    <row r="52" spans="28:33" ht="15.6" x14ac:dyDescent="0.3">
      <c r="AB52" s="82" t="s">
        <v>202</v>
      </c>
      <c r="AE52"/>
      <c r="AF52" s="36"/>
      <c r="AG52" s="37"/>
    </row>
    <row r="53" spans="28:33" ht="15.6" x14ac:dyDescent="0.3">
      <c r="AB53" s="82" t="s">
        <v>133</v>
      </c>
      <c r="AE53"/>
      <c r="AF53" s="36"/>
      <c r="AG53" s="37"/>
    </row>
    <row r="54" spans="28:33" ht="15.6" x14ac:dyDescent="0.3">
      <c r="AB54" s="82" t="s">
        <v>11</v>
      </c>
      <c r="AE54"/>
      <c r="AF54" s="36"/>
      <c r="AG54" s="37"/>
    </row>
    <row r="55" spans="28:33" ht="15.6" x14ac:dyDescent="0.3">
      <c r="AB55" s="82" t="s">
        <v>12</v>
      </c>
      <c r="AE55"/>
      <c r="AF55" s="36"/>
      <c r="AG55" s="37"/>
    </row>
    <row r="56" spans="28:33" ht="15.6" x14ac:dyDescent="0.3">
      <c r="AB56" s="82" t="s">
        <v>13</v>
      </c>
      <c r="AE56"/>
      <c r="AF56" s="36"/>
      <c r="AG56" s="37"/>
    </row>
    <row r="57" spans="28:33" ht="15.6" x14ac:dyDescent="0.3">
      <c r="AB57" s="82" t="s">
        <v>180</v>
      </c>
      <c r="AE57"/>
      <c r="AF57" s="36"/>
      <c r="AG57" s="37"/>
    </row>
    <row r="58" spans="28:33" ht="15.6" x14ac:dyDescent="0.3">
      <c r="AB58" s="82" t="s">
        <v>14</v>
      </c>
      <c r="AE58"/>
      <c r="AF58" s="36"/>
      <c r="AG58" s="37"/>
    </row>
    <row r="59" spans="28:33" ht="15.6" x14ac:dyDescent="0.3">
      <c r="AB59" s="82" t="s">
        <v>143</v>
      </c>
      <c r="AE59"/>
      <c r="AF59" s="36"/>
      <c r="AG59" s="37"/>
    </row>
    <row r="60" spans="28:33" ht="15.6" x14ac:dyDescent="0.3">
      <c r="AB60" s="82" t="s">
        <v>15</v>
      </c>
      <c r="AE60"/>
      <c r="AF60" s="36"/>
      <c r="AG60" s="37"/>
    </row>
    <row r="61" spans="28:33" ht="15.6" x14ac:dyDescent="0.3">
      <c r="AB61" s="82" t="s">
        <v>16</v>
      </c>
      <c r="AE61"/>
      <c r="AF61" s="36"/>
      <c r="AG61" s="37"/>
    </row>
    <row r="62" spans="28:33" ht="15.6" x14ac:dyDescent="0.3">
      <c r="AB62" s="82" t="s">
        <v>17</v>
      </c>
      <c r="AE62"/>
      <c r="AF62" s="36"/>
      <c r="AG62" s="37"/>
    </row>
    <row r="63" spans="28:33" ht="15.6" x14ac:dyDescent="0.3">
      <c r="AB63" s="82" t="s">
        <v>144</v>
      </c>
      <c r="AE63"/>
      <c r="AF63" s="36"/>
      <c r="AG63" s="37"/>
    </row>
    <row r="64" spans="28:33" ht="15.6" x14ac:dyDescent="0.3">
      <c r="AB64" s="82" t="s">
        <v>18</v>
      </c>
      <c r="AE64"/>
      <c r="AF64" s="36"/>
      <c r="AG64" s="37"/>
    </row>
    <row r="65" spans="28:33" ht="15.6" x14ac:dyDescent="0.3">
      <c r="AB65" s="82" t="s">
        <v>203</v>
      </c>
      <c r="AE65"/>
      <c r="AF65" s="36"/>
      <c r="AG65" s="37"/>
    </row>
    <row r="66" spans="28:33" ht="15.6" x14ac:dyDescent="0.3">
      <c r="AB66" s="82" t="s">
        <v>374</v>
      </c>
      <c r="AE66"/>
      <c r="AF66" s="36"/>
      <c r="AG66" s="37"/>
    </row>
    <row r="67" spans="28:33" ht="15.6" x14ac:dyDescent="0.3">
      <c r="AB67" s="82" t="s">
        <v>19</v>
      </c>
      <c r="AE67"/>
      <c r="AF67" s="36"/>
      <c r="AG67" s="37"/>
    </row>
    <row r="68" spans="28:33" ht="15.6" x14ac:dyDescent="0.3">
      <c r="AB68" s="82" t="s">
        <v>135</v>
      </c>
      <c r="AE68"/>
      <c r="AF68" s="36"/>
      <c r="AG68" s="37"/>
    </row>
    <row r="69" spans="28:33" ht="15.6" x14ac:dyDescent="0.3">
      <c r="AB69" s="82" t="s">
        <v>134</v>
      </c>
      <c r="AE69"/>
      <c r="AF69" s="36"/>
      <c r="AG69" s="37"/>
    </row>
    <row r="70" spans="28:33" ht="15.6" x14ac:dyDescent="0.3">
      <c r="AB70" s="82" t="s">
        <v>204</v>
      </c>
      <c r="AE70"/>
      <c r="AF70" s="36"/>
      <c r="AG70" s="37"/>
    </row>
    <row r="71" spans="28:33" ht="15.6" x14ac:dyDescent="0.3">
      <c r="AB71" s="82" t="s">
        <v>145</v>
      </c>
      <c r="AE71"/>
      <c r="AF71" s="36"/>
      <c r="AG71" s="37"/>
    </row>
    <row r="72" spans="28:33" ht="15.6" x14ac:dyDescent="0.3">
      <c r="AB72" s="82" t="s">
        <v>20</v>
      </c>
      <c r="AC72"/>
      <c r="AE72"/>
      <c r="AF72" s="36"/>
      <c r="AG72" s="37"/>
    </row>
    <row r="73" spans="28:33" ht="15.6" x14ac:dyDescent="0.3">
      <c r="AC73"/>
      <c r="AE73"/>
      <c r="AF73" s="36"/>
      <c r="AG73" s="37"/>
    </row>
    <row r="74" spans="28:33" ht="15.6" x14ac:dyDescent="0.3">
      <c r="AC74"/>
      <c r="AE74"/>
      <c r="AF74" s="36"/>
      <c r="AG74" s="37"/>
    </row>
    <row r="75" spans="28:33" ht="15.6" x14ac:dyDescent="0.3">
      <c r="AC75"/>
      <c r="AE75"/>
      <c r="AF75" s="36"/>
      <c r="AG75" s="37"/>
    </row>
    <row r="76" spans="28:33" ht="15.6" x14ac:dyDescent="0.3">
      <c r="AC76"/>
      <c r="AE76"/>
      <c r="AF76" s="36"/>
      <c r="AG76" s="37"/>
    </row>
    <row r="77" spans="28:33" ht="15.6" x14ac:dyDescent="0.3">
      <c r="AC77"/>
      <c r="AE77"/>
      <c r="AF77" s="36"/>
      <c r="AG77" s="37"/>
    </row>
    <row r="78" spans="28:33" ht="15.6" x14ac:dyDescent="0.3">
      <c r="AC78"/>
      <c r="AE78"/>
      <c r="AF78" s="36"/>
      <c r="AG78" s="37"/>
    </row>
    <row r="79" spans="28:33" ht="15.6" x14ac:dyDescent="0.3">
      <c r="AC79"/>
      <c r="AE79"/>
      <c r="AF79" s="36"/>
      <c r="AG79" s="37"/>
    </row>
    <row r="80" spans="28:33" ht="15.6" x14ac:dyDescent="0.3">
      <c r="AC80"/>
      <c r="AE80"/>
      <c r="AF80" s="36"/>
      <c r="AG80" s="37"/>
    </row>
    <row r="81" spans="29:33" ht="15.6" x14ac:dyDescent="0.3">
      <c r="AC81"/>
      <c r="AE81"/>
      <c r="AF81" s="36"/>
      <c r="AG81" s="37"/>
    </row>
    <row r="82" spans="29:33" ht="15.6" x14ac:dyDescent="0.3">
      <c r="AC82"/>
      <c r="AE82"/>
      <c r="AF82" s="36"/>
      <c r="AG82" s="37"/>
    </row>
    <row r="83" spans="29:33" ht="15.6" x14ac:dyDescent="0.3">
      <c r="AC83"/>
      <c r="AE83"/>
      <c r="AF83" s="36"/>
      <c r="AG83" s="37"/>
    </row>
    <row r="84" spans="29:33" ht="15.6" x14ac:dyDescent="0.3">
      <c r="AC84"/>
      <c r="AE84"/>
      <c r="AF84" s="36"/>
      <c r="AG84" s="37"/>
    </row>
    <row r="85" spans="29:33" ht="15.6" x14ac:dyDescent="0.3">
      <c r="AC85"/>
      <c r="AE85"/>
      <c r="AF85" s="37"/>
      <c r="AG85" s="37"/>
    </row>
    <row r="86" spans="29:33" ht="15.6" x14ac:dyDescent="0.3">
      <c r="AC86"/>
      <c r="AE86"/>
      <c r="AF86" s="37"/>
      <c r="AG86" s="37"/>
    </row>
    <row r="87" spans="29:33" ht="15.6" x14ac:dyDescent="0.3">
      <c r="AC87"/>
      <c r="AE87"/>
      <c r="AF87" s="37"/>
      <c r="AG87" s="37"/>
    </row>
    <row r="88" spans="29:33" ht="15.6" x14ac:dyDescent="0.3">
      <c r="AC88" s="49"/>
      <c r="AF88" s="37"/>
      <c r="AG88" s="37"/>
    </row>
    <row r="89" spans="29:33" ht="15.6" x14ac:dyDescent="0.3">
      <c r="AC89" s="49"/>
      <c r="AF89" s="37"/>
      <c r="AG89" s="37"/>
    </row>
    <row r="90" spans="29:33" ht="15.6" x14ac:dyDescent="0.3">
      <c r="AC90" s="49"/>
      <c r="AF90" s="37"/>
      <c r="AG90" s="37"/>
    </row>
    <row r="91" spans="29:33" ht="15.6" x14ac:dyDescent="0.3">
      <c r="AC91" s="49"/>
      <c r="AF91" s="37"/>
      <c r="AG91" s="37"/>
    </row>
    <row r="92" spans="29:33" ht="15.6" x14ac:dyDescent="0.3">
      <c r="AC92" s="49"/>
      <c r="AF92" s="37"/>
      <c r="AG92" s="37"/>
    </row>
    <row r="93" spans="29:33" ht="15.6" x14ac:dyDescent="0.3">
      <c r="AC93" s="49"/>
      <c r="AF93" s="37"/>
      <c r="AG93" s="37"/>
    </row>
    <row r="94" spans="29:33" ht="15.6" x14ac:dyDescent="0.3">
      <c r="AC94" s="49"/>
      <c r="AF94" s="37"/>
      <c r="AG94" s="37"/>
    </row>
    <row r="95" spans="29:33" ht="15.6" x14ac:dyDescent="0.3">
      <c r="AC95" s="49"/>
      <c r="AF95" s="37"/>
      <c r="AG95" s="37"/>
    </row>
    <row r="96" spans="29:33" ht="15.6" x14ac:dyDescent="0.3">
      <c r="AC96" s="49"/>
      <c r="AF96" s="37"/>
      <c r="AG96" s="37"/>
    </row>
    <row r="97" spans="29:33" ht="15.6" x14ac:dyDescent="0.3">
      <c r="AC97" s="49"/>
      <c r="AF97" s="37"/>
      <c r="AG97" s="37"/>
    </row>
    <row r="98" spans="29:33" ht="15.6" x14ac:dyDescent="0.3">
      <c r="AC98" s="49"/>
      <c r="AF98" s="37"/>
      <c r="AG98" s="37"/>
    </row>
    <row r="99" spans="29:33" ht="15.6" x14ac:dyDescent="0.3">
      <c r="AC99" s="49"/>
      <c r="AF99" s="37"/>
      <c r="AG99" s="37"/>
    </row>
    <row r="100" spans="29:33" ht="15.6" x14ac:dyDescent="0.3">
      <c r="AC100" s="49"/>
      <c r="AF100" s="37"/>
      <c r="AG100" s="37"/>
    </row>
    <row r="101" spans="29:33" ht="15.6" x14ac:dyDescent="0.3">
      <c r="AC101" s="49"/>
      <c r="AF101" s="37"/>
      <c r="AG101" s="37"/>
    </row>
    <row r="102" spans="29:33" ht="15.6" x14ac:dyDescent="0.3">
      <c r="AC102" s="49"/>
      <c r="AF102" s="37"/>
      <c r="AG102" s="37"/>
    </row>
    <row r="103" spans="29:33" ht="15.6" x14ac:dyDescent="0.3">
      <c r="AC103" s="49"/>
      <c r="AF103" s="37"/>
      <c r="AG103" s="37"/>
    </row>
    <row r="104" spans="29:33" ht="15.6" x14ac:dyDescent="0.3">
      <c r="AC104" s="49"/>
      <c r="AF104" s="37"/>
      <c r="AG104" s="37"/>
    </row>
    <row r="105" spans="29:33" ht="15.6" hidden="1" x14ac:dyDescent="0.3">
      <c r="AC105" s="49"/>
      <c r="AF105" s="37"/>
      <c r="AG105" s="37"/>
    </row>
    <row r="106" spans="29:33" ht="15.6" hidden="1" x14ac:dyDescent="0.3">
      <c r="AC106" s="49"/>
      <c r="AF106" s="37"/>
      <c r="AG106" s="37"/>
    </row>
    <row r="107" spans="29:33" ht="15.6" x14ac:dyDescent="0.3"/>
  </sheetData>
  <sheetProtection algorithmName="SHA-512" hashValue="EiKh/WirFgRfFzQmAKHV7PaNxFH7971EI2Z+dof7vjahdU1KPtM+FlbTvRMotl9Z/pl8QrIcVJy9pUlb8DpLlg==" saltValue="Na/bzMeieEFc4yBiztR8JA==" spinCount="100000" sheet="1" objects="1" scenarios="1"/>
  <sortState xmlns:xlrd2="http://schemas.microsoft.com/office/spreadsheetml/2017/richdata2" ref="AB1:AB111">
    <sortCondition ref="AB1"/>
  </sortState>
  <mergeCells count="7">
    <mergeCell ref="D23:E23"/>
    <mergeCell ref="D19:E19"/>
    <mergeCell ref="C2:J2"/>
    <mergeCell ref="C3:J3"/>
    <mergeCell ref="C4:J4"/>
    <mergeCell ref="C5:J5"/>
    <mergeCell ref="D15:E15"/>
  </mergeCells>
  <phoneticPr fontId="23" type="noConversion"/>
  <dataValidations count="4">
    <dataValidation type="list" allowBlank="1" showInputMessage="1" showErrorMessage="1" sqref="D25" xr:uid="{00000000-0002-0000-0000-000000000000}">
      <formula1>"2009,2010,2011,2012, 2013, 2014, 2015, 2016, 2017,2018,2019,2020,2021"</formula1>
    </dataValidation>
    <dataValidation allowBlank="1" showInputMessage="1" showErrorMessage="1" promptTitle="Inputting Date" prompt="Please Use the following format:_x000a__x000a_E.g:  May 1, 2012" sqref="H43:K43" xr:uid="{00000000-0002-0000-0000-000001000000}"/>
    <dataValidation type="list" allowBlank="1" showInputMessage="1" showErrorMessage="1" sqref="I45:K46" xr:uid="{00000000-0002-0000-0000-000002000000}">
      <formula1>"Excel 2000, Excel 2003, Excel 2007, Excel 2010"</formula1>
    </dataValidation>
    <dataValidation type="list" allowBlank="1" showInputMessage="1" showErrorMessage="1" sqref="D15:E15" xr:uid="{00000000-0002-0000-0000-000003000000}">
      <formula1>$AB$1:$AB$72</formula1>
    </dataValidation>
  </dataValidations>
  <pageMargins left="0.75" right="0.75" top="1" bottom="1" header="0.5" footer="0.5"/>
  <pageSetup scale="5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3:Q104"/>
  <sheetViews>
    <sheetView showGridLines="0" topLeftCell="F1" zoomScale="115" zoomScaleNormal="115" workbookViewId="0">
      <pane ySplit="16" topLeftCell="A26" activePane="bottomLeft" state="frozenSplit"/>
      <selection pane="bottomLeft" activeCell="J20" sqref="J20"/>
    </sheetView>
  </sheetViews>
  <sheetFormatPr defaultColWidth="9.21875" defaultRowHeight="13.2" x14ac:dyDescent="0.25"/>
  <cols>
    <col min="1" max="1" width="58.21875" style="157" customWidth="1"/>
    <col min="2" max="2" width="80" style="157" customWidth="1"/>
    <col min="3" max="3" width="8.77734375" style="168" customWidth="1"/>
    <col min="4" max="4" width="18.5546875" style="168" customWidth="1"/>
    <col min="5" max="5" width="17.77734375" style="168" bestFit="1" customWidth="1"/>
    <col min="6" max="6" width="16" style="168" customWidth="1"/>
    <col min="7" max="7" width="21.21875" style="168" customWidth="1"/>
    <col min="8" max="8" width="10.21875" style="168" customWidth="1"/>
    <col min="9" max="10" width="21.21875" style="168" customWidth="1"/>
    <col min="11" max="17" width="21.21875" style="157" customWidth="1"/>
    <col min="18" max="16384" width="9.21875" style="157"/>
  </cols>
  <sheetData>
    <row r="13" spans="1:17" ht="15.6" x14ac:dyDescent="0.3">
      <c r="A13" s="167" t="s">
        <v>157</v>
      </c>
    </row>
    <row r="15" spans="1:17" ht="47.4" thickBot="1" x14ac:dyDescent="0.3">
      <c r="A15" s="169" t="s">
        <v>151</v>
      </c>
      <c r="B15" s="169" t="s">
        <v>106</v>
      </c>
      <c r="C15" s="170" t="s">
        <v>152</v>
      </c>
      <c r="D15" s="171" t="s">
        <v>158</v>
      </c>
      <c r="E15" s="172" t="s">
        <v>153</v>
      </c>
      <c r="F15" s="172" t="s">
        <v>168</v>
      </c>
      <c r="G15" s="172" t="s">
        <v>154</v>
      </c>
      <c r="H15" s="173" t="s">
        <v>155</v>
      </c>
      <c r="I15" s="172" t="s">
        <v>156</v>
      </c>
      <c r="J15" s="171" t="s">
        <v>185</v>
      </c>
      <c r="K15" s="174"/>
      <c r="L15" s="174"/>
      <c r="M15" s="174"/>
      <c r="N15" s="174"/>
      <c r="O15" s="174"/>
      <c r="P15" s="174"/>
      <c r="Q15" s="174"/>
    </row>
    <row r="17" spans="1:17" x14ac:dyDescent="0.25">
      <c r="A17" s="157" t="s">
        <v>1189</v>
      </c>
      <c r="B17" s="175" t="s">
        <v>1222</v>
      </c>
      <c r="C17" s="168" t="s">
        <v>1195</v>
      </c>
      <c r="D17" s="180">
        <v>1.2239999999999999E-2</v>
      </c>
      <c r="E17" s="177">
        <v>5032510831.8317671</v>
      </c>
      <c r="F17" s="177"/>
      <c r="G17" s="182">
        <f>ROUND(D17*E17, 2)</f>
        <v>61597932.579999998</v>
      </c>
      <c r="H17" s="184">
        <f>G17/SUM($G$17:$G$24)</f>
        <v>0.26332711026156325</v>
      </c>
      <c r="I17" s="177">
        <f t="shared" ref="I17:I24" si="0">H17*total_current_wholesale_network</f>
        <v>65151963.504683979</v>
      </c>
      <c r="J17" s="185">
        <f>IF(ISERROR(I17/E17), 0, I17/E17)</f>
        <v>1.2946214261990874E-2</v>
      </c>
    </row>
    <row r="18" spans="1:17" x14ac:dyDescent="0.25">
      <c r="A18" s="157" t="s">
        <v>1224</v>
      </c>
      <c r="B18" s="175" t="s">
        <v>1222</v>
      </c>
      <c r="C18" s="168" t="s">
        <v>1195</v>
      </c>
      <c r="D18" s="180">
        <v>1.2239999999999999E-2</v>
      </c>
      <c r="E18" s="177">
        <v>354403752.36632103</v>
      </c>
      <c r="F18" s="177"/>
      <c r="G18" s="182">
        <f>ROUND(D18*E18, 2)</f>
        <v>4337901.93</v>
      </c>
      <c r="H18" s="184">
        <f t="shared" ref="H18:H24" si="1">G18/SUM($G$17:$G$24)</f>
        <v>1.8544245431312462E-2</v>
      </c>
      <c r="I18" s="177">
        <f t="shared" si="0"/>
        <v>4588186.9146046946</v>
      </c>
      <c r="J18" s="185">
        <f>IF(ISERROR(I18/E18), 0, I18/E18)</f>
        <v>1.2946214265424097E-2</v>
      </c>
    </row>
    <row r="19" spans="1:17" x14ac:dyDescent="0.25">
      <c r="A19" s="157" t="s">
        <v>1190</v>
      </c>
      <c r="B19" s="175" t="s">
        <v>1222</v>
      </c>
      <c r="C19" s="168" t="s">
        <v>1195</v>
      </c>
      <c r="D19" s="180">
        <v>1.192E-2</v>
      </c>
      <c r="E19" s="177">
        <v>2445604223.0643187</v>
      </c>
      <c r="F19" s="177"/>
      <c r="G19" s="182">
        <f>ROUND(D19*E19, 2)</f>
        <v>29151602.34</v>
      </c>
      <c r="H19" s="184">
        <f t="shared" si="1"/>
        <v>0.12462118259759337</v>
      </c>
      <c r="I19" s="177">
        <f t="shared" si="0"/>
        <v>30833569.443131141</v>
      </c>
      <c r="J19" s="185">
        <f>IF(ISERROR(I19/E19), 0, I19/E19)</f>
        <v>1.2607751144826276E-2</v>
      </c>
    </row>
    <row r="20" spans="1:17" x14ac:dyDescent="0.25">
      <c r="A20" s="157" t="s">
        <v>1225</v>
      </c>
      <c r="B20" s="175" t="s">
        <v>1222</v>
      </c>
      <c r="C20" s="168" t="s">
        <v>1196</v>
      </c>
      <c r="D20" s="181">
        <v>4.0296000000000003</v>
      </c>
      <c r="E20" s="177">
        <v>9800984741.9839268</v>
      </c>
      <c r="F20" s="177">
        <v>21718908.150021262</v>
      </c>
      <c r="G20" s="183">
        <f>IF(ISERROR(D20*F20), 0, ROUND((D20/30*365/12)*F20, 2))</f>
        <v>88734047.170000002</v>
      </c>
      <c r="H20" s="184">
        <f t="shared" si="1"/>
        <v>0.3793322152937969</v>
      </c>
      <c r="I20" s="177">
        <f t="shared" si="0"/>
        <v>93853757.110020638</v>
      </c>
      <c r="J20" s="186">
        <f>((+(I20/F20)*12)/365)*30</f>
        <v>4.262096812832338</v>
      </c>
    </row>
    <row r="21" spans="1:17" x14ac:dyDescent="0.25">
      <c r="A21" s="157" t="s">
        <v>1226</v>
      </c>
      <c r="B21" s="175" t="s">
        <v>1222</v>
      </c>
      <c r="C21" s="168" t="s">
        <v>1196</v>
      </c>
      <c r="D21" s="181">
        <v>3.8934000000000002</v>
      </c>
      <c r="E21" s="177">
        <v>4145818815.2940125</v>
      </c>
      <c r="F21" s="177">
        <v>8134255.3696201267</v>
      </c>
      <c r="G21" s="183">
        <f t="shared" ref="G21:G22" si="2">IF(ISERROR(D21*F21), 0, ROUND((D21/30*365/12)*F21, 2))</f>
        <v>32109769.719999999</v>
      </c>
      <c r="H21" s="184">
        <f t="shared" si="1"/>
        <v>0.13726715357776778</v>
      </c>
      <c r="I21" s="177">
        <f t="shared" si="0"/>
        <v>33962414.927225903</v>
      </c>
      <c r="J21" s="186">
        <f t="shared" ref="J21:J24" si="3">((+(I21/F21)*12)/365)*30</f>
        <v>4.1180384490612942</v>
      </c>
    </row>
    <row r="22" spans="1:17" x14ac:dyDescent="0.25">
      <c r="A22" s="157" t="s">
        <v>1227</v>
      </c>
      <c r="B22" s="175" t="s">
        <v>1222</v>
      </c>
      <c r="C22" s="168" t="s">
        <v>1196</v>
      </c>
      <c r="D22" s="181">
        <v>4.4382000000000001</v>
      </c>
      <c r="E22" s="177">
        <v>1608816234.2239416</v>
      </c>
      <c r="F22" s="177">
        <v>3633095.1828933717</v>
      </c>
      <c r="G22" s="183">
        <f t="shared" si="2"/>
        <v>16348353.08</v>
      </c>
      <c r="H22" s="184">
        <f t="shared" si="1"/>
        <v>6.9888134126921825E-2</v>
      </c>
      <c r="I22" s="177">
        <f t="shared" si="0"/>
        <v>17291607.991007157</v>
      </c>
      <c r="J22" s="186">
        <f t="shared" si="3"/>
        <v>4.6942719059406306</v>
      </c>
    </row>
    <row r="23" spans="1:17" x14ac:dyDescent="0.25">
      <c r="A23" s="157" t="s">
        <v>1192</v>
      </c>
      <c r="B23" s="175" t="s">
        <v>1222</v>
      </c>
      <c r="C23" s="168" t="s">
        <v>1195</v>
      </c>
      <c r="D23" s="180">
        <v>7.4099999999999999E-3</v>
      </c>
      <c r="E23" s="177">
        <v>43331774.305119604</v>
      </c>
      <c r="F23" s="177"/>
      <c r="G23" s="182">
        <f>ROUND(D23*E23, 2)</f>
        <v>321088.45</v>
      </c>
      <c r="H23" s="184">
        <f t="shared" si="1"/>
        <v>1.3726320046058996E-3</v>
      </c>
      <c r="I23" s="177">
        <f t="shared" si="0"/>
        <v>339614.36853430752</v>
      </c>
      <c r="J23" s="185">
        <f>IF(ISERROR(I23/E23), 0, I23/E23)</f>
        <v>7.8375366340395266E-3</v>
      </c>
    </row>
    <row r="24" spans="1:17" x14ac:dyDescent="0.25">
      <c r="A24" s="157" t="s">
        <v>1194</v>
      </c>
      <c r="B24" s="175" t="s">
        <v>1222</v>
      </c>
      <c r="C24" s="168" t="s">
        <v>1196</v>
      </c>
      <c r="D24" s="181">
        <v>3.5842000000000001</v>
      </c>
      <c r="E24" s="177">
        <v>121699417.16674598</v>
      </c>
      <c r="F24" s="177">
        <v>363522.1495074734</v>
      </c>
      <c r="G24" s="183">
        <f t="shared" ref="G24" si="4">IF(ISERROR(D24*F24), 0, ROUND((D24/30*365/12)*F24, 2))</f>
        <v>1321032.42</v>
      </c>
      <c r="H24" s="184">
        <f t="shared" si="1"/>
        <v>5.6473267064386231E-3</v>
      </c>
      <c r="I24" s="177">
        <f t="shared" si="0"/>
        <v>1397252.3494122822</v>
      </c>
      <c r="J24" s="186">
        <f t="shared" si="3"/>
        <v>3.7909984526027252</v>
      </c>
    </row>
    <row r="25" spans="1:17" x14ac:dyDescent="0.25">
      <c r="B25" s="175"/>
    </row>
    <row r="26" spans="1:17" ht="15.6" x14ac:dyDescent="0.3">
      <c r="A26" s="167" t="s">
        <v>1230</v>
      </c>
      <c r="B26" s="175"/>
    </row>
    <row r="27" spans="1:17" ht="47.4" thickBot="1" x14ac:dyDescent="0.3">
      <c r="A27" s="169" t="s">
        <v>151</v>
      </c>
      <c r="B27" s="169" t="s">
        <v>106</v>
      </c>
      <c r="C27" s="170" t="s">
        <v>152</v>
      </c>
      <c r="D27" s="171" t="s">
        <v>1228</v>
      </c>
      <c r="E27" s="172" t="s">
        <v>153</v>
      </c>
      <c r="F27" s="172" t="s">
        <v>168</v>
      </c>
      <c r="G27" s="172" t="s">
        <v>154</v>
      </c>
      <c r="H27" s="173" t="s">
        <v>155</v>
      </c>
      <c r="I27" s="172" t="s">
        <v>156</v>
      </c>
      <c r="J27" s="171" t="s">
        <v>1229</v>
      </c>
      <c r="K27" s="174"/>
      <c r="L27" s="174"/>
      <c r="M27" s="174"/>
      <c r="N27" s="174"/>
      <c r="O27" s="174"/>
      <c r="P27" s="174"/>
      <c r="Q27" s="174"/>
    </row>
    <row r="28" spans="1:17" x14ac:dyDescent="0.25">
      <c r="B28" s="175"/>
    </row>
    <row r="29" spans="1:17" x14ac:dyDescent="0.25">
      <c r="A29" s="157" t="s">
        <v>1189</v>
      </c>
      <c r="B29" s="175" t="s">
        <v>1223</v>
      </c>
      <c r="C29" s="168" t="s">
        <v>1195</v>
      </c>
      <c r="D29" s="180">
        <v>8.4499999999999992E-3</v>
      </c>
      <c r="E29" s="177">
        <v>5032510831.8317671</v>
      </c>
      <c r="F29" s="177"/>
      <c r="G29" s="182">
        <f>ROUND(D29*E29, 2)</f>
        <v>42524716.530000001</v>
      </c>
      <c r="H29" s="184">
        <f>G29/SUM($G$29:$G$36)</f>
        <v>0.26697280941105989</v>
      </c>
      <c r="I29" s="177">
        <f t="shared" ref="I29:I36" si="5">H29*Total_Current_Wholesale_Lineplus</f>
        <v>45544818.270427123</v>
      </c>
      <c r="J29" s="185">
        <f>IF(ISERROR(I29/E29), 0, I29/E29)</f>
        <v>9.0501182793976051E-3</v>
      </c>
    </row>
    <row r="30" spans="1:17" x14ac:dyDescent="0.25">
      <c r="A30" s="157" t="s">
        <v>1224</v>
      </c>
      <c r="B30" s="175" t="s">
        <v>1223</v>
      </c>
      <c r="C30" s="168" t="s">
        <v>1195</v>
      </c>
      <c r="D30" s="180">
        <v>8.4499999999999992E-3</v>
      </c>
      <c r="E30" s="177">
        <v>354403752.36632103</v>
      </c>
      <c r="F30" s="177"/>
      <c r="G30" s="182">
        <f>ROUND(D30*E30, 2)</f>
        <v>2994711.71</v>
      </c>
      <c r="H30" s="184">
        <f t="shared" ref="H30:H36" si="6">G30/SUM($G$29:$G$36)</f>
        <v>1.8800985963795189E-2</v>
      </c>
      <c r="I30" s="177">
        <f t="shared" si="5"/>
        <v>3207395.8801829559</v>
      </c>
      <c r="J30" s="185">
        <f>IF(ISERROR(I30/E30), 0, I30/E30)</f>
        <v>9.0501182867491411E-3</v>
      </c>
    </row>
    <row r="31" spans="1:17" x14ac:dyDescent="0.25">
      <c r="A31" s="157" t="s">
        <v>1190</v>
      </c>
      <c r="B31" s="175" t="s">
        <v>1223</v>
      </c>
      <c r="C31" s="168" t="s">
        <v>1195</v>
      </c>
      <c r="D31" s="180">
        <v>7.5599999999999999E-3</v>
      </c>
      <c r="E31" s="177">
        <v>2445604223.0643187</v>
      </c>
      <c r="F31" s="177"/>
      <c r="G31" s="182">
        <f>ROUND(D31*E31, 2)</f>
        <v>18488767.93</v>
      </c>
      <c r="H31" s="184">
        <f t="shared" si="6"/>
        <v>0.11607363245652672</v>
      </c>
      <c r="I31" s="177">
        <f t="shared" si="5"/>
        <v>19801838.651220541</v>
      </c>
      <c r="J31" s="185">
        <f>IF(ISERROR(I31/E31), 0, I31/E31)</f>
        <v>8.0969105566922137E-3</v>
      </c>
    </row>
    <row r="32" spans="1:17" x14ac:dyDescent="0.25">
      <c r="A32" s="157" t="s">
        <v>1225</v>
      </c>
      <c r="B32" s="175" t="s">
        <v>1223</v>
      </c>
      <c r="C32" s="168" t="s">
        <v>1196</v>
      </c>
      <c r="D32" s="187">
        <v>2.7322000000000002</v>
      </c>
      <c r="E32" s="177">
        <v>9800984741.9839268</v>
      </c>
      <c r="F32" s="177">
        <v>21718908.150021262</v>
      </c>
      <c r="G32" s="183">
        <f>IF(ISERROR(D32*F32), 0, ROUND((D32/30*365/12)*F32, 2))</f>
        <v>60164573.079999998</v>
      </c>
      <c r="H32" s="184">
        <f t="shared" si="6"/>
        <v>0.37771692354146835</v>
      </c>
      <c r="I32" s="177">
        <f t="shared" si="5"/>
        <v>64437455.927855708</v>
      </c>
      <c r="J32" s="186">
        <f>((+(I32/F32)*12)/365)*30</f>
        <v>2.9262406108600554</v>
      </c>
    </row>
    <row r="33" spans="1:17" x14ac:dyDescent="0.25">
      <c r="A33" s="157" t="s">
        <v>1226</v>
      </c>
      <c r="B33" s="175" t="s">
        <v>1223</v>
      </c>
      <c r="C33" s="168" t="s">
        <v>1196</v>
      </c>
      <c r="D33" s="187">
        <v>2.7294</v>
      </c>
      <c r="E33" s="177">
        <v>4145818815.2940125</v>
      </c>
      <c r="F33" s="177">
        <v>8134255.3696201267</v>
      </c>
      <c r="G33" s="183">
        <f t="shared" ref="G33:G34" si="7">IF(ISERROR(D33*F33), 0, ROUND((D33/30*365/12)*F33, 2))</f>
        <v>22509992.670000002</v>
      </c>
      <c r="H33" s="184">
        <f t="shared" si="6"/>
        <v>0.14131913092689735</v>
      </c>
      <c r="I33" s="177">
        <f t="shared" si="5"/>
        <v>24108650.429228313</v>
      </c>
      <c r="J33" s="186">
        <f t="shared" ref="J33:J36" si="8">((+(I33/F33)*12)/365)*30</f>
        <v>2.9232417551954581</v>
      </c>
    </row>
    <row r="34" spans="1:17" x14ac:dyDescent="0.25">
      <c r="A34" s="157" t="s">
        <v>1227</v>
      </c>
      <c r="B34" s="175" t="s">
        <v>1223</v>
      </c>
      <c r="C34" s="168" t="s">
        <v>1196</v>
      </c>
      <c r="D34" s="187">
        <v>3.0324</v>
      </c>
      <c r="E34" s="177">
        <v>1608816234.2239416</v>
      </c>
      <c r="F34" s="177">
        <v>3633095.1828933717</v>
      </c>
      <c r="G34" s="183">
        <f t="shared" si="7"/>
        <v>11170011.689999999</v>
      </c>
      <c r="H34" s="184">
        <f t="shared" si="6"/>
        <v>7.0126026588087892E-2</v>
      </c>
      <c r="I34" s="177">
        <f t="shared" si="5"/>
        <v>11963304.967375793</v>
      </c>
      <c r="J34" s="186">
        <f t="shared" si="8"/>
        <v>3.2477607889190403</v>
      </c>
    </row>
    <row r="35" spans="1:17" x14ac:dyDescent="0.25">
      <c r="A35" s="157" t="s">
        <v>1192</v>
      </c>
      <c r="B35" s="175" t="s">
        <v>1223</v>
      </c>
      <c r="C35" s="168" t="s">
        <v>1195</v>
      </c>
      <c r="D35" s="180">
        <v>5.3400000000000001E-3</v>
      </c>
      <c r="E35" s="177">
        <v>43331774.305119604</v>
      </c>
      <c r="F35" s="177"/>
      <c r="G35" s="182">
        <f>ROUND(D35*E35, 2)</f>
        <v>231391.67</v>
      </c>
      <c r="H35" s="184">
        <f t="shared" si="6"/>
        <v>1.4526912641648329E-3</v>
      </c>
      <c r="I35" s="177">
        <f t="shared" si="5"/>
        <v>247825.08666473746</v>
      </c>
      <c r="J35" s="185">
        <f>IF(ISERROR(I35/E35), 0, I35/E35)</f>
        <v>5.7192462260991974E-3</v>
      </c>
    </row>
    <row r="36" spans="1:17" x14ac:dyDescent="0.25">
      <c r="A36" s="157" t="s">
        <v>1194</v>
      </c>
      <c r="B36" s="175" t="s">
        <v>1223</v>
      </c>
      <c r="C36" s="168" t="s">
        <v>1196</v>
      </c>
      <c r="D36" s="187">
        <v>3.2576000000000001</v>
      </c>
      <c r="E36" s="177">
        <v>121699417.16674598</v>
      </c>
      <c r="F36" s="177">
        <v>363522.1495074734</v>
      </c>
      <c r="G36" s="183">
        <f t="shared" ref="G36" si="9">IF(ISERROR(D36*F36), 0, ROUND((D36/30*365/12)*F36, 2))</f>
        <v>1200657.1100000001</v>
      </c>
      <c r="H36" s="184">
        <f t="shared" si="6"/>
        <v>7.5377998479996926E-3</v>
      </c>
      <c r="I36" s="177">
        <f t="shared" si="5"/>
        <v>1285927.6755312032</v>
      </c>
      <c r="J36" s="186">
        <f t="shared" si="8"/>
        <v>3.488954468495495</v>
      </c>
    </row>
    <row r="37" spans="1:17" x14ac:dyDescent="0.25">
      <c r="B37" s="175"/>
      <c r="D37" s="176"/>
      <c r="E37" s="177"/>
      <c r="F37" s="177"/>
    </row>
    <row r="38" spans="1:17" ht="15.6" x14ac:dyDescent="0.3">
      <c r="A38" s="167" t="s">
        <v>1234</v>
      </c>
      <c r="B38" s="175"/>
      <c r="D38" s="176"/>
      <c r="E38" s="177"/>
      <c r="F38" s="177"/>
    </row>
    <row r="39" spans="1:17" ht="47.4" thickBot="1" x14ac:dyDescent="0.3">
      <c r="A39" s="169" t="s">
        <v>151</v>
      </c>
      <c r="B39" s="169" t="s">
        <v>106</v>
      </c>
      <c r="C39" s="170" t="s">
        <v>152</v>
      </c>
      <c r="D39" s="171" t="s">
        <v>1231</v>
      </c>
      <c r="E39" s="172" t="s">
        <v>153</v>
      </c>
      <c r="F39" s="172" t="s">
        <v>168</v>
      </c>
      <c r="G39" s="172" t="s">
        <v>154</v>
      </c>
      <c r="H39" s="173" t="s">
        <v>155</v>
      </c>
      <c r="I39" s="172" t="s">
        <v>1232</v>
      </c>
      <c r="J39" s="178" t="s">
        <v>1233</v>
      </c>
      <c r="K39" s="174"/>
      <c r="L39" s="174"/>
      <c r="M39" s="174"/>
      <c r="N39" s="174"/>
      <c r="O39" s="174"/>
      <c r="P39" s="174"/>
      <c r="Q39" s="174"/>
    </row>
    <row r="40" spans="1:17" x14ac:dyDescent="0.25">
      <c r="B40" s="175"/>
      <c r="D40" s="176"/>
      <c r="E40" s="177"/>
      <c r="F40" s="177"/>
      <c r="J40" s="179"/>
    </row>
    <row r="41" spans="1:17" x14ac:dyDescent="0.25">
      <c r="A41" s="157" t="s">
        <v>1189</v>
      </c>
      <c r="B41" s="175" t="s">
        <v>1222</v>
      </c>
      <c r="C41" s="168" t="s">
        <v>1195</v>
      </c>
      <c r="D41" s="185">
        <f>J17</f>
        <v>1.2946214261990874E-2</v>
      </c>
      <c r="E41" s="177">
        <v>5032510831.8317671</v>
      </c>
      <c r="F41" s="177"/>
      <c r="G41" s="182">
        <f>IF(ISERROR(D41*E41), 0, ROUND(D41*E41, 2))</f>
        <v>65151963.5</v>
      </c>
      <c r="H41" s="184">
        <f>G41/SUM($G$41:$G$48)</f>
        <v>0.26332711025180616</v>
      </c>
      <c r="I41" s="177">
        <f t="shared" ref="I41:I48" si="10">H41*forecast_wholesale_network</f>
        <v>65151963.502269894</v>
      </c>
      <c r="J41" s="191">
        <f>IF(ISERROR(I41/E41), 0, I41/E41)</f>
        <v>1.2946214261511177E-2</v>
      </c>
    </row>
    <row r="42" spans="1:17" x14ac:dyDescent="0.25">
      <c r="A42" s="157" t="s">
        <v>1224</v>
      </c>
      <c r="B42" s="175" t="s">
        <v>1222</v>
      </c>
      <c r="C42" s="168" t="s">
        <v>1195</v>
      </c>
      <c r="D42" s="185">
        <f t="shared" ref="D42:D48" si="11">J18</f>
        <v>1.2946214265424097E-2</v>
      </c>
      <c r="E42" s="177">
        <v>354403752.36632103</v>
      </c>
      <c r="F42" s="177"/>
      <c r="G42" s="182">
        <f>IF(ISERROR(D42*E42), 0, ROUND(D42*E42, 2))</f>
        <v>4588186.91</v>
      </c>
      <c r="H42" s="184">
        <f t="shared" ref="H42:H48" si="12">G42/SUM($G$41:$G$48)</f>
        <v>1.8544245413347579E-2</v>
      </c>
      <c r="I42" s="177">
        <f t="shared" si="10"/>
        <v>4588186.9101598524</v>
      </c>
      <c r="J42" s="191">
        <f>IF(ISERROR(I42/E42), 0, I42/E42)</f>
        <v>1.294621425288235E-2</v>
      </c>
    </row>
    <row r="43" spans="1:17" x14ac:dyDescent="0.25">
      <c r="A43" s="157" t="s">
        <v>1190</v>
      </c>
      <c r="B43" s="175" t="s">
        <v>1222</v>
      </c>
      <c r="C43" s="168" t="s">
        <v>1195</v>
      </c>
      <c r="D43" s="185">
        <f t="shared" si="11"/>
        <v>1.2607751144826276E-2</v>
      </c>
      <c r="E43" s="177">
        <v>2445604223.0643187</v>
      </c>
      <c r="F43" s="177"/>
      <c r="G43" s="182">
        <f>IF(ISERROR(D43*E43), 0, ROUND(D43*E43, 2))</f>
        <v>30833569.440000001</v>
      </c>
      <c r="H43" s="184">
        <f t="shared" si="12"/>
        <v>0.12462118258927994</v>
      </c>
      <c r="I43" s="177">
        <f t="shared" si="10"/>
        <v>30833569.441074245</v>
      </c>
      <c r="J43" s="191">
        <f>IF(ISERROR(I43/E43), 0, I43/E43)</f>
        <v>1.2607751143985218E-2</v>
      </c>
    </row>
    <row r="44" spans="1:17" x14ac:dyDescent="0.25">
      <c r="A44" s="157" t="s">
        <v>1225</v>
      </c>
      <c r="B44" s="175" t="s">
        <v>1222</v>
      </c>
      <c r="C44" s="168" t="s">
        <v>1196</v>
      </c>
      <c r="D44" s="188">
        <f>J20</f>
        <v>4.262096812832338</v>
      </c>
      <c r="E44" s="177">
        <v>9800984741.9839268</v>
      </c>
      <c r="F44" s="177">
        <v>21718908.150021262</v>
      </c>
      <c r="G44" s="183">
        <f>IF(ISERROR(D44*F44), 0, ROUND((D44/30*365/12)*F44, 2))</f>
        <v>93853757.109999999</v>
      </c>
      <c r="H44" s="184">
        <f t="shared" si="12"/>
        <v>0.37933221530692945</v>
      </c>
      <c r="I44" s="177">
        <f t="shared" si="10"/>
        <v>93853757.11326988</v>
      </c>
      <c r="J44" s="192">
        <f>((+(I44/F44)*12)/365)*30</f>
        <v>4.2620968129798928</v>
      </c>
    </row>
    <row r="45" spans="1:17" x14ac:dyDescent="0.25">
      <c r="A45" s="157" t="s">
        <v>1226</v>
      </c>
      <c r="B45" s="175" t="s">
        <v>1222</v>
      </c>
      <c r="C45" s="168" t="s">
        <v>1196</v>
      </c>
      <c r="D45" s="188">
        <f t="shared" si="11"/>
        <v>4.1180384490612942</v>
      </c>
      <c r="E45" s="177">
        <v>4145818815.2940125</v>
      </c>
      <c r="F45" s="177">
        <v>8134255.3696201267</v>
      </c>
      <c r="G45" s="183">
        <f t="shared" ref="G45:G48" si="13">IF(ISERROR(D45*F45), 0, ROUND((D45/30*365/12)*F45, 2))</f>
        <v>33962414.93</v>
      </c>
      <c r="H45" s="184">
        <f t="shared" si="12"/>
        <v>0.13726715359376235</v>
      </c>
      <c r="I45" s="177">
        <f t="shared" si="10"/>
        <v>33962414.931183256</v>
      </c>
      <c r="J45" s="192">
        <f t="shared" ref="J45:J48" si="14">((+(I45/F45)*12)/365)*30</f>
        <v>4.1180384495411353</v>
      </c>
    </row>
    <row r="46" spans="1:17" x14ac:dyDescent="0.25">
      <c r="A46" s="157" t="s">
        <v>1227</v>
      </c>
      <c r="B46" s="175" t="s">
        <v>1222</v>
      </c>
      <c r="C46" s="168" t="s">
        <v>1196</v>
      </c>
      <c r="D46" s="188">
        <f t="shared" si="11"/>
        <v>4.6942719059406306</v>
      </c>
      <c r="E46" s="177">
        <v>1608816234.2239416</v>
      </c>
      <c r="F46" s="177">
        <v>3633095.1828933717</v>
      </c>
      <c r="G46" s="183">
        <f t="shared" si="13"/>
        <v>17291607.989999998</v>
      </c>
      <c r="H46" s="184">
        <f t="shared" si="12"/>
        <v>6.9888134125286064E-2</v>
      </c>
      <c r="I46" s="177">
        <f t="shared" si="10"/>
        <v>17291607.990602437</v>
      </c>
      <c r="J46" s="192">
        <f t="shared" si="14"/>
        <v>4.6942719058307594</v>
      </c>
    </row>
    <row r="47" spans="1:17" x14ac:dyDescent="0.25">
      <c r="A47" s="157" t="s">
        <v>1192</v>
      </c>
      <c r="B47" s="175" t="s">
        <v>1222</v>
      </c>
      <c r="C47" s="168" t="s">
        <v>1195</v>
      </c>
      <c r="D47" s="185">
        <f t="shared" si="11"/>
        <v>7.8375366340395266E-3</v>
      </c>
      <c r="E47" s="177">
        <v>43331774.305119604</v>
      </c>
      <c r="F47" s="177"/>
      <c r="G47" s="189">
        <f>IF(ISERROR(D47*E47), 0, ROUND(D47*E47, 2))</f>
        <v>339614.37</v>
      </c>
      <c r="H47" s="184">
        <f t="shared" si="12"/>
        <v>1.3726320105776658E-3</v>
      </c>
      <c r="I47" s="177">
        <f t="shared" si="10"/>
        <v>339614.37001183222</v>
      </c>
      <c r="J47" s="191">
        <f>IF(ISERROR(I47/E47), 0, I47/E47)</f>
        <v>7.8375366681374768E-3</v>
      </c>
    </row>
    <row r="48" spans="1:17" x14ac:dyDescent="0.25">
      <c r="A48" s="157" t="s">
        <v>1194</v>
      </c>
      <c r="B48" s="175" t="s">
        <v>1222</v>
      </c>
      <c r="C48" s="168" t="s">
        <v>1196</v>
      </c>
      <c r="D48" s="188">
        <f t="shared" si="11"/>
        <v>3.7909984526027252</v>
      </c>
      <c r="E48" s="177">
        <v>121699417.16674598</v>
      </c>
      <c r="F48" s="177">
        <v>363522.1495074734</v>
      </c>
      <c r="G48" s="183">
        <f t="shared" si="13"/>
        <v>1397252.35</v>
      </c>
      <c r="H48" s="184">
        <f t="shared" si="12"/>
        <v>5.6473267090107774E-3</v>
      </c>
      <c r="I48" s="177">
        <f t="shared" si="10"/>
        <v>1397252.3500486806</v>
      </c>
      <c r="J48" s="192">
        <f t="shared" si="14"/>
        <v>3.7909984543293889</v>
      </c>
    </row>
    <row r="49" spans="1:17" x14ac:dyDescent="0.25">
      <c r="B49" s="175"/>
      <c r="D49" s="176"/>
      <c r="E49" s="177"/>
      <c r="F49" s="177"/>
    </row>
    <row r="50" spans="1:17" ht="15.6" x14ac:dyDescent="0.3">
      <c r="A50" s="167" t="s">
        <v>1236</v>
      </c>
      <c r="B50" s="175"/>
      <c r="D50" s="176"/>
      <c r="E50" s="177"/>
      <c r="F50" s="177"/>
    </row>
    <row r="51" spans="1:17" ht="47.4" thickBot="1" x14ac:dyDescent="0.3">
      <c r="A51" s="169" t="s">
        <v>151</v>
      </c>
      <c r="B51" s="169" t="s">
        <v>106</v>
      </c>
      <c r="C51" s="170" t="s">
        <v>152</v>
      </c>
      <c r="D51" s="171" t="s">
        <v>1229</v>
      </c>
      <c r="E51" s="172" t="s">
        <v>153</v>
      </c>
      <c r="F51" s="172" t="s">
        <v>168</v>
      </c>
      <c r="G51" s="172" t="s">
        <v>154</v>
      </c>
      <c r="H51" s="173" t="s">
        <v>155</v>
      </c>
      <c r="I51" s="172" t="s">
        <v>1232</v>
      </c>
      <c r="J51" s="178" t="s">
        <v>1235</v>
      </c>
      <c r="K51" s="174"/>
      <c r="L51" s="174"/>
      <c r="M51" s="174"/>
      <c r="N51" s="174"/>
      <c r="O51" s="174"/>
      <c r="P51" s="174"/>
      <c r="Q51" s="174"/>
    </row>
    <row r="52" spans="1:17" x14ac:dyDescent="0.25">
      <c r="D52" s="176"/>
      <c r="E52" s="177"/>
      <c r="F52" s="177"/>
      <c r="J52" s="179"/>
    </row>
    <row r="53" spans="1:17" x14ac:dyDescent="0.25">
      <c r="A53" s="157" t="s">
        <v>1189</v>
      </c>
      <c r="B53" s="175" t="s">
        <v>1223</v>
      </c>
      <c r="C53" s="168" t="s">
        <v>1195</v>
      </c>
      <c r="D53" s="185">
        <f>J29</f>
        <v>9.0501182793976051E-3</v>
      </c>
      <c r="E53" s="177">
        <v>5032510831.8317671</v>
      </c>
      <c r="F53" s="177"/>
      <c r="G53" s="182">
        <f>ROUND(D53*E53, 2)</f>
        <v>45544818.270000003</v>
      </c>
      <c r="H53" s="190">
        <f>G53/SUM($G$53:$G$60)</f>
        <v>0.26697280939053813</v>
      </c>
      <c r="I53" s="177">
        <f t="shared" ref="I53:I60" si="15">H53*forecast_wholesale_lineplus</f>
        <v>45544818.266926169</v>
      </c>
      <c r="J53" s="191">
        <f>IF(ISERROR(I53/E53), 0, I53/E53)</f>
        <v>9.0501182787019376E-3</v>
      </c>
    </row>
    <row r="54" spans="1:17" x14ac:dyDescent="0.25">
      <c r="A54" s="157" t="s">
        <v>1224</v>
      </c>
      <c r="B54" s="175" t="s">
        <v>1223</v>
      </c>
      <c r="C54" s="168" t="s">
        <v>1195</v>
      </c>
      <c r="D54" s="185">
        <f t="shared" ref="D54:D60" si="16">J30</f>
        <v>9.0501182867491411E-3</v>
      </c>
      <c r="E54" s="177">
        <v>354403752.36632103</v>
      </c>
      <c r="F54" s="177"/>
      <c r="G54" s="182">
        <f>ROUND(D54*E54, 2)</f>
        <v>3207395.88</v>
      </c>
      <c r="H54" s="190">
        <f t="shared" ref="H54:H60" si="17">G54/SUM($G$53:$G$60)</f>
        <v>1.880098596145386E-2</v>
      </c>
      <c r="I54" s="177">
        <f t="shared" si="15"/>
        <v>3207395.8797835321</v>
      </c>
      <c r="J54" s="191">
        <f>IF(ISERROR(I54/E54), 0, I54/E54)</f>
        <v>9.0501182856221104E-3</v>
      </c>
    </row>
    <row r="55" spans="1:17" x14ac:dyDescent="0.25">
      <c r="A55" s="157" t="s">
        <v>1190</v>
      </c>
      <c r="B55" s="175" t="s">
        <v>1223</v>
      </c>
      <c r="C55" s="168" t="s">
        <v>1195</v>
      </c>
      <c r="D55" s="185">
        <f t="shared" si="16"/>
        <v>8.0969105566922137E-3</v>
      </c>
      <c r="E55" s="177">
        <v>2445604223.0643187</v>
      </c>
      <c r="F55" s="177"/>
      <c r="G55" s="182">
        <f>ROUND(D55*E55, 2)</f>
        <v>19801838.649999999</v>
      </c>
      <c r="H55" s="190">
        <f t="shared" si="17"/>
        <v>0.11607363244153834</v>
      </c>
      <c r="I55" s="177">
        <f t="shared" si="15"/>
        <v>19801838.648663566</v>
      </c>
      <c r="J55" s="191">
        <f>IF(ISERROR(I55/E55), 0, I55/E55)</f>
        <v>8.0969105556466751E-3</v>
      </c>
    </row>
    <row r="56" spans="1:17" x14ac:dyDescent="0.25">
      <c r="A56" s="157" t="s">
        <v>1225</v>
      </c>
      <c r="B56" s="175" t="s">
        <v>1223</v>
      </c>
      <c r="C56" s="168" t="s">
        <v>1196</v>
      </c>
      <c r="D56" s="188">
        <f t="shared" si="16"/>
        <v>2.9262406108600554</v>
      </c>
      <c r="E56" s="177">
        <v>9800984741.9839268</v>
      </c>
      <c r="F56" s="177">
        <v>21718908.150021262</v>
      </c>
      <c r="G56" s="183">
        <f>IF(ISERROR(D56*F56), 0, ROUND((D56/30*365/12)*F56, 2))</f>
        <v>64437455.93</v>
      </c>
      <c r="H56" s="190">
        <f t="shared" si="17"/>
        <v>0.37771692352854547</v>
      </c>
      <c r="I56" s="177">
        <f t="shared" si="15"/>
        <v>64437455.925651096</v>
      </c>
      <c r="J56" s="192">
        <f>((+(I56/F56)*12)/365)*30</f>
        <v>2.9262406107599395</v>
      </c>
    </row>
    <row r="57" spans="1:17" x14ac:dyDescent="0.25">
      <c r="A57" s="157" t="s">
        <v>1226</v>
      </c>
      <c r="B57" s="175" t="s">
        <v>1223</v>
      </c>
      <c r="C57" s="168" t="s">
        <v>1196</v>
      </c>
      <c r="D57" s="188">
        <f t="shared" si="16"/>
        <v>2.9232417551954581</v>
      </c>
      <c r="E57" s="177">
        <v>4145818815.2940125</v>
      </c>
      <c r="F57" s="177">
        <v>8134255.3696201267</v>
      </c>
      <c r="G57" s="183">
        <f t="shared" ref="G57:G60" si="18">IF(ISERROR(D57*F57), 0, ROUND((D57/30*365/12)*F57, 2))</f>
        <v>24108650.43</v>
      </c>
      <c r="H57" s="190">
        <f t="shared" si="17"/>
        <v>0.14131913092188314</v>
      </c>
      <c r="I57" s="177">
        <f t="shared" si="15"/>
        <v>24108650.428372901</v>
      </c>
      <c r="J57" s="192">
        <f t="shared" ref="J57:J60" si="19">((+(I57/F57)*12)/365)*30</f>
        <v>2.9232417550917367</v>
      </c>
    </row>
    <row r="58" spans="1:17" x14ac:dyDescent="0.25">
      <c r="A58" s="157" t="s">
        <v>1227</v>
      </c>
      <c r="B58" s="175" t="s">
        <v>1223</v>
      </c>
      <c r="C58" s="168" t="s">
        <v>1196</v>
      </c>
      <c r="D58" s="188">
        <f t="shared" si="16"/>
        <v>3.2477607889190403</v>
      </c>
      <c r="E58" s="177">
        <v>1608816234.2239416</v>
      </c>
      <c r="F58" s="177">
        <v>3633095.1828933717</v>
      </c>
      <c r="G58" s="183">
        <f t="shared" si="18"/>
        <v>11963304.970000001</v>
      </c>
      <c r="H58" s="190">
        <f t="shared" si="17"/>
        <v>7.012602659873754E-2</v>
      </c>
      <c r="I58" s="177">
        <f t="shared" si="15"/>
        <v>11963304.969192592</v>
      </c>
      <c r="J58" s="192">
        <f>((+(I58/F58)*12)/365)*30</f>
        <v>3.2477607894122595</v>
      </c>
    </row>
    <row r="59" spans="1:17" x14ac:dyDescent="0.25">
      <c r="A59" s="157" t="s">
        <v>1192</v>
      </c>
      <c r="B59" s="175" t="s">
        <v>1223</v>
      </c>
      <c r="C59" s="168" t="s">
        <v>1195</v>
      </c>
      <c r="D59" s="185">
        <f t="shared" si="16"/>
        <v>5.7192462260991974E-3</v>
      </c>
      <c r="E59" s="177">
        <v>43331774.305119604</v>
      </c>
      <c r="F59" s="177"/>
      <c r="G59" s="189">
        <f>IF(ISERROR(D59*E59), 0, ROUND(D59*E59, 2))</f>
        <v>247825.09</v>
      </c>
      <c r="H59" s="190">
        <f t="shared" si="17"/>
        <v>1.4526912836173001E-3</v>
      </c>
      <c r="I59" s="177">
        <f t="shared" si="15"/>
        <v>247825.08998327423</v>
      </c>
      <c r="J59" s="191">
        <f>IF(ISERROR(I59/E59), 0, I59/E59)</f>
        <v>5.7192463026835699E-3</v>
      </c>
    </row>
    <row r="60" spans="1:17" x14ac:dyDescent="0.25">
      <c r="A60" s="157" t="s">
        <v>1194</v>
      </c>
      <c r="B60" s="175" t="s">
        <v>1223</v>
      </c>
      <c r="C60" s="168" t="s">
        <v>1196</v>
      </c>
      <c r="D60" s="188">
        <f t="shared" si="16"/>
        <v>3.488954468495495</v>
      </c>
      <c r="E60" s="177">
        <v>121699417.16674598</v>
      </c>
      <c r="F60" s="177">
        <v>363522.1495074734</v>
      </c>
      <c r="G60" s="183">
        <f t="shared" si="18"/>
        <v>1285927.68</v>
      </c>
      <c r="H60" s="190">
        <f t="shared" si="17"/>
        <v>7.5377998736859799E-3</v>
      </c>
      <c r="I60" s="177">
        <f t="shared" si="15"/>
        <v>1285927.6799132123</v>
      </c>
      <c r="J60" s="192">
        <f t="shared" si="19"/>
        <v>3.4889544803846788</v>
      </c>
    </row>
    <row r="61" spans="1:17" x14ac:dyDescent="0.25">
      <c r="D61" s="176"/>
      <c r="E61" s="177"/>
      <c r="F61" s="177"/>
    </row>
    <row r="62" spans="1:17" x14ac:dyDescent="0.25">
      <c r="D62" s="176"/>
      <c r="E62" s="177"/>
      <c r="F62" s="177"/>
    </row>
    <row r="63" spans="1:17" x14ac:dyDescent="0.25">
      <c r="D63" s="176"/>
      <c r="E63" s="177"/>
      <c r="F63" s="177"/>
    </row>
    <row r="64" spans="1:17" x14ac:dyDescent="0.25">
      <c r="D64" s="176"/>
      <c r="E64" s="177"/>
      <c r="F64" s="177"/>
    </row>
    <row r="65" spans="4:6" x14ac:dyDescent="0.25">
      <c r="D65" s="176"/>
      <c r="E65" s="177"/>
      <c r="F65" s="177"/>
    </row>
    <row r="66" spans="4:6" x14ac:dyDescent="0.25">
      <c r="D66" s="176"/>
      <c r="E66" s="177"/>
      <c r="F66" s="177"/>
    </row>
    <row r="67" spans="4:6" x14ac:dyDescent="0.25">
      <c r="D67" s="176"/>
      <c r="E67" s="177"/>
      <c r="F67" s="177"/>
    </row>
    <row r="68" spans="4:6" x14ac:dyDescent="0.25">
      <c r="D68" s="176"/>
      <c r="E68" s="177"/>
      <c r="F68" s="177"/>
    </row>
    <row r="69" spans="4:6" x14ac:dyDescent="0.25">
      <c r="D69" s="176"/>
      <c r="E69" s="177"/>
      <c r="F69" s="177"/>
    </row>
    <row r="70" spans="4:6" x14ac:dyDescent="0.25">
      <c r="D70" s="176"/>
      <c r="E70" s="177"/>
      <c r="F70" s="177"/>
    </row>
    <row r="71" spans="4:6" x14ac:dyDescent="0.25">
      <c r="D71" s="176"/>
      <c r="E71" s="177"/>
      <c r="F71" s="177"/>
    </row>
    <row r="72" spans="4:6" x14ac:dyDescent="0.25">
      <c r="D72" s="176"/>
      <c r="E72" s="177"/>
      <c r="F72" s="177"/>
    </row>
    <row r="73" spans="4:6" x14ac:dyDescent="0.25">
      <c r="D73" s="176"/>
      <c r="E73" s="177"/>
      <c r="F73" s="177"/>
    </row>
    <row r="74" spans="4:6" x14ac:dyDescent="0.25">
      <c r="D74" s="176"/>
      <c r="E74" s="177"/>
      <c r="F74" s="177"/>
    </row>
    <row r="75" spans="4:6" x14ac:dyDescent="0.25">
      <c r="D75" s="176"/>
      <c r="E75" s="177"/>
      <c r="F75" s="177"/>
    </row>
    <row r="76" spans="4:6" x14ac:dyDescent="0.25">
      <c r="D76" s="176"/>
      <c r="E76" s="177"/>
      <c r="F76" s="177"/>
    </row>
    <row r="77" spans="4:6" x14ac:dyDescent="0.25">
      <c r="D77" s="176"/>
      <c r="E77" s="177"/>
      <c r="F77" s="177"/>
    </row>
    <row r="78" spans="4:6" x14ac:dyDescent="0.25">
      <c r="D78" s="176"/>
      <c r="E78" s="177"/>
      <c r="F78" s="177"/>
    </row>
    <row r="79" spans="4:6" x14ac:dyDescent="0.25">
      <c r="D79" s="176"/>
      <c r="E79" s="177"/>
      <c r="F79" s="177"/>
    </row>
    <row r="80" spans="4:6" x14ac:dyDescent="0.25">
      <c r="D80" s="176"/>
      <c r="E80" s="177"/>
      <c r="F80" s="177"/>
    </row>
    <row r="81" spans="4:6" x14ac:dyDescent="0.25">
      <c r="D81" s="176"/>
      <c r="E81" s="177"/>
      <c r="F81" s="177"/>
    </row>
    <row r="82" spans="4:6" x14ac:dyDescent="0.25">
      <c r="D82" s="176"/>
      <c r="E82" s="177"/>
      <c r="F82" s="177"/>
    </row>
    <row r="83" spans="4:6" x14ac:dyDescent="0.25">
      <c r="D83" s="176"/>
      <c r="E83" s="177"/>
      <c r="F83" s="177"/>
    </row>
    <row r="84" spans="4:6" x14ac:dyDescent="0.25">
      <c r="D84" s="176"/>
      <c r="E84" s="177"/>
      <c r="F84" s="177"/>
    </row>
    <row r="85" spans="4:6" x14ac:dyDescent="0.25">
      <c r="D85" s="176"/>
      <c r="E85" s="177"/>
      <c r="F85" s="177"/>
    </row>
    <row r="86" spans="4:6" x14ac:dyDescent="0.25">
      <c r="D86" s="176"/>
      <c r="E86" s="177"/>
      <c r="F86" s="177"/>
    </row>
    <row r="87" spans="4:6" x14ac:dyDescent="0.25">
      <c r="D87" s="176"/>
      <c r="E87" s="177"/>
      <c r="F87" s="177"/>
    </row>
    <row r="88" spans="4:6" x14ac:dyDescent="0.25">
      <c r="D88" s="176"/>
      <c r="E88" s="177"/>
      <c r="F88" s="177"/>
    </row>
    <row r="89" spans="4:6" x14ac:dyDescent="0.25">
      <c r="D89" s="176"/>
      <c r="E89" s="177"/>
      <c r="F89" s="177"/>
    </row>
    <row r="90" spans="4:6" x14ac:dyDescent="0.25">
      <c r="D90" s="176"/>
      <c r="E90" s="177"/>
      <c r="F90" s="177"/>
    </row>
    <row r="91" spans="4:6" x14ac:dyDescent="0.25">
      <c r="D91" s="176"/>
      <c r="E91" s="177"/>
      <c r="F91" s="177"/>
    </row>
    <row r="92" spans="4:6" x14ac:dyDescent="0.25">
      <c r="D92" s="176"/>
      <c r="E92" s="177"/>
      <c r="F92" s="177"/>
    </row>
    <row r="93" spans="4:6" x14ac:dyDescent="0.25">
      <c r="D93" s="176"/>
      <c r="E93" s="177"/>
      <c r="F93" s="177"/>
    </row>
    <row r="94" spans="4:6" x14ac:dyDescent="0.25">
      <c r="D94" s="176"/>
      <c r="E94" s="177"/>
      <c r="F94" s="177"/>
    </row>
    <row r="95" spans="4:6" x14ac:dyDescent="0.25">
      <c r="D95" s="176"/>
      <c r="E95" s="177"/>
      <c r="F95" s="177"/>
    </row>
    <row r="96" spans="4:6" x14ac:dyDescent="0.25">
      <c r="D96" s="176"/>
      <c r="E96" s="177"/>
      <c r="F96" s="177"/>
    </row>
    <row r="97" spans="4:6" x14ac:dyDescent="0.25">
      <c r="D97" s="176"/>
      <c r="E97" s="177"/>
      <c r="F97" s="177"/>
    </row>
    <row r="98" spans="4:6" x14ac:dyDescent="0.25">
      <c r="D98" s="176"/>
      <c r="E98" s="177"/>
      <c r="F98" s="177"/>
    </row>
    <row r="99" spans="4:6" x14ac:dyDescent="0.25">
      <c r="D99" s="176"/>
      <c r="E99" s="177"/>
      <c r="F99" s="177"/>
    </row>
    <row r="100" spans="4:6" x14ac:dyDescent="0.25">
      <c r="D100" s="176"/>
      <c r="E100" s="177"/>
      <c r="F100" s="177"/>
    </row>
    <row r="101" spans="4:6" x14ac:dyDescent="0.25">
      <c r="D101" s="176"/>
      <c r="E101" s="177"/>
      <c r="F101" s="177"/>
    </row>
    <row r="102" spans="4:6" x14ac:dyDescent="0.25">
      <c r="D102" s="176"/>
      <c r="E102" s="177"/>
      <c r="F102" s="177"/>
    </row>
    <row r="103" spans="4:6" x14ac:dyDescent="0.25">
      <c r="D103" s="176"/>
      <c r="E103" s="177"/>
      <c r="F103" s="177"/>
    </row>
    <row r="104" spans="4:6" x14ac:dyDescent="0.25">
      <c r="D104" s="176"/>
      <c r="E104" s="177"/>
      <c r="F104" s="177"/>
    </row>
  </sheetData>
  <phoneticPr fontId="23" type="noConversion"/>
  <pageMargins left="0.39370078740157499" right="0.39370078740157499" top="0.39370078740157499" bottom="0.39370078740157499" header="0.196850393700787" footer="0.196850393700787"/>
  <pageSetup scale="4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2947-F317-4E67-A1CC-F579E99E4DF2}">
  <sheetPr codeName="Sheet14">
    <pageSetUpPr fitToPage="1"/>
  </sheetPr>
  <dimension ref="A13:N80"/>
  <sheetViews>
    <sheetView showGridLines="0" topLeftCell="A10" zoomScaleNormal="100" zoomScaleSheetLayoutView="98" workbookViewId="0">
      <selection activeCell="J37" sqref="J37"/>
    </sheetView>
  </sheetViews>
  <sheetFormatPr defaultRowHeight="13.2" x14ac:dyDescent="0.25"/>
  <cols>
    <col min="1" max="1" width="2.21875" customWidth="1"/>
    <col min="2" max="2" width="66.5546875" customWidth="1"/>
    <col min="3" max="3" width="15.44140625" style="29" customWidth="1"/>
    <col min="4" max="10" width="15.44140625" customWidth="1"/>
  </cols>
  <sheetData>
    <row r="13" spans="1:14" ht="15" customHeight="1" x14ac:dyDescent="0.25">
      <c r="A13" s="219" t="s">
        <v>435</v>
      </c>
      <c r="B13" s="219"/>
      <c r="C13" s="219"/>
      <c r="D13" s="219"/>
      <c r="E13" s="219"/>
      <c r="F13" s="219"/>
      <c r="G13" s="219"/>
      <c r="H13" s="219"/>
      <c r="I13" s="219"/>
      <c r="J13" s="219"/>
      <c r="K13" s="219"/>
      <c r="L13" s="97"/>
      <c r="M13" s="97"/>
      <c r="N13" s="97"/>
    </row>
    <row r="14" spans="1:14" ht="15.6" x14ac:dyDescent="0.25">
      <c r="A14" s="98"/>
      <c r="B14" s="98"/>
      <c r="C14" s="50"/>
      <c r="D14" s="98"/>
      <c r="E14" s="98"/>
      <c r="F14" s="98"/>
      <c r="G14" s="98"/>
      <c r="H14" s="98"/>
      <c r="I14" s="98"/>
      <c r="J14" s="98"/>
      <c r="K14" s="98"/>
      <c r="L14" s="98"/>
      <c r="M14" s="98"/>
      <c r="N14" s="98"/>
    </row>
    <row r="15" spans="1:14" ht="15.6" x14ac:dyDescent="0.25">
      <c r="A15" s="98"/>
      <c r="B15" s="99" t="s">
        <v>436</v>
      </c>
      <c r="C15" s="98"/>
      <c r="D15" s="98"/>
      <c r="E15" s="98"/>
      <c r="F15" s="98"/>
      <c r="G15" s="98"/>
      <c r="H15" s="98"/>
      <c r="I15" s="98"/>
      <c r="J15" s="98"/>
      <c r="K15" s="98"/>
      <c r="L15" s="98"/>
      <c r="M15" s="98"/>
      <c r="N15" s="98"/>
    </row>
    <row r="16" spans="1:14" s="20" customFormat="1" x14ac:dyDescent="0.25">
      <c r="A16" s="96"/>
      <c r="B16" s="96"/>
      <c r="C16" s="96"/>
      <c r="D16" s="96"/>
      <c r="E16" s="96"/>
      <c r="F16" s="96"/>
      <c r="G16" s="96"/>
      <c r="H16" s="96"/>
      <c r="I16" s="96"/>
      <c r="J16" s="96"/>
      <c r="K16" s="96"/>
      <c r="L16" s="96"/>
      <c r="M16" s="96"/>
      <c r="N16" s="96"/>
    </row>
    <row r="17" spans="2:11" x14ac:dyDescent="0.25">
      <c r="B17" s="133" t="s">
        <v>451</v>
      </c>
      <c r="C17" s="96"/>
      <c r="D17" s="96"/>
      <c r="E17" s="96"/>
      <c r="F17" s="96"/>
      <c r="G17" s="96"/>
      <c r="H17" s="96"/>
      <c r="I17" s="96"/>
      <c r="J17" s="96"/>
      <c r="K17" s="96"/>
    </row>
    <row r="18" spans="2:11" ht="13.8" thickBot="1" x14ac:dyDescent="0.3">
      <c r="B18" s="20"/>
      <c r="C18" s="20"/>
      <c r="D18" s="100">
        <v>2020</v>
      </c>
      <c r="E18" s="100">
        <f t="shared" ref="E18:G18" si="0">D18+1</f>
        <v>2021</v>
      </c>
      <c r="F18" s="100">
        <f t="shared" si="0"/>
        <v>2022</v>
      </c>
      <c r="G18" s="100">
        <f t="shared" si="0"/>
        <v>2023</v>
      </c>
      <c r="H18" s="100" t="str">
        <f>G18+1&amp;" Forecast"</f>
        <v>2024 Forecast</v>
      </c>
      <c r="I18" s="100" t="str">
        <f>G18+2&amp;" Forecast"</f>
        <v>2025 Forecast</v>
      </c>
      <c r="J18" s="101" t="s">
        <v>437</v>
      </c>
      <c r="K18" s="101"/>
    </row>
    <row r="19" spans="2:11" x14ac:dyDescent="0.25">
      <c r="B19" s="102" t="s">
        <v>438</v>
      </c>
      <c r="C19" s="102"/>
      <c r="D19" s="107"/>
      <c r="E19" s="107"/>
      <c r="F19" s="107"/>
      <c r="G19" s="107"/>
      <c r="H19" s="107"/>
      <c r="I19" s="107"/>
      <c r="J19" s="107"/>
      <c r="K19" s="107"/>
    </row>
    <row r="20" spans="2:11" x14ac:dyDescent="0.25">
      <c r="B20" s="96" t="s">
        <v>439</v>
      </c>
      <c r="C20" s="96"/>
      <c r="D20" s="108"/>
      <c r="E20" s="108"/>
      <c r="F20" s="108"/>
      <c r="G20" s="108"/>
      <c r="H20" s="108"/>
      <c r="I20" s="108"/>
      <c r="J20" s="107"/>
      <c r="K20" s="107"/>
    </row>
    <row r="21" spans="2:11" x14ac:dyDescent="0.25">
      <c r="B21" s="96"/>
      <c r="C21" s="96"/>
      <c r="D21" s="96"/>
      <c r="E21" s="96"/>
      <c r="F21" s="96"/>
      <c r="G21" s="96"/>
      <c r="H21" s="96"/>
      <c r="I21" s="96"/>
      <c r="J21" s="96"/>
      <c r="K21" s="96"/>
    </row>
    <row r="22" spans="2:11" x14ac:dyDescent="0.25">
      <c r="B22" s="133" t="s">
        <v>452</v>
      </c>
      <c r="C22" s="96"/>
      <c r="D22" s="96"/>
      <c r="E22" s="96"/>
      <c r="F22" s="96"/>
      <c r="G22" s="96"/>
      <c r="H22" s="96"/>
      <c r="I22" s="96"/>
      <c r="J22" s="96"/>
      <c r="K22" s="96"/>
    </row>
    <row r="23" spans="2:11" ht="13.8" thickBot="1" x14ac:dyDescent="0.3">
      <c r="B23" s="20"/>
      <c r="C23" s="20"/>
      <c r="D23" s="100">
        <f t="shared" ref="D23:J23" si="1">D18</f>
        <v>2020</v>
      </c>
      <c r="E23" s="100">
        <f t="shared" si="1"/>
        <v>2021</v>
      </c>
      <c r="F23" s="100">
        <f t="shared" si="1"/>
        <v>2022</v>
      </c>
      <c r="G23" s="100">
        <f t="shared" si="1"/>
        <v>2023</v>
      </c>
      <c r="H23" s="100" t="str">
        <f t="shared" si="1"/>
        <v>2024 Forecast</v>
      </c>
      <c r="I23" s="100" t="str">
        <f t="shared" si="1"/>
        <v>2025 Forecast</v>
      </c>
      <c r="J23" s="101" t="str">
        <f t="shared" si="1"/>
        <v xml:space="preserve">      Forecast Methodology</v>
      </c>
      <c r="K23" s="101"/>
    </row>
    <row r="24" spans="2:11" x14ac:dyDescent="0.25">
      <c r="B24" s="102" t="s">
        <v>438</v>
      </c>
      <c r="C24" s="20"/>
      <c r="D24" s="107"/>
      <c r="E24" s="107"/>
      <c r="F24" s="107"/>
      <c r="G24" s="107"/>
      <c r="H24" s="107"/>
      <c r="I24" s="107"/>
      <c r="J24" s="107"/>
      <c r="K24" s="107"/>
    </row>
    <row r="25" spans="2:11" x14ac:dyDescent="0.25">
      <c r="B25" s="96" t="s">
        <v>439</v>
      </c>
      <c r="C25" s="20"/>
      <c r="D25" s="108"/>
      <c r="E25" s="108"/>
      <c r="F25" s="108"/>
      <c r="G25" s="108"/>
      <c r="H25" s="108"/>
      <c r="I25" s="108"/>
      <c r="J25" s="107"/>
      <c r="K25" s="107"/>
    </row>
    <row r="26" spans="2:11" x14ac:dyDescent="0.25">
      <c r="B26" s="96"/>
      <c r="C26" s="96"/>
      <c r="D26" s="96"/>
      <c r="E26" s="96"/>
      <c r="F26" s="96"/>
      <c r="G26" s="96"/>
      <c r="H26" s="96"/>
      <c r="I26" s="96"/>
      <c r="J26" s="96"/>
      <c r="K26" s="96"/>
    </row>
    <row r="27" spans="2:11" x14ac:dyDescent="0.25">
      <c r="B27" s="218" t="s">
        <v>440</v>
      </c>
      <c r="C27" s="218"/>
      <c r="D27" s="218"/>
      <c r="E27" s="218"/>
      <c r="F27" s="218"/>
      <c r="G27" s="218"/>
      <c r="H27" s="218"/>
      <c r="I27" s="218"/>
      <c r="J27" s="218"/>
      <c r="K27" s="218"/>
    </row>
    <row r="28" spans="2:11" x14ac:dyDescent="0.25">
      <c r="B28" s="218" t="s">
        <v>441</v>
      </c>
      <c r="C28" s="218"/>
      <c r="D28" s="218"/>
      <c r="E28" s="218"/>
      <c r="F28" s="218"/>
      <c r="G28" s="218"/>
      <c r="H28" s="218"/>
      <c r="I28" s="218"/>
      <c r="J28" s="218"/>
      <c r="K28" s="218"/>
    </row>
    <row r="29" spans="2:11" x14ac:dyDescent="0.25">
      <c r="B29" s="102"/>
      <c r="C29" s="96"/>
      <c r="D29" s="96"/>
      <c r="E29" s="96"/>
      <c r="F29" s="96"/>
      <c r="G29" s="96"/>
      <c r="H29" s="96"/>
      <c r="I29" s="96"/>
      <c r="J29" s="96"/>
      <c r="K29" s="96"/>
    </row>
    <row r="30" spans="2:11" ht="15.6" x14ac:dyDescent="0.25">
      <c r="B30" s="99" t="s">
        <v>442</v>
      </c>
      <c r="C30" s="98"/>
      <c r="D30" s="98"/>
      <c r="E30" s="98"/>
      <c r="F30" s="98"/>
      <c r="G30" s="98"/>
      <c r="H30" s="98"/>
      <c r="I30" s="98"/>
      <c r="J30" s="98"/>
      <c r="K30" s="98"/>
    </row>
    <row r="31" spans="2:11" ht="13.8" thickBot="1" x14ac:dyDescent="0.3">
      <c r="B31" s="20"/>
      <c r="C31" s="20"/>
      <c r="D31" s="20"/>
      <c r="E31" s="20"/>
      <c r="F31" s="20"/>
      <c r="G31" s="20"/>
      <c r="H31" s="20"/>
      <c r="I31" s="20"/>
      <c r="J31" s="20"/>
      <c r="K31" s="20"/>
    </row>
    <row r="32" spans="2:11" ht="13.8" thickBot="1" x14ac:dyDescent="0.3">
      <c r="B32" s="20" t="s">
        <v>443</v>
      </c>
      <c r="C32" s="109"/>
      <c r="D32" s="20"/>
      <c r="E32" s="20"/>
      <c r="F32" s="20"/>
      <c r="G32" s="20"/>
      <c r="H32" s="20"/>
      <c r="I32" s="20"/>
      <c r="J32" s="20"/>
      <c r="K32" s="20"/>
    </row>
    <row r="33" spans="2:11" x14ac:dyDescent="0.25">
      <c r="B33" s="20"/>
      <c r="C33" s="20"/>
      <c r="D33" s="20"/>
      <c r="E33" s="20"/>
      <c r="F33" s="20"/>
      <c r="G33" s="20"/>
      <c r="H33" s="20"/>
      <c r="I33" s="20"/>
      <c r="J33" s="20"/>
      <c r="K33" s="20"/>
    </row>
    <row r="34" spans="2:11" x14ac:dyDescent="0.25">
      <c r="B34" s="218" t="s">
        <v>449</v>
      </c>
      <c r="C34" s="218"/>
      <c r="D34" s="218"/>
      <c r="E34" s="218"/>
      <c r="F34" s="218"/>
      <c r="G34" s="218"/>
      <c r="H34" s="218"/>
      <c r="I34" s="218"/>
    </row>
    <row r="35" spans="2:11" x14ac:dyDescent="0.25">
      <c r="B35" s="218" t="s">
        <v>1218</v>
      </c>
      <c r="C35" s="218"/>
      <c r="D35" s="218"/>
      <c r="E35" s="218"/>
      <c r="F35" s="218"/>
      <c r="G35" s="218"/>
      <c r="H35" s="218"/>
      <c r="I35" s="218"/>
    </row>
    <row r="37" spans="2:11" ht="40.200000000000003" thickBot="1" x14ac:dyDescent="0.3">
      <c r="B37" s="103" t="s">
        <v>151</v>
      </c>
      <c r="C37" s="105" t="s">
        <v>152</v>
      </c>
      <c r="D37" s="100" t="str">
        <f>D18+6&amp;" Forecasted Volume"</f>
        <v>2026 Forecasted Volume</v>
      </c>
      <c r="E37" s="100" t="s">
        <v>444</v>
      </c>
      <c r="F37" s="100" t="s">
        <v>445</v>
      </c>
      <c r="G37" s="100" t="s">
        <v>446</v>
      </c>
      <c r="H37" s="100" t="s">
        <v>447</v>
      </c>
      <c r="I37" s="100" t="s">
        <v>448</v>
      </c>
      <c r="J37" s="106" t="s">
        <v>445</v>
      </c>
      <c r="K37" s="104" t="s">
        <v>442</v>
      </c>
    </row>
    <row r="39" spans="2:11" x14ac:dyDescent="0.25">
      <c r="B39" t="s">
        <v>1189</v>
      </c>
      <c r="C39" t="s">
        <v>1195</v>
      </c>
      <c r="D39" s="152"/>
      <c r="E39">
        <v>0</v>
      </c>
      <c r="F39" s="136">
        <f t="shared" ref="F39:F45" si="2">IF(C39="$/kWh",D39*C$32,D39)</f>
        <v>0</v>
      </c>
      <c r="G39" s="136">
        <f t="shared" ref="G39:G45" si="3">F39*E39</f>
        <v>0</v>
      </c>
      <c r="H39" s="149" t="e">
        <f>G39/$G47</f>
        <v>#DIV/0!</v>
      </c>
      <c r="I39" s="136" t="e">
        <f>H39*(I20+I25)</f>
        <v>#DIV/0!</v>
      </c>
      <c r="J39" s="136">
        <f t="shared" ref="J39:J45" si="4">IF(J$37="Loss Adjusted Volume",F39,D39)</f>
        <v>0</v>
      </c>
      <c r="K39" s="150">
        <f t="shared" ref="K39:K45" si="5">IFERROR(I39/J39,0)</f>
        <v>0</v>
      </c>
    </row>
    <row r="40" spans="2:11" x14ac:dyDescent="0.25">
      <c r="B40" t="s">
        <v>1190</v>
      </c>
      <c r="C40" t="s">
        <v>1196</v>
      </c>
      <c r="D40" s="152"/>
      <c r="E40">
        <v>0</v>
      </c>
      <c r="F40" s="136">
        <f t="shared" si="2"/>
        <v>0</v>
      </c>
      <c r="G40" s="136">
        <f t="shared" si="3"/>
        <v>0</v>
      </c>
      <c r="H40" s="149" t="e">
        <f>G40/$G47</f>
        <v>#DIV/0!</v>
      </c>
      <c r="I40" s="136" t="e">
        <f>H40*(I20+I25)</f>
        <v>#DIV/0!</v>
      </c>
      <c r="J40" s="136">
        <f t="shared" si="4"/>
        <v>0</v>
      </c>
      <c r="K40" s="150">
        <f t="shared" si="5"/>
        <v>0</v>
      </c>
    </row>
    <row r="41" spans="2:11" x14ac:dyDescent="0.25">
      <c r="B41" t="s">
        <v>1191</v>
      </c>
      <c r="C41" t="s">
        <v>1196</v>
      </c>
      <c r="D41" s="152"/>
      <c r="E41">
        <v>0</v>
      </c>
      <c r="F41" s="136">
        <f t="shared" si="2"/>
        <v>0</v>
      </c>
      <c r="G41" s="136">
        <f t="shared" si="3"/>
        <v>0</v>
      </c>
      <c r="H41" s="149" t="e">
        <f>G41/$G47</f>
        <v>#DIV/0!</v>
      </c>
      <c r="I41" s="136" t="e">
        <f>H41*(I20+I25)</f>
        <v>#DIV/0!</v>
      </c>
      <c r="J41" s="136">
        <f t="shared" si="4"/>
        <v>0</v>
      </c>
      <c r="K41" s="150">
        <f t="shared" si="5"/>
        <v>0</v>
      </c>
    </row>
    <row r="42" spans="2:11" x14ac:dyDescent="0.25">
      <c r="B42" t="s">
        <v>1191</v>
      </c>
      <c r="C42" t="s">
        <v>1196</v>
      </c>
      <c r="D42" s="152"/>
      <c r="E42">
        <v>0</v>
      </c>
      <c r="F42" s="136">
        <f t="shared" si="2"/>
        <v>0</v>
      </c>
      <c r="G42" s="136">
        <f t="shared" si="3"/>
        <v>0</v>
      </c>
      <c r="H42" s="149" t="e">
        <f>G42/$G47</f>
        <v>#DIV/0!</v>
      </c>
      <c r="I42" s="136" t="e">
        <f>H42*(I20+I25)</f>
        <v>#DIV/0!</v>
      </c>
      <c r="J42" s="136">
        <f t="shared" si="4"/>
        <v>0</v>
      </c>
      <c r="K42" s="150">
        <f t="shared" si="5"/>
        <v>0</v>
      </c>
    </row>
    <row r="43" spans="2:11" x14ac:dyDescent="0.25">
      <c r="B43" t="s">
        <v>1192</v>
      </c>
      <c r="C43" t="s">
        <v>1195</v>
      </c>
      <c r="D43" s="152"/>
      <c r="E43">
        <v>0</v>
      </c>
      <c r="F43" s="136">
        <f t="shared" si="2"/>
        <v>0</v>
      </c>
      <c r="G43" s="136">
        <f t="shared" si="3"/>
        <v>0</v>
      </c>
      <c r="H43" s="149" t="e">
        <f>G43/$G47</f>
        <v>#DIV/0!</v>
      </c>
      <c r="I43" s="136" t="e">
        <f>H43*(I20+I25)</f>
        <v>#DIV/0!</v>
      </c>
      <c r="J43" s="136">
        <f t="shared" si="4"/>
        <v>0</v>
      </c>
      <c r="K43" s="150">
        <f t="shared" si="5"/>
        <v>0</v>
      </c>
    </row>
    <row r="44" spans="2:11" x14ac:dyDescent="0.25">
      <c r="B44" t="s">
        <v>1193</v>
      </c>
      <c r="C44" t="s">
        <v>1195</v>
      </c>
      <c r="D44" s="152"/>
      <c r="E44">
        <v>0</v>
      </c>
      <c r="F44" s="136">
        <f t="shared" si="2"/>
        <v>0</v>
      </c>
      <c r="G44" s="136">
        <f t="shared" si="3"/>
        <v>0</v>
      </c>
      <c r="H44" s="149" t="e">
        <f>G44/$G47</f>
        <v>#DIV/0!</v>
      </c>
      <c r="I44" s="136" t="e">
        <f>H44*(I20+I25)</f>
        <v>#DIV/0!</v>
      </c>
      <c r="J44" s="136">
        <f t="shared" si="4"/>
        <v>0</v>
      </c>
      <c r="K44" s="150">
        <f t="shared" si="5"/>
        <v>0</v>
      </c>
    </row>
    <row r="45" spans="2:11" x14ac:dyDescent="0.25">
      <c r="B45" t="s">
        <v>1194</v>
      </c>
      <c r="C45" t="s">
        <v>1195</v>
      </c>
      <c r="D45" s="151"/>
      <c r="E45">
        <v>0</v>
      </c>
      <c r="F45" s="136">
        <f t="shared" si="2"/>
        <v>0</v>
      </c>
      <c r="G45" s="136">
        <f t="shared" si="3"/>
        <v>0</v>
      </c>
      <c r="H45" s="149" t="e">
        <f>G45/$G47</f>
        <v>#DIV/0!</v>
      </c>
      <c r="I45" s="136" t="e">
        <f>H45*(I20+I25)</f>
        <v>#DIV/0!</v>
      </c>
      <c r="J45" s="136">
        <f t="shared" si="4"/>
        <v>0</v>
      </c>
      <c r="K45" s="150">
        <f t="shared" si="5"/>
        <v>0</v>
      </c>
    </row>
    <row r="46" spans="2:11" x14ac:dyDescent="0.25">
      <c r="C46"/>
      <c r="D46" s="136"/>
      <c r="G46" s="155"/>
      <c r="H46" s="155" t="e">
        <f>G46/$G47</f>
        <v>#DIV/0!</v>
      </c>
      <c r="I46" s="155"/>
    </row>
    <row r="47" spans="2:11" ht="13.8" thickBot="1" x14ac:dyDescent="0.3">
      <c r="B47" t="s">
        <v>1210</v>
      </c>
      <c r="C47"/>
      <c r="D47" s="136"/>
      <c r="G47" s="153">
        <f>SUM(G39:G45)</f>
        <v>0</v>
      </c>
      <c r="H47" s="154" t="e">
        <f>SUM(H39:H45)</f>
        <v>#DIV/0!</v>
      </c>
      <c r="I47" s="153">
        <f>I20+I25</f>
        <v>0</v>
      </c>
    </row>
    <row r="48" spans="2:11" ht="13.8" thickTop="1" x14ac:dyDescent="0.25">
      <c r="C48"/>
      <c r="D48" s="136"/>
    </row>
    <row r="49" spans="3:4" x14ac:dyDescent="0.25">
      <c r="C49"/>
      <c r="D49" s="136"/>
    </row>
    <row r="50" spans="3:4" x14ac:dyDescent="0.25">
      <c r="C50"/>
      <c r="D50" s="136"/>
    </row>
    <row r="51" spans="3:4" x14ac:dyDescent="0.25">
      <c r="C51"/>
      <c r="D51" s="136"/>
    </row>
    <row r="52" spans="3:4" x14ac:dyDescent="0.25">
      <c r="C52"/>
      <c r="D52" s="136"/>
    </row>
    <row r="53" spans="3:4" x14ac:dyDescent="0.25">
      <c r="C53"/>
      <c r="D53" s="136"/>
    </row>
    <row r="54" spans="3:4" x14ac:dyDescent="0.25">
      <c r="C54"/>
      <c r="D54" s="136"/>
    </row>
    <row r="55" spans="3:4" x14ac:dyDescent="0.25">
      <c r="C55"/>
      <c r="D55" s="136"/>
    </row>
    <row r="56" spans="3:4" x14ac:dyDescent="0.25">
      <c r="C56"/>
    </row>
    <row r="57" spans="3:4" x14ac:dyDescent="0.25">
      <c r="C57"/>
    </row>
    <row r="58" spans="3:4" x14ac:dyDescent="0.25">
      <c r="C58"/>
    </row>
    <row r="59" spans="3:4" x14ac:dyDescent="0.25">
      <c r="C59"/>
    </row>
    <row r="60" spans="3:4" x14ac:dyDescent="0.25">
      <c r="C60"/>
    </row>
    <row r="61" spans="3:4" x14ac:dyDescent="0.25">
      <c r="C61"/>
    </row>
    <row r="62" spans="3:4" x14ac:dyDescent="0.25">
      <c r="C62"/>
    </row>
    <row r="63" spans="3:4" x14ac:dyDescent="0.25">
      <c r="C63"/>
    </row>
    <row r="64" spans="3:4"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sheetData>
  <sheetProtection algorithmName="SHA-512" hashValue="/5x/OjycXbVw6nE8WcizYM+sbuuNx7K76jCYlm1nUrnaipE2HOSQQWtQzNzGJU54Denpl+0PyzVfrzSZDt4RQg==" saltValue="lEY4ZquiQriESnrDcNSNjg==" spinCount="100000" sheet="1" objects="1" scenarios="1"/>
  <mergeCells count="5">
    <mergeCell ref="B27:K27"/>
    <mergeCell ref="B28:K28"/>
    <mergeCell ref="B34:I34"/>
    <mergeCell ref="B35:I35"/>
    <mergeCell ref="A13:K13"/>
  </mergeCells>
  <dataValidations count="1">
    <dataValidation type="list" allowBlank="1" showInputMessage="1" showErrorMessage="1" sqref="J37" xr:uid="{386BDF00-E11E-4C8C-9B92-7C0E0DC1A04D}">
      <formula1>"Delivered Volume, Loss Adjusted Volume"</formula1>
    </dataValidation>
  </dataValidations>
  <pageMargins left="0.7" right="0.7" top="0.75" bottom="0.75" header="0.3" footer="0.3"/>
  <pageSetup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AB75"/>
  <sheetViews>
    <sheetView topLeftCell="A36" workbookViewId="0">
      <selection activeCell="A75" sqref="A70:XFD75"/>
    </sheetView>
  </sheetViews>
  <sheetFormatPr defaultRowHeight="13.2" x14ac:dyDescent="0.25"/>
  <cols>
    <col min="1" max="1" width="72.21875" bestFit="1" customWidth="1"/>
  </cols>
  <sheetData>
    <row r="2" spans="1:19" x14ac:dyDescent="0.25">
      <c r="A2" t="s">
        <v>188</v>
      </c>
      <c r="B2" t="s">
        <v>215</v>
      </c>
      <c r="C2" t="s">
        <v>216</v>
      </c>
      <c r="D2" t="s">
        <v>217</v>
      </c>
      <c r="E2" t="s">
        <v>218</v>
      </c>
      <c r="F2" t="s">
        <v>219</v>
      </c>
      <c r="G2" t="s">
        <v>220</v>
      </c>
      <c r="H2" t="s">
        <v>221</v>
      </c>
      <c r="I2" t="s">
        <v>222</v>
      </c>
      <c r="J2" t="s">
        <v>223</v>
      </c>
      <c r="K2" t="s">
        <v>224</v>
      </c>
      <c r="L2" t="s">
        <v>225</v>
      </c>
      <c r="M2" t="s">
        <v>226</v>
      </c>
      <c r="N2" t="s">
        <v>227</v>
      </c>
      <c r="O2" t="s">
        <v>228</v>
      </c>
      <c r="P2" t="s">
        <v>229</v>
      </c>
      <c r="Q2" t="s">
        <v>230</v>
      </c>
      <c r="R2" t="s">
        <v>231</v>
      </c>
      <c r="S2" t="s">
        <v>232</v>
      </c>
    </row>
    <row r="3" spans="1:19" x14ac:dyDescent="0.25">
      <c r="A3" t="s">
        <v>189</v>
      </c>
      <c r="B3" t="s">
        <v>215</v>
      </c>
      <c r="C3" t="s">
        <v>216</v>
      </c>
      <c r="D3" t="s">
        <v>217</v>
      </c>
      <c r="E3" t="s">
        <v>218</v>
      </c>
      <c r="F3" t="s">
        <v>233</v>
      </c>
      <c r="G3" t="s">
        <v>234</v>
      </c>
      <c r="H3" t="s">
        <v>235</v>
      </c>
      <c r="I3" t="s">
        <v>236</v>
      </c>
      <c r="J3" t="s">
        <v>237</v>
      </c>
      <c r="K3" t="s">
        <v>238</v>
      </c>
      <c r="L3" t="s">
        <v>225</v>
      </c>
      <c r="M3" t="s">
        <v>226</v>
      </c>
      <c r="N3" t="s">
        <v>227</v>
      </c>
      <c r="O3" t="s">
        <v>228</v>
      </c>
    </row>
    <row r="4" spans="1:19" x14ac:dyDescent="0.25">
      <c r="A4" t="s">
        <v>190</v>
      </c>
      <c r="B4" t="s">
        <v>215</v>
      </c>
      <c r="C4" t="s">
        <v>216</v>
      </c>
      <c r="D4" t="s">
        <v>217</v>
      </c>
      <c r="E4" t="s">
        <v>218</v>
      </c>
      <c r="F4" t="s">
        <v>239</v>
      </c>
      <c r="G4" t="s">
        <v>240</v>
      </c>
      <c r="H4" t="s">
        <v>223</v>
      </c>
      <c r="I4" t="s">
        <v>224</v>
      </c>
      <c r="J4" t="s">
        <v>241</v>
      </c>
      <c r="K4" t="s">
        <v>242</v>
      </c>
      <c r="L4" t="s">
        <v>225</v>
      </c>
      <c r="M4" t="s">
        <v>226</v>
      </c>
      <c r="N4" t="s">
        <v>243</v>
      </c>
      <c r="O4" t="s">
        <v>244</v>
      </c>
      <c r="P4" t="s">
        <v>227</v>
      </c>
      <c r="Q4" t="s">
        <v>228</v>
      </c>
    </row>
    <row r="5" spans="1:19" x14ac:dyDescent="0.25">
      <c r="A5" t="s">
        <v>191</v>
      </c>
      <c r="B5" t="s">
        <v>215</v>
      </c>
      <c r="C5" t="s">
        <v>216</v>
      </c>
      <c r="D5" t="s">
        <v>217</v>
      </c>
      <c r="E5" t="s">
        <v>218</v>
      </c>
      <c r="F5" t="s">
        <v>239</v>
      </c>
      <c r="G5" t="s">
        <v>240</v>
      </c>
      <c r="H5" t="s">
        <v>245</v>
      </c>
      <c r="I5" t="s">
        <v>246</v>
      </c>
      <c r="J5" t="s">
        <v>223</v>
      </c>
      <c r="K5" t="s">
        <v>224</v>
      </c>
      <c r="L5" t="s">
        <v>225</v>
      </c>
      <c r="M5" t="s">
        <v>226</v>
      </c>
      <c r="N5" t="s">
        <v>243</v>
      </c>
      <c r="O5" t="s">
        <v>244</v>
      </c>
      <c r="P5" t="s">
        <v>227</v>
      </c>
      <c r="Q5" t="s">
        <v>228</v>
      </c>
    </row>
    <row r="6" spans="1:19" x14ac:dyDescent="0.25">
      <c r="A6" t="s">
        <v>130</v>
      </c>
      <c r="B6" t="s">
        <v>247</v>
      </c>
      <c r="C6" t="s">
        <v>248</v>
      </c>
      <c r="D6" t="s">
        <v>249</v>
      </c>
      <c r="E6" t="s">
        <v>250</v>
      </c>
      <c r="F6" t="s">
        <v>251</v>
      </c>
      <c r="G6" t="s">
        <v>252</v>
      </c>
      <c r="H6" t="s">
        <v>227</v>
      </c>
      <c r="I6" t="s">
        <v>228</v>
      </c>
    </row>
    <row r="7" spans="1:19" x14ac:dyDescent="0.25">
      <c r="A7" t="s">
        <v>2</v>
      </c>
      <c r="B7" t="s">
        <v>215</v>
      </c>
      <c r="C7" t="s">
        <v>216</v>
      </c>
      <c r="D7" t="s">
        <v>217</v>
      </c>
      <c r="E7" t="s">
        <v>218</v>
      </c>
      <c r="F7" t="s">
        <v>253</v>
      </c>
      <c r="G7" t="s">
        <v>254</v>
      </c>
      <c r="H7" t="s">
        <v>255</v>
      </c>
      <c r="I7" t="s">
        <v>256</v>
      </c>
      <c r="J7" t="s">
        <v>225</v>
      </c>
      <c r="K7" t="s">
        <v>226</v>
      </c>
      <c r="L7" t="s">
        <v>243</v>
      </c>
      <c r="M7" t="s">
        <v>244</v>
      </c>
      <c r="N7" t="s">
        <v>227</v>
      </c>
      <c r="O7" t="s">
        <v>228</v>
      </c>
    </row>
    <row r="8" spans="1:19" x14ac:dyDescent="0.25">
      <c r="A8" t="s">
        <v>179</v>
      </c>
      <c r="B8" t="s">
        <v>215</v>
      </c>
      <c r="C8" t="s">
        <v>216</v>
      </c>
      <c r="D8" t="s">
        <v>217</v>
      </c>
      <c r="E8" t="s">
        <v>218</v>
      </c>
      <c r="F8" t="s">
        <v>239</v>
      </c>
      <c r="G8" t="s">
        <v>240</v>
      </c>
      <c r="H8" t="s">
        <v>229</v>
      </c>
      <c r="I8" t="s">
        <v>230</v>
      </c>
      <c r="J8" t="s">
        <v>225</v>
      </c>
      <c r="K8" t="s">
        <v>226</v>
      </c>
      <c r="L8" t="s">
        <v>243</v>
      </c>
      <c r="M8" t="s">
        <v>244</v>
      </c>
      <c r="N8" t="s">
        <v>227</v>
      </c>
      <c r="O8" t="s">
        <v>228</v>
      </c>
    </row>
    <row r="9" spans="1:19" x14ac:dyDescent="0.25">
      <c r="A9" t="s">
        <v>207</v>
      </c>
      <c r="B9" t="s">
        <v>215</v>
      </c>
      <c r="C9" t="s">
        <v>216</v>
      </c>
      <c r="D9" t="s">
        <v>217</v>
      </c>
      <c r="E9" t="s">
        <v>218</v>
      </c>
      <c r="F9" t="s">
        <v>239</v>
      </c>
      <c r="G9" t="s">
        <v>257</v>
      </c>
      <c r="H9" t="s">
        <v>223</v>
      </c>
      <c r="I9" t="s">
        <v>258</v>
      </c>
      <c r="J9" t="s">
        <v>225</v>
      </c>
      <c r="K9" t="s">
        <v>226</v>
      </c>
      <c r="L9" t="s">
        <v>243</v>
      </c>
      <c r="M9" t="s">
        <v>244</v>
      </c>
      <c r="N9" t="s">
        <v>227</v>
      </c>
      <c r="O9" t="s">
        <v>228</v>
      </c>
      <c r="P9" t="s">
        <v>229</v>
      </c>
      <c r="Q9" t="s">
        <v>230</v>
      </c>
    </row>
    <row r="10" spans="1:19" x14ac:dyDescent="0.25">
      <c r="A10" t="s">
        <v>193</v>
      </c>
      <c r="B10" t="s">
        <v>215</v>
      </c>
      <c r="C10" t="s">
        <v>216</v>
      </c>
      <c r="D10" t="s">
        <v>217</v>
      </c>
      <c r="E10" t="s">
        <v>218</v>
      </c>
      <c r="F10" t="s">
        <v>239</v>
      </c>
      <c r="G10" t="s">
        <v>240</v>
      </c>
      <c r="H10" t="s">
        <v>243</v>
      </c>
      <c r="I10" t="s">
        <v>244</v>
      </c>
      <c r="J10" t="s">
        <v>227</v>
      </c>
      <c r="K10" t="s">
        <v>228</v>
      </c>
    </row>
    <row r="11" spans="1:19" x14ac:dyDescent="0.25">
      <c r="A11" t="s">
        <v>6</v>
      </c>
      <c r="B11" t="s">
        <v>215</v>
      </c>
      <c r="C11" t="s">
        <v>216</v>
      </c>
      <c r="D11" t="s">
        <v>217</v>
      </c>
      <c r="E11" t="s">
        <v>218</v>
      </c>
      <c r="F11" t="s">
        <v>239</v>
      </c>
      <c r="G11" t="s">
        <v>240</v>
      </c>
      <c r="H11" t="s">
        <v>259</v>
      </c>
      <c r="I11" t="s">
        <v>260</v>
      </c>
      <c r="J11" t="s">
        <v>261</v>
      </c>
      <c r="K11" t="s">
        <v>262</v>
      </c>
      <c r="L11" t="s">
        <v>225</v>
      </c>
      <c r="M11" t="s">
        <v>226</v>
      </c>
      <c r="N11" t="s">
        <v>243</v>
      </c>
      <c r="O11" t="s">
        <v>244</v>
      </c>
      <c r="P11" t="s">
        <v>227</v>
      </c>
      <c r="Q11" t="s">
        <v>228</v>
      </c>
    </row>
    <row r="12" spans="1:19" x14ac:dyDescent="0.25">
      <c r="A12" t="s">
        <v>194</v>
      </c>
      <c r="B12" t="s">
        <v>215</v>
      </c>
      <c r="C12" t="s">
        <v>216</v>
      </c>
      <c r="D12" t="s">
        <v>217</v>
      </c>
      <c r="E12" t="s">
        <v>218</v>
      </c>
      <c r="F12" t="s">
        <v>239</v>
      </c>
      <c r="G12" t="s">
        <v>240</v>
      </c>
      <c r="H12" t="s">
        <v>259</v>
      </c>
      <c r="I12" t="s">
        <v>260</v>
      </c>
      <c r="J12" t="s">
        <v>225</v>
      </c>
      <c r="K12" t="s">
        <v>226</v>
      </c>
      <c r="L12" t="s">
        <v>227</v>
      </c>
      <c r="M12" t="s">
        <v>228</v>
      </c>
      <c r="N12" t="s">
        <v>229</v>
      </c>
      <c r="O12" t="s">
        <v>230</v>
      </c>
    </row>
    <row r="13" spans="1:19" x14ac:dyDescent="0.25">
      <c r="A13" t="s">
        <v>368</v>
      </c>
      <c r="B13" t="s">
        <v>215</v>
      </c>
      <c r="C13" t="s">
        <v>216</v>
      </c>
      <c r="D13" t="s">
        <v>217</v>
      </c>
      <c r="E13" t="s">
        <v>218</v>
      </c>
      <c r="F13" t="s">
        <v>263</v>
      </c>
      <c r="G13" t="s">
        <v>264</v>
      </c>
      <c r="H13" t="s">
        <v>265</v>
      </c>
      <c r="I13" t="s">
        <v>266</v>
      </c>
      <c r="J13" t="s">
        <v>267</v>
      </c>
      <c r="K13" t="s">
        <v>268</v>
      </c>
      <c r="L13" t="s">
        <v>261</v>
      </c>
      <c r="M13" t="s">
        <v>262</v>
      </c>
      <c r="N13" t="s">
        <v>225</v>
      </c>
      <c r="O13" t="s">
        <v>226</v>
      </c>
      <c r="P13" t="s">
        <v>243</v>
      </c>
      <c r="Q13" t="s">
        <v>244</v>
      </c>
      <c r="R13" t="s">
        <v>227</v>
      </c>
      <c r="S13" t="s">
        <v>228</v>
      </c>
    </row>
    <row r="14" spans="1:19" x14ac:dyDescent="0.25">
      <c r="A14" t="s">
        <v>8</v>
      </c>
      <c r="B14" t="s">
        <v>215</v>
      </c>
      <c r="C14" t="s">
        <v>216</v>
      </c>
      <c r="D14" t="s">
        <v>217</v>
      </c>
      <c r="E14" t="s">
        <v>218</v>
      </c>
      <c r="F14" t="s">
        <v>239</v>
      </c>
      <c r="G14" t="s">
        <v>240</v>
      </c>
      <c r="H14" t="s">
        <v>225</v>
      </c>
      <c r="I14" t="s">
        <v>226</v>
      </c>
      <c r="J14" t="s">
        <v>243</v>
      </c>
      <c r="K14" t="s">
        <v>244</v>
      </c>
      <c r="L14" t="s">
        <v>227</v>
      </c>
      <c r="M14" t="s">
        <v>228</v>
      </c>
    </row>
    <row r="15" spans="1:19" x14ac:dyDescent="0.25">
      <c r="A15" t="s">
        <v>141</v>
      </c>
      <c r="B15" t="s">
        <v>215</v>
      </c>
      <c r="C15" t="s">
        <v>216</v>
      </c>
      <c r="D15" t="s">
        <v>217</v>
      </c>
      <c r="E15" t="s">
        <v>218</v>
      </c>
      <c r="F15" t="s">
        <v>269</v>
      </c>
      <c r="G15" t="s">
        <v>270</v>
      </c>
      <c r="H15" t="s">
        <v>271</v>
      </c>
      <c r="I15" t="s">
        <v>272</v>
      </c>
      <c r="J15" t="s">
        <v>223</v>
      </c>
      <c r="K15" t="s">
        <v>224</v>
      </c>
      <c r="L15" t="s">
        <v>225</v>
      </c>
      <c r="M15" t="s">
        <v>226</v>
      </c>
      <c r="N15" t="s">
        <v>243</v>
      </c>
      <c r="O15" t="s">
        <v>244</v>
      </c>
      <c r="P15" t="s">
        <v>227</v>
      </c>
      <c r="Q15" t="s">
        <v>228</v>
      </c>
    </row>
    <row r="16" spans="1:19" x14ac:dyDescent="0.25">
      <c r="A16" t="s">
        <v>199</v>
      </c>
      <c r="B16" t="s">
        <v>215</v>
      </c>
      <c r="C16" t="s">
        <v>216</v>
      </c>
      <c r="D16" t="s">
        <v>217</v>
      </c>
      <c r="E16" t="s">
        <v>218</v>
      </c>
      <c r="F16" t="s">
        <v>239</v>
      </c>
      <c r="G16" t="s">
        <v>273</v>
      </c>
      <c r="H16" t="s">
        <v>259</v>
      </c>
      <c r="I16" t="s">
        <v>274</v>
      </c>
      <c r="J16" t="s">
        <v>225</v>
      </c>
      <c r="K16" t="s">
        <v>226</v>
      </c>
      <c r="L16" t="s">
        <v>243</v>
      </c>
      <c r="M16" t="s">
        <v>244</v>
      </c>
      <c r="N16" t="s">
        <v>227</v>
      </c>
      <c r="O16" t="s">
        <v>228</v>
      </c>
    </row>
    <row r="17" spans="1:19" x14ac:dyDescent="0.25">
      <c r="A17" t="s">
        <v>132</v>
      </c>
      <c r="B17" t="s">
        <v>215</v>
      </c>
      <c r="C17" t="s">
        <v>216</v>
      </c>
      <c r="D17" t="s">
        <v>217</v>
      </c>
      <c r="E17" t="s">
        <v>218</v>
      </c>
      <c r="F17" t="s">
        <v>239</v>
      </c>
      <c r="G17" t="s">
        <v>240</v>
      </c>
      <c r="H17" t="s">
        <v>223</v>
      </c>
      <c r="I17" t="s">
        <v>224</v>
      </c>
      <c r="J17" t="s">
        <v>225</v>
      </c>
      <c r="K17" t="s">
        <v>226</v>
      </c>
      <c r="L17" t="s">
        <v>227</v>
      </c>
      <c r="M17" t="s">
        <v>228</v>
      </c>
    </row>
    <row r="18" spans="1:19" x14ac:dyDescent="0.25">
      <c r="A18" t="s">
        <v>17</v>
      </c>
      <c r="B18" t="s">
        <v>215</v>
      </c>
      <c r="C18" t="s">
        <v>216</v>
      </c>
      <c r="D18" t="s">
        <v>217</v>
      </c>
      <c r="E18" t="s">
        <v>218</v>
      </c>
      <c r="F18" t="s">
        <v>239</v>
      </c>
      <c r="G18" t="s">
        <v>240</v>
      </c>
      <c r="H18" t="s">
        <v>225</v>
      </c>
      <c r="I18" t="s">
        <v>226</v>
      </c>
      <c r="J18" t="s">
        <v>227</v>
      </c>
      <c r="K18" t="s">
        <v>228</v>
      </c>
    </row>
    <row r="19" spans="1:19" x14ac:dyDescent="0.25">
      <c r="A19" t="s">
        <v>3</v>
      </c>
      <c r="B19" t="s">
        <v>215</v>
      </c>
      <c r="C19" t="s">
        <v>216</v>
      </c>
      <c r="D19" t="s">
        <v>217</v>
      </c>
      <c r="E19" t="s">
        <v>218</v>
      </c>
      <c r="F19" t="s">
        <v>239</v>
      </c>
      <c r="G19" t="s">
        <v>240</v>
      </c>
      <c r="H19" t="s">
        <v>225</v>
      </c>
      <c r="I19" t="s">
        <v>226</v>
      </c>
      <c r="J19" t="s">
        <v>227</v>
      </c>
      <c r="K19" t="s">
        <v>228</v>
      </c>
    </row>
    <row r="20" spans="1:19" x14ac:dyDescent="0.25">
      <c r="A20" t="s">
        <v>142</v>
      </c>
      <c r="B20" t="s">
        <v>215</v>
      </c>
      <c r="C20" t="s">
        <v>216</v>
      </c>
      <c r="D20" t="s">
        <v>217</v>
      </c>
      <c r="E20" t="s">
        <v>218</v>
      </c>
      <c r="F20" t="s">
        <v>253</v>
      </c>
      <c r="G20" t="s">
        <v>254</v>
      </c>
      <c r="H20" t="s">
        <v>255</v>
      </c>
      <c r="I20" t="s">
        <v>256</v>
      </c>
      <c r="J20" t="s">
        <v>225</v>
      </c>
      <c r="K20" t="s">
        <v>226</v>
      </c>
      <c r="L20" t="s">
        <v>243</v>
      </c>
      <c r="M20" t="s">
        <v>244</v>
      </c>
      <c r="N20" t="s">
        <v>227</v>
      </c>
      <c r="O20" t="s">
        <v>228</v>
      </c>
    </row>
    <row r="21" spans="1:19" x14ac:dyDescent="0.25">
      <c r="A21" t="s">
        <v>135</v>
      </c>
      <c r="B21" t="s">
        <v>215</v>
      </c>
      <c r="C21" t="s">
        <v>216</v>
      </c>
      <c r="D21" t="s">
        <v>275</v>
      </c>
      <c r="E21" t="s">
        <v>276</v>
      </c>
      <c r="F21" t="s">
        <v>217</v>
      </c>
      <c r="G21" t="s">
        <v>218</v>
      </c>
      <c r="H21" t="s">
        <v>263</v>
      </c>
      <c r="I21" t="s">
        <v>265</v>
      </c>
      <c r="J21" t="s">
        <v>277</v>
      </c>
      <c r="K21" t="s">
        <v>278</v>
      </c>
      <c r="L21" t="s">
        <v>223</v>
      </c>
      <c r="M21" t="s">
        <v>224</v>
      </c>
      <c r="N21" t="s">
        <v>225</v>
      </c>
      <c r="O21" t="s">
        <v>226</v>
      </c>
      <c r="P21" t="s">
        <v>227</v>
      </c>
      <c r="Q21" t="s">
        <v>228</v>
      </c>
    </row>
    <row r="22" spans="1:19" x14ac:dyDescent="0.25">
      <c r="A22" t="s">
        <v>20</v>
      </c>
      <c r="B22" t="s">
        <v>215</v>
      </c>
      <c r="C22" t="s">
        <v>216</v>
      </c>
      <c r="D22" t="s">
        <v>217</v>
      </c>
      <c r="E22" t="s">
        <v>218</v>
      </c>
      <c r="F22" t="s">
        <v>239</v>
      </c>
      <c r="G22" t="s">
        <v>240</v>
      </c>
      <c r="H22" t="s">
        <v>225</v>
      </c>
      <c r="I22" t="s">
        <v>226</v>
      </c>
      <c r="J22" t="s">
        <v>243</v>
      </c>
      <c r="K22" t="s">
        <v>244</v>
      </c>
      <c r="L22" t="s">
        <v>227</v>
      </c>
      <c r="M22" t="s">
        <v>228</v>
      </c>
    </row>
    <row r="23" spans="1:19" x14ac:dyDescent="0.25">
      <c r="A23" t="s">
        <v>369</v>
      </c>
      <c r="B23" t="s">
        <v>215</v>
      </c>
      <c r="C23" t="s">
        <v>216</v>
      </c>
      <c r="D23" t="s">
        <v>217</v>
      </c>
      <c r="E23" t="s">
        <v>218</v>
      </c>
      <c r="F23" t="s">
        <v>239</v>
      </c>
      <c r="G23" t="s">
        <v>240</v>
      </c>
      <c r="H23" t="s">
        <v>225</v>
      </c>
      <c r="I23" t="s">
        <v>226</v>
      </c>
      <c r="J23" t="s">
        <v>243</v>
      </c>
      <c r="K23" t="s">
        <v>244</v>
      </c>
      <c r="L23" t="s">
        <v>227</v>
      </c>
      <c r="M23" t="s">
        <v>228</v>
      </c>
    </row>
    <row r="24" spans="1:19" x14ac:dyDescent="0.25">
      <c r="A24" t="s">
        <v>208</v>
      </c>
      <c r="B24" t="s">
        <v>215</v>
      </c>
      <c r="C24" t="s">
        <v>216</v>
      </c>
      <c r="D24" t="s">
        <v>217</v>
      </c>
      <c r="E24" t="s">
        <v>218</v>
      </c>
      <c r="F24" t="s">
        <v>263</v>
      </c>
      <c r="G24" t="s">
        <v>265</v>
      </c>
      <c r="H24" t="s">
        <v>277</v>
      </c>
      <c r="I24" t="s">
        <v>278</v>
      </c>
      <c r="J24" t="s">
        <v>223</v>
      </c>
      <c r="K24" t="s">
        <v>224</v>
      </c>
      <c r="L24" t="s">
        <v>225</v>
      </c>
      <c r="M24" t="s">
        <v>226</v>
      </c>
      <c r="N24" t="s">
        <v>243</v>
      </c>
      <c r="O24" t="s">
        <v>244</v>
      </c>
      <c r="P24" t="s">
        <v>227</v>
      </c>
      <c r="Q24" t="s">
        <v>228</v>
      </c>
      <c r="R24" t="s">
        <v>229</v>
      </c>
      <c r="S24" t="s">
        <v>230</v>
      </c>
    </row>
    <row r="25" spans="1:19" x14ac:dyDescent="0.25">
      <c r="A25" t="s">
        <v>192</v>
      </c>
      <c r="B25" t="s">
        <v>215</v>
      </c>
      <c r="C25" t="s">
        <v>216</v>
      </c>
      <c r="D25" t="s">
        <v>217</v>
      </c>
      <c r="E25" t="s">
        <v>218</v>
      </c>
      <c r="F25" t="s">
        <v>239</v>
      </c>
      <c r="G25" t="s">
        <v>257</v>
      </c>
      <c r="H25" t="s">
        <v>223</v>
      </c>
      <c r="I25" t="s">
        <v>258</v>
      </c>
      <c r="J25" t="s">
        <v>225</v>
      </c>
      <c r="K25" t="s">
        <v>226</v>
      </c>
      <c r="L25" t="s">
        <v>243</v>
      </c>
      <c r="M25" t="s">
        <v>244</v>
      </c>
      <c r="N25" t="s">
        <v>227</v>
      </c>
      <c r="O25" t="s">
        <v>228</v>
      </c>
      <c r="P25" t="s">
        <v>229</v>
      </c>
      <c r="Q25" t="s">
        <v>230</v>
      </c>
    </row>
    <row r="26" spans="1:19" x14ac:dyDescent="0.25">
      <c r="A26" t="s">
        <v>9</v>
      </c>
      <c r="B26" t="s">
        <v>215</v>
      </c>
      <c r="C26" t="s">
        <v>216</v>
      </c>
      <c r="D26" t="s">
        <v>217</v>
      </c>
      <c r="E26" t="s">
        <v>218</v>
      </c>
      <c r="F26" t="s">
        <v>239</v>
      </c>
      <c r="G26" t="s">
        <v>240</v>
      </c>
      <c r="H26" t="s">
        <v>225</v>
      </c>
      <c r="I26" t="s">
        <v>226</v>
      </c>
      <c r="J26" t="s">
        <v>243</v>
      </c>
      <c r="K26" t="s">
        <v>244</v>
      </c>
      <c r="L26" t="s">
        <v>227</v>
      </c>
      <c r="M26" t="s">
        <v>228</v>
      </c>
    </row>
    <row r="27" spans="1:19" x14ac:dyDescent="0.25">
      <c r="A27" t="s">
        <v>201</v>
      </c>
      <c r="B27" t="s">
        <v>215</v>
      </c>
      <c r="C27" t="s">
        <v>216</v>
      </c>
      <c r="D27" t="s">
        <v>217</v>
      </c>
      <c r="E27" t="s">
        <v>218</v>
      </c>
      <c r="F27" t="s">
        <v>239</v>
      </c>
      <c r="G27" t="s">
        <v>273</v>
      </c>
      <c r="H27" t="s">
        <v>225</v>
      </c>
      <c r="I27" t="s">
        <v>226</v>
      </c>
      <c r="J27" t="s">
        <v>227</v>
      </c>
      <c r="K27" t="s">
        <v>228</v>
      </c>
    </row>
    <row r="28" spans="1:19" x14ac:dyDescent="0.25">
      <c r="A28" t="s">
        <v>202</v>
      </c>
      <c r="B28" t="s">
        <v>215</v>
      </c>
      <c r="C28" t="s">
        <v>216</v>
      </c>
      <c r="D28" t="s">
        <v>217</v>
      </c>
      <c r="E28" t="s">
        <v>218</v>
      </c>
      <c r="F28" t="s">
        <v>239</v>
      </c>
      <c r="G28" t="s">
        <v>240</v>
      </c>
      <c r="H28" t="s">
        <v>225</v>
      </c>
      <c r="I28" t="s">
        <v>226</v>
      </c>
      <c r="J28" t="s">
        <v>243</v>
      </c>
      <c r="K28" t="s">
        <v>244</v>
      </c>
      <c r="L28" t="s">
        <v>227</v>
      </c>
      <c r="M28" t="s">
        <v>228</v>
      </c>
    </row>
    <row r="29" spans="1:19" x14ac:dyDescent="0.25">
      <c r="A29" t="s">
        <v>178</v>
      </c>
      <c r="B29" t="s">
        <v>215</v>
      </c>
      <c r="C29" t="s">
        <v>216</v>
      </c>
      <c r="D29" t="s">
        <v>217</v>
      </c>
      <c r="E29" t="s">
        <v>218</v>
      </c>
      <c r="F29" t="s">
        <v>263</v>
      </c>
      <c r="G29" t="s">
        <v>265</v>
      </c>
      <c r="H29" t="s">
        <v>277</v>
      </c>
      <c r="I29" t="s">
        <v>278</v>
      </c>
      <c r="J29" t="s">
        <v>261</v>
      </c>
      <c r="K29" t="s">
        <v>262</v>
      </c>
      <c r="L29" t="s">
        <v>225</v>
      </c>
      <c r="M29" t="s">
        <v>226</v>
      </c>
      <c r="N29" t="s">
        <v>243</v>
      </c>
      <c r="O29" t="s">
        <v>244</v>
      </c>
      <c r="P29" t="s">
        <v>227</v>
      </c>
      <c r="Q29" t="s">
        <v>228</v>
      </c>
    </row>
    <row r="30" spans="1:19" x14ac:dyDescent="0.25">
      <c r="A30" t="s">
        <v>136</v>
      </c>
      <c r="B30" t="s">
        <v>215</v>
      </c>
      <c r="C30" t="s">
        <v>279</v>
      </c>
      <c r="D30" t="s">
        <v>217</v>
      </c>
      <c r="E30" t="s">
        <v>280</v>
      </c>
      <c r="F30" t="s">
        <v>239</v>
      </c>
      <c r="G30" t="s">
        <v>240</v>
      </c>
      <c r="H30" t="s">
        <v>259</v>
      </c>
      <c r="I30" t="s">
        <v>260</v>
      </c>
      <c r="J30" t="s">
        <v>227</v>
      </c>
      <c r="K30" t="s">
        <v>228</v>
      </c>
    </row>
    <row r="31" spans="1:19" x14ac:dyDescent="0.25">
      <c r="A31" t="s">
        <v>1</v>
      </c>
      <c r="B31" t="s">
        <v>215</v>
      </c>
      <c r="C31" t="s">
        <v>216</v>
      </c>
      <c r="D31" t="s">
        <v>217</v>
      </c>
      <c r="E31" t="s">
        <v>218</v>
      </c>
      <c r="F31" t="s">
        <v>259</v>
      </c>
      <c r="G31" t="s">
        <v>274</v>
      </c>
      <c r="H31" t="s">
        <v>225</v>
      </c>
      <c r="I31" t="s">
        <v>226</v>
      </c>
      <c r="J31" t="s">
        <v>227</v>
      </c>
      <c r="K31" t="s">
        <v>281</v>
      </c>
    </row>
    <row r="32" spans="1:19" x14ac:dyDescent="0.25">
      <c r="A32" t="s">
        <v>4</v>
      </c>
      <c r="B32" t="s">
        <v>215</v>
      </c>
      <c r="C32" t="s">
        <v>216</v>
      </c>
      <c r="D32" t="s">
        <v>217</v>
      </c>
      <c r="E32" t="s">
        <v>218</v>
      </c>
      <c r="F32" t="s">
        <v>239</v>
      </c>
      <c r="G32" t="s">
        <v>273</v>
      </c>
      <c r="H32" t="s">
        <v>225</v>
      </c>
      <c r="I32" t="s">
        <v>226</v>
      </c>
      <c r="J32" t="s">
        <v>243</v>
      </c>
      <c r="K32" t="s">
        <v>244</v>
      </c>
      <c r="L32" t="s">
        <v>227</v>
      </c>
      <c r="M32" t="s">
        <v>228</v>
      </c>
      <c r="N32" t="s">
        <v>229</v>
      </c>
      <c r="O32" t="s">
        <v>230</v>
      </c>
    </row>
    <row r="33" spans="1:19" x14ac:dyDescent="0.25">
      <c r="A33" t="s">
        <v>187</v>
      </c>
      <c r="B33" t="s">
        <v>215</v>
      </c>
      <c r="C33" t="s">
        <v>216</v>
      </c>
      <c r="D33" t="s">
        <v>217</v>
      </c>
      <c r="E33" t="s">
        <v>218</v>
      </c>
      <c r="F33" t="s">
        <v>239</v>
      </c>
      <c r="G33" t="s">
        <v>273</v>
      </c>
      <c r="H33" t="s">
        <v>225</v>
      </c>
      <c r="I33" t="s">
        <v>226</v>
      </c>
      <c r="J33" t="s">
        <v>227</v>
      </c>
      <c r="K33" t="s">
        <v>228</v>
      </c>
    </row>
    <row r="34" spans="1:19" x14ac:dyDescent="0.25">
      <c r="A34" t="s">
        <v>5</v>
      </c>
      <c r="B34" t="s">
        <v>215</v>
      </c>
      <c r="C34" t="s">
        <v>216</v>
      </c>
      <c r="D34" t="s">
        <v>217</v>
      </c>
      <c r="E34" t="s">
        <v>218</v>
      </c>
      <c r="F34" t="s">
        <v>239</v>
      </c>
      <c r="G34" t="s">
        <v>240</v>
      </c>
      <c r="H34" t="s">
        <v>259</v>
      </c>
      <c r="I34" t="s">
        <v>260</v>
      </c>
      <c r="J34" t="s">
        <v>225</v>
      </c>
      <c r="K34" t="s">
        <v>226</v>
      </c>
      <c r="L34" t="s">
        <v>243</v>
      </c>
      <c r="M34" t="s">
        <v>244</v>
      </c>
      <c r="N34" t="s">
        <v>227</v>
      </c>
      <c r="O34" t="s">
        <v>228</v>
      </c>
    </row>
    <row r="35" spans="1:19" x14ac:dyDescent="0.25">
      <c r="A35" t="s">
        <v>7</v>
      </c>
      <c r="B35" t="s">
        <v>215</v>
      </c>
      <c r="C35" t="s">
        <v>216</v>
      </c>
      <c r="D35" t="s">
        <v>217</v>
      </c>
      <c r="E35" t="s">
        <v>218</v>
      </c>
      <c r="F35" t="s">
        <v>239</v>
      </c>
      <c r="G35" t="s">
        <v>240</v>
      </c>
      <c r="H35" t="s">
        <v>225</v>
      </c>
      <c r="I35" t="s">
        <v>226</v>
      </c>
      <c r="J35" t="s">
        <v>227</v>
      </c>
      <c r="K35" t="s">
        <v>228</v>
      </c>
    </row>
    <row r="36" spans="1:19" x14ac:dyDescent="0.25">
      <c r="A36" t="s">
        <v>131</v>
      </c>
      <c r="B36" t="s">
        <v>215</v>
      </c>
      <c r="C36" t="s">
        <v>216</v>
      </c>
      <c r="D36" t="s">
        <v>217</v>
      </c>
      <c r="E36" t="s">
        <v>218</v>
      </c>
      <c r="F36" t="s">
        <v>239</v>
      </c>
      <c r="G36" t="s">
        <v>240</v>
      </c>
      <c r="H36" t="s">
        <v>225</v>
      </c>
      <c r="I36" t="s">
        <v>226</v>
      </c>
      <c r="J36" t="s">
        <v>243</v>
      </c>
      <c r="K36" t="s">
        <v>244</v>
      </c>
      <c r="L36" t="s">
        <v>227</v>
      </c>
      <c r="M36" t="s">
        <v>228</v>
      </c>
    </row>
    <row r="37" spans="1:19" x14ac:dyDescent="0.25">
      <c r="A37" t="s">
        <v>139</v>
      </c>
      <c r="B37" t="s">
        <v>215</v>
      </c>
      <c r="C37" t="s">
        <v>216</v>
      </c>
      <c r="D37" t="s">
        <v>217</v>
      </c>
      <c r="E37" t="s">
        <v>218</v>
      </c>
      <c r="F37" t="s">
        <v>263</v>
      </c>
      <c r="G37" t="s">
        <v>265</v>
      </c>
      <c r="H37" t="s">
        <v>277</v>
      </c>
      <c r="I37" t="s">
        <v>278</v>
      </c>
      <c r="J37" t="s">
        <v>225</v>
      </c>
      <c r="K37" t="s">
        <v>226</v>
      </c>
      <c r="L37" t="s">
        <v>243</v>
      </c>
      <c r="M37" t="s">
        <v>244</v>
      </c>
      <c r="N37" t="s">
        <v>227</v>
      </c>
      <c r="O37" t="s">
        <v>228</v>
      </c>
    </row>
    <row r="38" spans="1:19" x14ac:dyDescent="0.25">
      <c r="A38" t="s">
        <v>196</v>
      </c>
      <c r="B38" t="s">
        <v>215</v>
      </c>
      <c r="C38" t="s">
        <v>216</v>
      </c>
      <c r="D38" t="s">
        <v>217</v>
      </c>
      <c r="E38" t="s">
        <v>218</v>
      </c>
      <c r="F38" t="s">
        <v>239</v>
      </c>
      <c r="G38" t="s">
        <v>240</v>
      </c>
      <c r="H38" t="s">
        <v>225</v>
      </c>
      <c r="I38" t="s">
        <v>226</v>
      </c>
      <c r="J38" t="s">
        <v>243</v>
      </c>
      <c r="K38" t="s">
        <v>244</v>
      </c>
      <c r="L38" t="s">
        <v>227</v>
      </c>
      <c r="M38" t="s">
        <v>228</v>
      </c>
      <c r="N38" t="s">
        <v>282</v>
      </c>
      <c r="O38" t="s">
        <v>283</v>
      </c>
    </row>
    <row r="39" spans="1:19" x14ac:dyDescent="0.25">
      <c r="A39" t="s">
        <v>197</v>
      </c>
      <c r="B39" t="s">
        <v>215</v>
      </c>
      <c r="C39" t="s">
        <v>216</v>
      </c>
      <c r="D39" t="s">
        <v>217</v>
      </c>
      <c r="E39" t="s">
        <v>218</v>
      </c>
      <c r="F39" t="s">
        <v>239</v>
      </c>
      <c r="G39" t="s">
        <v>240</v>
      </c>
      <c r="H39" t="s">
        <v>225</v>
      </c>
      <c r="I39" t="s">
        <v>226</v>
      </c>
      <c r="J39" t="s">
        <v>243</v>
      </c>
      <c r="K39" t="s">
        <v>244</v>
      </c>
      <c r="L39" t="s">
        <v>227</v>
      </c>
      <c r="M39" t="s">
        <v>228</v>
      </c>
    </row>
    <row r="40" spans="1:19" x14ac:dyDescent="0.25">
      <c r="A40" t="s">
        <v>198</v>
      </c>
      <c r="B40" t="s">
        <v>215</v>
      </c>
      <c r="C40" t="s">
        <v>216</v>
      </c>
      <c r="D40" t="s">
        <v>217</v>
      </c>
      <c r="E40" t="s">
        <v>218</v>
      </c>
      <c r="F40" t="s">
        <v>263</v>
      </c>
      <c r="G40" t="s">
        <v>265</v>
      </c>
      <c r="H40" t="s">
        <v>284</v>
      </c>
      <c r="I40" t="s">
        <v>285</v>
      </c>
      <c r="J40" t="s">
        <v>225</v>
      </c>
      <c r="K40" t="s">
        <v>226</v>
      </c>
      <c r="L40" t="s">
        <v>227</v>
      </c>
      <c r="M40" t="s">
        <v>228</v>
      </c>
    </row>
    <row r="41" spans="1:19" x14ac:dyDescent="0.25">
      <c r="A41" t="s">
        <v>203</v>
      </c>
      <c r="B41" t="s">
        <v>215</v>
      </c>
      <c r="C41" t="s">
        <v>216</v>
      </c>
      <c r="D41" t="s">
        <v>217</v>
      </c>
      <c r="E41" t="s">
        <v>218</v>
      </c>
      <c r="F41" t="s">
        <v>239</v>
      </c>
      <c r="G41" t="s">
        <v>240</v>
      </c>
      <c r="H41" t="s">
        <v>225</v>
      </c>
      <c r="I41" t="s">
        <v>226</v>
      </c>
      <c r="J41" t="s">
        <v>227</v>
      </c>
      <c r="K41" t="s">
        <v>228</v>
      </c>
    </row>
    <row r="42" spans="1:19" x14ac:dyDescent="0.25">
      <c r="A42" t="s">
        <v>10</v>
      </c>
      <c r="B42" t="s">
        <v>215</v>
      </c>
      <c r="C42" t="s">
        <v>216</v>
      </c>
      <c r="D42" t="s">
        <v>217</v>
      </c>
      <c r="E42" t="s">
        <v>286</v>
      </c>
      <c r="F42" t="s">
        <v>239</v>
      </c>
      <c r="G42" t="s">
        <v>273</v>
      </c>
      <c r="H42" t="s">
        <v>259</v>
      </c>
      <c r="I42" t="s">
        <v>274</v>
      </c>
      <c r="J42" t="s">
        <v>287</v>
      </c>
      <c r="K42" t="s">
        <v>288</v>
      </c>
      <c r="L42" t="s">
        <v>261</v>
      </c>
      <c r="M42" t="s">
        <v>289</v>
      </c>
      <c r="N42" t="s">
        <v>227</v>
      </c>
      <c r="O42" t="s">
        <v>290</v>
      </c>
      <c r="P42" t="s">
        <v>243</v>
      </c>
      <c r="Q42" t="s">
        <v>244</v>
      </c>
      <c r="R42" t="s">
        <v>225</v>
      </c>
      <c r="S42" t="s">
        <v>226</v>
      </c>
    </row>
    <row r="43" spans="1:19" x14ac:dyDescent="0.25">
      <c r="A43" t="s">
        <v>200</v>
      </c>
      <c r="B43" t="s">
        <v>215</v>
      </c>
      <c r="C43" t="s">
        <v>216</v>
      </c>
      <c r="D43" t="s">
        <v>217</v>
      </c>
      <c r="E43" t="s">
        <v>218</v>
      </c>
      <c r="F43" t="s">
        <v>263</v>
      </c>
      <c r="G43" t="s">
        <v>265</v>
      </c>
      <c r="H43" t="s">
        <v>277</v>
      </c>
      <c r="I43" t="s">
        <v>278</v>
      </c>
      <c r="J43" t="s">
        <v>261</v>
      </c>
      <c r="K43" t="s">
        <v>262</v>
      </c>
      <c r="L43" t="s">
        <v>225</v>
      </c>
      <c r="M43" t="s">
        <v>226</v>
      </c>
      <c r="N43" t="s">
        <v>243</v>
      </c>
      <c r="O43" t="s">
        <v>244</v>
      </c>
      <c r="P43" t="s">
        <v>227</v>
      </c>
      <c r="Q43" t="s">
        <v>228</v>
      </c>
    </row>
    <row r="44" spans="1:19" x14ac:dyDescent="0.25">
      <c r="A44" t="s">
        <v>12</v>
      </c>
      <c r="B44" t="s">
        <v>215</v>
      </c>
      <c r="C44" t="s">
        <v>216</v>
      </c>
      <c r="D44" t="s">
        <v>217</v>
      </c>
      <c r="E44" t="s">
        <v>218</v>
      </c>
      <c r="F44" t="s">
        <v>253</v>
      </c>
      <c r="G44" t="s">
        <v>254</v>
      </c>
      <c r="H44" t="s">
        <v>291</v>
      </c>
      <c r="I44" t="s">
        <v>292</v>
      </c>
      <c r="J44" t="s">
        <v>225</v>
      </c>
      <c r="K44" t="s">
        <v>226</v>
      </c>
      <c r="L44" t="s">
        <v>243</v>
      </c>
      <c r="M44" t="s">
        <v>244</v>
      </c>
      <c r="N44" t="s">
        <v>227</v>
      </c>
      <c r="O44" t="s">
        <v>228</v>
      </c>
    </row>
    <row r="45" spans="1:19" x14ac:dyDescent="0.25">
      <c r="A45" t="s">
        <v>13</v>
      </c>
      <c r="B45" t="s">
        <v>215</v>
      </c>
      <c r="C45" t="s">
        <v>216</v>
      </c>
      <c r="D45" t="s">
        <v>217</v>
      </c>
      <c r="E45" t="s">
        <v>218</v>
      </c>
      <c r="F45" t="s">
        <v>239</v>
      </c>
      <c r="G45" t="s">
        <v>273</v>
      </c>
      <c r="H45" t="s">
        <v>225</v>
      </c>
      <c r="I45" t="s">
        <v>226</v>
      </c>
      <c r="J45" t="s">
        <v>227</v>
      </c>
      <c r="K45" t="s">
        <v>228</v>
      </c>
    </row>
    <row r="46" spans="1:19" x14ac:dyDescent="0.25">
      <c r="A46" t="s">
        <v>133</v>
      </c>
      <c r="B46" t="s">
        <v>215</v>
      </c>
      <c r="C46" t="s">
        <v>216</v>
      </c>
      <c r="D46" t="s">
        <v>217</v>
      </c>
      <c r="E46" t="s">
        <v>218</v>
      </c>
      <c r="F46" t="s">
        <v>239</v>
      </c>
      <c r="G46" t="s">
        <v>273</v>
      </c>
      <c r="H46" t="s">
        <v>225</v>
      </c>
      <c r="I46" t="s">
        <v>226</v>
      </c>
      <c r="J46" t="s">
        <v>243</v>
      </c>
      <c r="K46" t="s">
        <v>244</v>
      </c>
      <c r="L46" t="s">
        <v>227</v>
      </c>
      <c r="M46" t="s">
        <v>228</v>
      </c>
    </row>
    <row r="47" spans="1:19" x14ac:dyDescent="0.25">
      <c r="A47" t="s">
        <v>14</v>
      </c>
      <c r="B47" t="s">
        <v>215</v>
      </c>
      <c r="C47" t="s">
        <v>216</v>
      </c>
      <c r="D47" t="s">
        <v>217</v>
      </c>
      <c r="E47" t="s">
        <v>218</v>
      </c>
      <c r="F47" t="s">
        <v>239</v>
      </c>
      <c r="G47" t="s">
        <v>240</v>
      </c>
      <c r="H47" t="s">
        <v>243</v>
      </c>
      <c r="I47" t="s">
        <v>244</v>
      </c>
      <c r="J47" t="s">
        <v>227</v>
      </c>
      <c r="K47" t="s">
        <v>228</v>
      </c>
      <c r="L47" t="s">
        <v>225</v>
      </c>
      <c r="M47" t="s">
        <v>226</v>
      </c>
    </row>
    <row r="48" spans="1:19" x14ac:dyDescent="0.25">
      <c r="A48" t="s">
        <v>15</v>
      </c>
      <c r="B48" t="s">
        <v>215</v>
      </c>
      <c r="C48" t="s">
        <v>216</v>
      </c>
      <c r="D48" t="s">
        <v>217</v>
      </c>
      <c r="E48" t="s">
        <v>218</v>
      </c>
      <c r="F48" t="s">
        <v>239</v>
      </c>
      <c r="G48" t="s">
        <v>240</v>
      </c>
      <c r="H48" t="s">
        <v>243</v>
      </c>
      <c r="I48" t="s">
        <v>244</v>
      </c>
      <c r="J48" t="s">
        <v>227</v>
      </c>
      <c r="K48" t="s">
        <v>228</v>
      </c>
      <c r="L48" t="s">
        <v>225</v>
      </c>
      <c r="M48" t="s">
        <v>226</v>
      </c>
    </row>
    <row r="49" spans="1:22" x14ac:dyDescent="0.25">
      <c r="A49" t="s">
        <v>144</v>
      </c>
      <c r="B49" t="s">
        <v>293</v>
      </c>
      <c r="C49" t="s">
        <v>294</v>
      </c>
      <c r="D49" t="s">
        <v>295</v>
      </c>
      <c r="E49" t="s">
        <v>286</v>
      </c>
      <c r="F49" t="s">
        <v>296</v>
      </c>
      <c r="G49" t="s">
        <v>240</v>
      </c>
      <c r="H49" t="s">
        <v>297</v>
      </c>
      <c r="I49" t="s">
        <v>260</v>
      </c>
      <c r="J49" t="s">
        <v>298</v>
      </c>
      <c r="K49" t="s">
        <v>299</v>
      </c>
      <c r="L49" t="s">
        <v>243</v>
      </c>
      <c r="M49" t="s">
        <v>300</v>
      </c>
      <c r="N49" t="s">
        <v>301</v>
      </c>
      <c r="O49" t="s">
        <v>290</v>
      </c>
    </row>
    <row r="50" spans="1:22" x14ac:dyDescent="0.25">
      <c r="A50" t="s">
        <v>18</v>
      </c>
      <c r="B50" t="s">
        <v>215</v>
      </c>
      <c r="C50" t="s">
        <v>216</v>
      </c>
      <c r="D50" t="s">
        <v>217</v>
      </c>
      <c r="E50" t="s">
        <v>218</v>
      </c>
      <c r="F50" t="s">
        <v>239</v>
      </c>
      <c r="G50" t="s">
        <v>240</v>
      </c>
      <c r="H50" t="s">
        <v>302</v>
      </c>
      <c r="I50" t="s">
        <v>303</v>
      </c>
      <c r="J50" t="s">
        <v>227</v>
      </c>
      <c r="K50" t="s">
        <v>228</v>
      </c>
    </row>
    <row r="51" spans="1:22" x14ac:dyDescent="0.25">
      <c r="A51" t="s">
        <v>361</v>
      </c>
      <c r="B51" t="s">
        <v>215</v>
      </c>
      <c r="C51" t="s">
        <v>216</v>
      </c>
      <c r="D51" t="s">
        <v>217</v>
      </c>
      <c r="E51" t="s">
        <v>218</v>
      </c>
      <c r="F51" t="s">
        <v>263</v>
      </c>
      <c r="G51" t="s">
        <v>304</v>
      </c>
      <c r="H51" t="s">
        <v>264</v>
      </c>
      <c r="I51" t="s">
        <v>305</v>
      </c>
      <c r="J51" t="s">
        <v>306</v>
      </c>
      <c r="K51" t="s">
        <v>307</v>
      </c>
      <c r="L51" t="s">
        <v>225</v>
      </c>
      <c r="M51" t="s">
        <v>299</v>
      </c>
      <c r="N51" t="s">
        <v>243</v>
      </c>
      <c r="O51" t="s">
        <v>300</v>
      </c>
      <c r="P51" t="s">
        <v>227</v>
      </c>
      <c r="Q51" t="s">
        <v>228</v>
      </c>
    </row>
    <row r="52" spans="1:22" x14ac:dyDescent="0.25">
      <c r="A52" t="s">
        <v>186</v>
      </c>
      <c r="B52" t="s">
        <v>215</v>
      </c>
      <c r="C52" t="s">
        <v>216</v>
      </c>
      <c r="D52" t="s">
        <v>217</v>
      </c>
      <c r="E52" t="s">
        <v>218</v>
      </c>
      <c r="F52" t="s">
        <v>239</v>
      </c>
      <c r="G52" t="s">
        <v>240</v>
      </c>
      <c r="H52" t="s">
        <v>308</v>
      </c>
      <c r="I52" t="s">
        <v>309</v>
      </c>
      <c r="J52" t="s">
        <v>310</v>
      </c>
      <c r="K52" t="s">
        <v>311</v>
      </c>
      <c r="L52" t="s">
        <v>312</v>
      </c>
      <c r="M52" t="s">
        <v>313</v>
      </c>
      <c r="N52" t="s">
        <v>314</v>
      </c>
      <c r="O52" t="s">
        <v>315</v>
      </c>
      <c r="P52" t="s">
        <v>316</v>
      </c>
      <c r="Q52" t="s">
        <v>225</v>
      </c>
      <c r="R52" t="s">
        <v>226</v>
      </c>
      <c r="S52" t="s">
        <v>243</v>
      </c>
      <c r="T52" t="s">
        <v>244</v>
      </c>
      <c r="U52" t="s">
        <v>227</v>
      </c>
      <c r="V52" t="s">
        <v>228</v>
      </c>
    </row>
    <row r="53" spans="1:22" x14ac:dyDescent="0.25">
      <c r="A53" t="s">
        <v>195</v>
      </c>
      <c r="B53" t="s">
        <v>215</v>
      </c>
      <c r="C53" t="s">
        <v>216</v>
      </c>
      <c r="D53" t="s">
        <v>217</v>
      </c>
      <c r="E53" t="s">
        <v>218</v>
      </c>
      <c r="F53" t="s">
        <v>269</v>
      </c>
      <c r="G53" t="s">
        <v>317</v>
      </c>
      <c r="H53" t="s">
        <v>318</v>
      </c>
      <c r="I53" t="s">
        <v>319</v>
      </c>
      <c r="J53" t="s">
        <v>243</v>
      </c>
      <c r="K53" t="s">
        <v>244</v>
      </c>
      <c r="L53" t="s">
        <v>227</v>
      </c>
      <c r="M53" t="s">
        <v>228</v>
      </c>
    </row>
    <row r="54" spans="1:22" x14ac:dyDescent="0.25">
      <c r="A54" t="s">
        <v>359</v>
      </c>
      <c r="B54" t="s">
        <v>215</v>
      </c>
      <c r="C54" t="s">
        <v>216</v>
      </c>
      <c r="D54" t="s">
        <v>217</v>
      </c>
      <c r="E54" t="s">
        <v>218</v>
      </c>
      <c r="F54" t="s">
        <v>263</v>
      </c>
      <c r="G54" t="s">
        <v>265</v>
      </c>
      <c r="H54" t="s">
        <v>277</v>
      </c>
      <c r="I54" t="s">
        <v>278</v>
      </c>
      <c r="J54" t="s">
        <v>223</v>
      </c>
      <c r="K54" t="s">
        <v>224</v>
      </c>
      <c r="L54" t="s">
        <v>225</v>
      </c>
      <c r="M54" t="s">
        <v>226</v>
      </c>
      <c r="N54" t="s">
        <v>243</v>
      </c>
      <c r="O54" t="s">
        <v>244</v>
      </c>
      <c r="P54" t="s">
        <v>227</v>
      </c>
      <c r="Q54" t="s">
        <v>228</v>
      </c>
      <c r="R54" t="s">
        <v>229</v>
      </c>
      <c r="S54" t="s">
        <v>230</v>
      </c>
    </row>
    <row r="55" spans="1:22" x14ac:dyDescent="0.25">
      <c r="A55" t="s">
        <v>204</v>
      </c>
      <c r="B55" t="s">
        <v>215</v>
      </c>
      <c r="C55" t="s">
        <v>216</v>
      </c>
      <c r="D55" t="s">
        <v>217</v>
      </c>
      <c r="E55" t="s">
        <v>218</v>
      </c>
      <c r="F55" t="s">
        <v>239</v>
      </c>
      <c r="G55" t="s">
        <v>273</v>
      </c>
      <c r="H55" t="s">
        <v>225</v>
      </c>
      <c r="I55" t="s">
        <v>226</v>
      </c>
      <c r="J55" t="s">
        <v>243</v>
      </c>
      <c r="K55" t="s">
        <v>244</v>
      </c>
      <c r="L55" t="s">
        <v>227</v>
      </c>
      <c r="M55" t="s">
        <v>228</v>
      </c>
    </row>
    <row r="56" spans="1:22" x14ac:dyDescent="0.25">
      <c r="A56" t="s">
        <v>145</v>
      </c>
      <c r="B56" t="s">
        <v>215</v>
      </c>
      <c r="C56" t="s">
        <v>216</v>
      </c>
      <c r="D56" t="s">
        <v>217</v>
      </c>
      <c r="E56" t="s">
        <v>218</v>
      </c>
      <c r="F56" t="s">
        <v>263</v>
      </c>
      <c r="G56" t="s">
        <v>265</v>
      </c>
      <c r="H56" t="s">
        <v>277</v>
      </c>
      <c r="I56" t="s">
        <v>278</v>
      </c>
      <c r="J56" t="s">
        <v>225</v>
      </c>
      <c r="K56" t="s">
        <v>226</v>
      </c>
      <c r="L56" t="s">
        <v>243</v>
      </c>
      <c r="M56" t="s">
        <v>244</v>
      </c>
      <c r="N56" t="s">
        <v>227</v>
      </c>
      <c r="O56" t="s">
        <v>228</v>
      </c>
    </row>
    <row r="57" spans="1:22" x14ac:dyDescent="0.25">
      <c r="A57" t="s">
        <v>19</v>
      </c>
      <c r="B57" t="s">
        <v>215</v>
      </c>
      <c r="C57" t="s">
        <v>216</v>
      </c>
      <c r="D57" t="s">
        <v>217</v>
      </c>
      <c r="E57" t="s">
        <v>218</v>
      </c>
      <c r="F57" t="s">
        <v>233</v>
      </c>
      <c r="G57" t="s">
        <v>234</v>
      </c>
      <c r="H57" t="s">
        <v>320</v>
      </c>
      <c r="I57" t="s">
        <v>321</v>
      </c>
      <c r="J57" t="s">
        <v>322</v>
      </c>
      <c r="K57" t="s">
        <v>323</v>
      </c>
      <c r="L57" t="s">
        <v>225</v>
      </c>
      <c r="M57" t="s">
        <v>226</v>
      </c>
      <c r="N57" t="s">
        <v>243</v>
      </c>
      <c r="O57" t="s">
        <v>244</v>
      </c>
      <c r="P57" t="s">
        <v>227</v>
      </c>
      <c r="Q57" t="s">
        <v>228</v>
      </c>
    </row>
    <row r="58" spans="1:22" x14ac:dyDescent="0.25">
      <c r="A58" t="s">
        <v>370</v>
      </c>
      <c r="B58" t="s">
        <v>215</v>
      </c>
      <c r="C58" t="s">
        <v>216</v>
      </c>
      <c r="D58" t="s">
        <v>324</v>
      </c>
      <c r="E58" t="s">
        <v>325</v>
      </c>
      <c r="F58" t="s">
        <v>217</v>
      </c>
      <c r="G58" t="s">
        <v>218</v>
      </c>
      <c r="H58" t="s">
        <v>253</v>
      </c>
      <c r="I58" t="s">
        <v>254</v>
      </c>
      <c r="J58" t="s">
        <v>255</v>
      </c>
      <c r="K58" t="s">
        <v>326</v>
      </c>
      <c r="L58" t="s">
        <v>223</v>
      </c>
      <c r="M58" t="s">
        <v>327</v>
      </c>
      <c r="N58" t="s">
        <v>225</v>
      </c>
      <c r="O58" t="s">
        <v>226</v>
      </c>
      <c r="P58" t="s">
        <v>243</v>
      </c>
      <c r="Q58" t="s">
        <v>244</v>
      </c>
      <c r="R58" t="s">
        <v>227</v>
      </c>
      <c r="S58" t="s">
        <v>228</v>
      </c>
    </row>
    <row r="59" spans="1:22" x14ac:dyDescent="0.25">
      <c r="A59" t="s">
        <v>134</v>
      </c>
      <c r="B59" t="s">
        <v>215</v>
      </c>
      <c r="C59" t="s">
        <v>216</v>
      </c>
      <c r="D59" t="s">
        <v>217</v>
      </c>
      <c r="E59" t="s">
        <v>218</v>
      </c>
      <c r="F59" t="s">
        <v>239</v>
      </c>
      <c r="G59" t="s">
        <v>240</v>
      </c>
      <c r="H59" t="s">
        <v>225</v>
      </c>
      <c r="I59" t="s">
        <v>226</v>
      </c>
      <c r="J59" t="s">
        <v>227</v>
      </c>
      <c r="K59" t="s">
        <v>228</v>
      </c>
    </row>
    <row r="60" spans="1:22" x14ac:dyDescent="0.25">
      <c r="A60" t="s">
        <v>360</v>
      </c>
      <c r="B60" t="s">
        <v>215</v>
      </c>
      <c r="C60" t="s">
        <v>216</v>
      </c>
      <c r="D60" t="s">
        <v>217</v>
      </c>
      <c r="E60" t="s">
        <v>218</v>
      </c>
      <c r="F60" t="s">
        <v>233</v>
      </c>
      <c r="G60" t="s">
        <v>234</v>
      </c>
      <c r="H60" t="s">
        <v>328</v>
      </c>
      <c r="I60" t="s">
        <v>329</v>
      </c>
      <c r="J60" t="s">
        <v>223</v>
      </c>
      <c r="K60" t="s">
        <v>224</v>
      </c>
      <c r="L60" t="s">
        <v>225</v>
      </c>
      <c r="M60" t="s">
        <v>226</v>
      </c>
      <c r="N60" t="s">
        <v>243</v>
      </c>
      <c r="O60" t="s">
        <v>244</v>
      </c>
      <c r="P60" t="s">
        <v>227</v>
      </c>
      <c r="Q60" t="s">
        <v>228</v>
      </c>
    </row>
    <row r="61" spans="1:22" x14ac:dyDescent="0.25">
      <c r="A61" t="s">
        <v>143</v>
      </c>
      <c r="B61" t="s">
        <v>215</v>
      </c>
      <c r="C61" t="s">
        <v>216</v>
      </c>
      <c r="D61" t="s">
        <v>217</v>
      </c>
      <c r="E61" t="s">
        <v>218</v>
      </c>
      <c r="F61" t="s">
        <v>263</v>
      </c>
      <c r="G61" t="s">
        <v>265</v>
      </c>
      <c r="H61" t="s">
        <v>264</v>
      </c>
      <c r="I61" t="s">
        <v>266</v>
      </c>
      <c r="J61" t="s">
        <v>267</v>
      </c>
      <c r="K61" t="s">
        <v>268</v>
      </c>
      <c r="L61" t="s">
        <v>261</v>
      </c>
      <c r="M61" t="s">
        <v>262</v>
      </c>
      <c r="N61" t="s">
        <v>225</v>
      </c>
      <c r="O61" t="s">
        <v>226</v>
      </c>
      <c r="P61" t="s">
        <v>243</v>
      </c>
      <c r="Q61" t="s">
        <v>244</v>
      </c>
      <c r="R61" t="s">
        <v>227</v>
      </c>
      <c r="S61" t="s">
        <v>228</v>
      </c>
    </row>
    <row r="62" spans="1:22" x14ac:dyDescent="0.25">
      <c r="A62" t="s">
        <v>0</v>
      </c>
      <c r="B62" t="s">
        <v>215</v>
      </c>
      <c r="C62" t="s">
        <v>216</v>
      </c>
      <c r="D62" t="s">
        <v>217</v>
      </c>
      <c r="E62" t="s">
        <v>218</v>
      </c>
      <c r="F62" t="s">
        <v>239</v>
      </c>
      <c r="G62" t="s">
        <v>240</v>
      </c>
      <c r="H62" t="s">
        <v>229</v>
      </c>
      <c r="I62" t="s">
        <v>230</v>
      </c>
      <c r="J62" t="s">
        <v>243</v>
      </c>
      <c r="K62" t="s">
        <v>244</v>
      </c>
      <c r="L62" t="s">
        <v>227</v>
      </c>
      <c r="M62" t="s">
        <v>228</v>
      </c>
      <c r="N62" t="s">
        <v>225</v>
      </c>
      <c r="O62" t="s">
        <v>226</v>
      </c>
    </row>
    <row r="63" spans="1:22" x14ac:dyDescent="0.25">
      <c r="A63" t="s">
        <v>180</v>
      </c>
      <c r="B63" t="s">
        <v>215</v>
      </c>
      <c r="C63" t="s">
        <v>216</v>
      </c>
      <c r="D63" t="s">
        <v>217</v>
      </c>
      <c r="E63" t="s">
        <v>218</v>
      </c>
      <c r="F63" t="s">
        <v>263</v>
      </c>
      <c r="G63" t="s">
        <v>264</v>
      </c>
      <c r="H63" t="s">
        <v>265</v>
      </c>
      <c r="I63" t="s">
        <v>266</v>
      </c>
      <c r="J63" t="s">
        <v>330</v>
      </c>
      <c r="K63" t="s">
        <v>331</v>
      </c>
      <c r="L63" t="s">
        <v>225</v>
      </c>
      <c r="M63" t="s">
        <v>226</v>
      </c>
      <c r="N63" t="s">
        <v>243</v>
      </c>
      <c r="O63" t="s">
        <v>244</v>
      </c>
      <c r="P63" t="s">
        <v>227</v>
      </c>
      <c r="Q63" t="s">
        <v>228</v>
      </c>
      <c r="R63" t="s">
        <v>229</v>
      </c>
      <c r="S63" t="s">
        <v>230</v>
      </c>
    </row>
    <row r="64" spans="1:22" x14ac:dyDescent="0.25">
      <c r="A64" t="s">
        <v>137</v>
      </c>
      <c r="B64" t="s">
        <v>215</v>
      </c>
      <c r="C64" t="s">
        <v>216</v>
      </c>
      <c r="D64" t="s">
        <v>332</v>
      </c>
      <c r="E64" t="s">
        <v>333</v>
      </c>
      <c r="F64" t="s">
        <v>334</v>
      </c>
      <c r="G64" t="s">
        <v>335</v>
      </c>
      <c r="H64" t="s">
        <v>225</v>
      </c>
      <c r="I64" t="s">
        <v>226</v>
      </c>
      <c r="J64" t="s">
        <v>243</v>
      </c>
      <c r="K64" t="s">
        <v>244</v>
      </c>
      <c r="L64" t="s">
        <v>227</v>
      </c>
      <c r="M64" t="s">
        <v>228</v>
      </c>
    </row>
    <row r="65" spans="1:28" x14ac:dyDescent="0.25">
      <c r="A65" t="s">
        <v>138</v>
      </c>
      <c r="B65" t="s">
        <v>215</v>
      </c>
      <c r="C65" t="s">
        <v>216</v>
      </c>
      <c r="D65" t="s">
        <v>332</v>
      </c>
      <c r="E65" t="s">
        <v>333</v>
      </c>
      <c r="F65" t="s">
        <v>334</v>
      </c>
      <c r="G65" t="s">
        <v>335</v>
      </c>
      <c r="H65" t="s">
        <v>336</v>
      </c>
      <c r="I65" t="s">
        <v>337</v>
      </c>
      <c r="J65" t="s">
        <v>225</v>
      </c>
      <c r="K65" t="s">
        <v>226</v>
      </c>
      <c r="L65" t="s">
        <v>243</v>
      </c>
      <c r="M65" t="s">
        <v>244</v>
      </c>
      <c r="N65" t="s">
        <v>227</v>
      </c>
      <c r="O65" t="s">
        <v>228</v>
      </c>
    </row>
    <row r="66" spans="1:28" x14ac:dyDescent="0.25">
      <c r="A66" t="s">
        <v>140</v>
      </c>
      <c r="B66" t="s">
        <v>215</v>
      </c>
      <c r="C66" t="s">
        <v>216</v>
      </c>
      <c r="D66" t="s">
        <v>332</v>
      </c>
      <c r="E66" t="s">
        <v>333</v>
      </c>
      <c r="F66" t="s">
        <v>334</v>
      </c>
      <c r="G66" t="s">
        <v>335</v>
      </c>
      <c r="H66" t="s">
        <v>227</v>
      </c>
      <c r="I66" t="s">
        <v>228</v>
      </c>
      <c r="J66" t="s">
        <v>225</v>
      </c>
      <c r="K66" t="s">
        <v>226</v>
      </c>
    </row>
    <row r="67" spans="1:28" x14ac:dyDescent="0.25">
      <c r="A67" t="s">
        <v>11</v>
      </c>
      <c r="B67" t="s">
        <v>215</v>
      </c>
      <c r="C67" t="s">
        <v>216</v>
      </c>
      <c r="D67" t="s">
        <v>217</v>
      </c>
      <c r="E67" t="s">
        <v>218</v>
      </c>
      <c r="F67" t="s">
        <v>239</v>
      </c>
      <c r="G67" t="s">
        <v>240</v>
      </c>
      <c r="H67" t="s">
        <v>261</v>
      </c>
      <c r="I67" t="s">
        <v>262</v>
      </c>
      <c r="J67" t="s">
        <v>225</v>
      </c>
      <c r="K67" t="s">
        <v>226</v>
      </c>
      <c r="L67" t="s">
        <v>227</v>
      </c>
      <c r="M67" t="s">
        <v>228</v>
      </c>
    </row>
    <row r="68" spans="1:28" x14ac:dyDescent="0.25">
      <c r="A68" t="s">
        <v>16</v>
      </c>
      <c r="B68" t="s">
        <v>215</v>
      </c>
      <c r="C68" t="s">
        <v>217</v>
      </c>
      <c r="D68" t="s">
        <v>239</v>
      </c>
      <c r="E68" t="s">
        <v>259</v>
      </c>
      <c r="F68" t="s">
        <v>225</v>
      </c>
      <c r="G68" t="s">
        <v>243</v>
      </c>
      <c r="H68" t="s">
        <v>227</v>
      </c>
    </row>
    <row r="69" spans="1:28" x14ac:dyDescent="0.25">
      <c r="A69" t="s">
        <v>205</v>
      </c>
      <c r="B69" t="s">
        <v>338</v>
      </c>
      <c r="C69" t="s">
        <v>348</v>
      </c>
      <c r="D69" t="s">
        <v>339</v>
      </c>
      <c r="E69" t="s">
        <v>349</v>
      </c>
      <c r="F69" t="s">
        <v>340</v>
      </c>
      <c r="G69" t="s">
        <v>350</v>
      </c>
      <c r="H69" t="s">
        <v>341</v>
      </c>
      <c r="I69" t="s">
        <v>351</v>
      </c>
      <c r="J69" t="s">
        <v>342</v>
      </c>
      <c r="K69" t="s">
        <v>352</v>
      </c>
      <c r="L69" t="s">
        <v>343</v>
      </c>
      <c r="M69" t="s">
        <v>353</v>
      </c>
      <c r="N69" t="s">
        <v>344</v>
      </c>
      <c r="O69" t="s">
        <v>354</v>
      </c>
      <c r="P69" t="s">
        <v>345</v>
      </c>
      <c r="Q69" t="s">
        <v>355</v>
      </c>
      <c r="R69" t="s">
        <v>346</v>
      </c>
      <c r="S69" t="s">
        <v>356</v>
      </c>
      <c r="T69" t="s">
        <v>347</v>
      </c>
      <c r="U69" t="s">
        <v>357</v>
      </c>
      <c r="V69" t="s">
        <v>358</v>
      </c>
      <c r="W69" t="s">
        <v>225</v>
      </c>
      <c r="X69" t="s">
        <v>226</v>
      </c>
      <c r="Y69" t="s">
        <v>243</v>
      </c>
      <c r="Z69" t="s">
        <v>244</v>
      </c>
      <c r="AA69" t="s">
        <v>227</v>
      </c>
      <c r="AB69" t="s">
        <v>228</v>
      </c>
    </row>
    <row r="70" spans="1:28" x14ac:dyDescent="0.25">
      <c r="A70" t="s">
        <v>1199</v>
      </c>
      <c r="B70" t="s">
        <v>215</v>
      </c>
      <c r="C70" t="s">
        <v>216</v>
      </c>
      <c r="D70" t="s">
        <v>217</v>
      </c>
      <c r="E70" t="s">
        <v>218</v>
      </c>
      <c r="F70" t="s">
        <v>239</v>
      </c>
      <c r="G70" t="s">
        <v>240</v>
      </c>
      <c r="H70" t="s">
        <v>261</v>
      </c>
      <c r="I70" t="s">
        <v>262</v>
      </c>
      <c r="J70" t="s">
        <v>225</v>
      </c>
      <c r="K70" t="s">
        <v>226</v>
      </c>
      <c r="L70" t="s">
        <v>227</v>
      </c>
      <c r="M70" t="s">
        <v>228</v>
      </c>
      <c r="N70" t="s">
        <v>229</v>
      </c>
      <c r="O70" t="s">
        <v>230</v>
      </c>
    </row>
    <row r="71" spans="1:28" x14ac:dyDescent="0.25">
      <c r="A71" t="s">
        <v>1200</v>
      </c>
      <c r="B71" t="s">
        <v>215</v>
      </c>
      <c r="C71" t="s">
        <v>216</v>
      </c>
      <c r="D71" t="s">
        <v>217</v>
      </c>
      <c r="E71" t="s">
        <v>218</v>
      </c>
      <c r="F71" t="s">
        <v>239</v>
      </c>
      <c r="G71" t="s">
        <v>240</v>
      </c>
      <c r="H71" t="s">
        <v>261</v>
      </c>
      <c r="I71" t="s">
        <v>262</v>
      </c>
      <c r="J71" t="s">
        <v>225</v>
      </c>
      <c r="K71" t="s">
        <v>226</v>
      </c>
      <c r="L71" t="s">
        <v>227</v>
      </c>
      <c r="M71" t="s">
        <v>228</v>
      </c>
      <c r="N71" t="s">
        <v>229</v>
      </c>
      <c r="O71" t="s">
        <v>230</v>
      </c>
    </row>
    <row r="72" spans="1:28" x14ac:dyDescent="0.25">
      <c r="A72" t="s">
        <v>1201</v>
      </c>
      <c r="B72" t="s">
        <v>215</v>
      </c>
      <c r="C72" t="s">
        <v>216</v>
      </c>
      <c r="D72" t="s">
        <v>217</v>
      </c>
      <c r="E72" t="s">
        <v>218</v>
      </c>
      <c r="F72" t="s">
        <v>229</v>
      </c>
      <c r="G72" t="s">
        <v>230</v>
      </c>
      <c r="H72" t="s">
        <v>225</v>
      </c>
      <c r="I72" t="s">
        <v>226</v>
      </c>
      <c r="J72" t="s">
        <v>243</v>
      </c>
      <c r="K72" t="s">
        <v>244</v>
      </c>
      <c r="L72" t="s">
        <v>227</v>
      </c>
      <c r="M72" t="s">
        <v>228</v>
      </c>
    </row>
    <row r="73" spans="1:28" x14ac:dyDescent="0.25">
      <c r="A73" t="s">
        <v>1202</v>
      </c>
      <c r="B73" t="s">
        <v>215</v>
      </c>
      <c r="C73" t="s">
        <v>216</v>
      </c>
      <c r="D73" t="s">
        <v>217</v>
      </c>
      <c r="E73" t="s">
        <v>218</v>
      </c>
      <c r="F73" t="s">
        <v>1206</v>
      </c>
      <c r="G73" t="s">
        <v>1207</v>
      </c>
      <c r="H73" t="s">
        <v>1208</v>
      </c>
      <c r="I73" t="s">
        <v>1209</v>
      </c>
      <c r="J73" t="s">
        <v>261</v>
      </c>
      <c r="K73" t="s">
        <v>262</v>
      </c>
      <c r="L73" t="s">
        <v>225</v>
      </c>
      <c r="M73" t="s">
        <v>226</v>
      </c>
      <c r="N73" t="s">
        <v>227</v>
      </c>
      <c r="O73" t="s">
        <v>228</v>
      </c>
      <c r="P73" t="s">
        <v>243</v>
      </c>
      <c r="Q73" t="s">
        <v>244</v>
      </c>
    </row>
    <row r="74" spans="1:28" ht="13.35" customHeight="1" x14ac:dyDescent="0.25">
      <c r="A74" t="s">
        <v>1197</v>
      </c>
      <c r="B74" t="s">
        <v>215</v>
      </c>
      <c r="C74" t="s">
        <v>216</v>
      </c>
      <c r="D74" t="s">
        <v>217</v>
      </c>
      <c r="E74" t="s">
        <v>218</v>
      </c>
      <c r="F74" t="s">
        <v>239</v>
      </c>
      <c r="G74" t="s">
        <v>240</v>
      </c>
      <c r="H74" t="s">
        <v>225</v>
      </c>
      <c r="I74" t="s">
        <v>226</v>
      </c>
      <c r="J74" t="s">
        <v>243</v>
      </c>
      <c r="K74" t="s">
        <v>244</v>
      </c>
      <c r="L74" t="s">
        <v>227</v>
      </c>
      <c r="M74" t="s">
        <v>228</v>
      </c>
    </row>
    <row r="75" spans="1:28" ht="13.35" customHeight="1" x14ac:dyDescent="0.25">
      <c r="A75" t="s">
        <v>1198</v>
      </c>
      <c r="B75" t="s">
        <v>215</v>
      </c>
      <c r="C75" t="s">
        <v>216</v>
      </c>
      <c r="D75" t="s">
        <v>217</v>
      </c>
      <c r="E75" t="s">
        <v>218</v>
      </c>
      <c r="F75" t="s">
        <v>239</v>
      </c>
      <c r="G75" t="s">
        <v>240</v>
      </c>
      <c r="H75" t="s">
        <v>261</v>
      </c>
      <c r="I75" t="s">
        <v>262</v>
      </c>
      <c r="J75" t="s">
        <v>225</v>
      </c>
      <c r="K75" t="s">
        <v>226</v>
      </c>
      <c r="L75" t="s">
        <v>243</v>
      </c>
      <c r="M75" t="s">
        <v>244</v>
      </c>
      <c r="N75" t="s">
        <v>227</v>
      </c>
      <c r="O75" t="s">
        <v>228</v>
      </c>
    </row>
  </sheetData>
  <sheetProtection algorithmName="SHA-512" hashValue="S0LkSaIHAusjD/mw+QFg1lRxcvQVIY3czzg6f/5uGQaLt2dURHaJgw/SmHojtrjbums5DXyqs9fXJK4UssagHA==" saltValue="DsQNDx3cuQs6Y8FFsYSIWg=="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C13:X100"/>
  <sheetViews>
    <sheetView showGridLines="0" topLeftCell="B1" zoomScaleNormal="100" workbookViewId="0">
      <selection activeCell="C15" sqref="C15"/>
    </sheetView>
  </sheetViews>
  <sheetFormatPr defaultRowHeight="13.2" x14ac:dyDescent="0.25"/>
  <cols>
    <col min="1" max="1" width="0" hidden="1" customWidth="1"/>
    <col min="3" max="3" width="92.21875" customWidth="1"/>
    <col min="4" max="4" width="2.5546875" customWidth="1"/>
    <col min="6" max="6" width="2.5546875" customWidth="1"/>
    <col min="7" max="7" width="13.21875" customWidth="1"/>
    <col min="8" max="8" width="2.5546875" customWidth="1"/>
    <col min="9" max="9" width="15.44140625" customWidth="1"/>
    <col min="11" max="15" width="8.77734375" hidden="1" customWidth="1"/>
    <col min="16" max="16" width="8.77734375" customWidth="1"/>
    <col min="21" max="21" width="9.21875" customWidth="1"/>
    <col min="22" max="22" width="9.21875" hidden="1" customWidth="1"/>
    <col min="23" max="23" width="91.44140625" hidden="1" customWidth="1"/>
    <col min="24" max="24" width="9.21875" hidden="1" customWidth="1"/>
    <col min="25" max="43" width="9.21875" customWidth="1"/>
  </cols>
  <sheetData>
    <row r="13" spans="3:9" ht="39.75" customHeight="1" x14ac:dyDescent="0.25">
      <c r="C13" s="220" t="s">
        <v>214</v>
      </c>
      <c r="D13" s="220"/>
      <c r="E13" s="220"/>
      <c r="F13" s="220"/>
      <c r="G13" s="220"/>
      <c r="H13" s="220"/>
      <c r="I13" s="220"/>
    </row>
    <row r="15" spans="3:9" ht="31.2" x14ac:dyDescent="0.3">
      <c r="C15" s="40" t="s">
        <v>151</v>
      </c>
      <c r="D15" s="40"/>
      <c r="E15" s="51" t="s">
        <v>152</v>
      </c>
      <c r="F15" s="40"/>
      <c r="G15" s="50" t="s">
        <v>169</v>
      </c>
      <c r="H15" s="40"/>
      <c r="I15" s="50" t="s">
        <v>170</v>
      </c>
    </row>
    <row r="17" spans="12:23" x14ac:dyDescent="0.25">
      <c r="L17">
        <f t="shared" ref="L17:L38" si="0">IF(OR(ISBLANK(C17), ISERROR(FIND("Choose", C17))=FALSE), 0, 1)</f>
        <v>0</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22</v>
      </c>
    </row>
    <row r="18" spans="12:23" x14ac:dyDescent="0.25">
      <c r="L18">
        <f t="shared" si="0"/>
        <v>0</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21</v>
      </c>
    </row>
    <row r="19" spans="12:23" x14ac:dyDescent="0.25">
      <c r="L19">
        <f t="shared" si="0"/>
        <v>0</v>
      </c>
      <c r="M19" t="str">
        <f t="shared" si="1"/>
        <v>C19</v>
      </c>
      <c r="N19" t="str">
        <f t="shared" si="2"/>
        <v/>
      </c>
      <c r="W19" t="s">
        <v>25</v>
      </c>
    </row>
    <row r="20" spans="12:23" x14ac:dyDescent="0.25">
      <c r="L20">
        <f t="shared" si="0"/>
        <v>0</v>
      </c>
      <c r="M20" t="str">
        <f t="shared" si="1"/>
        <v>C20</v>
      </c>
      <c r="N20" t="str">
        <f t="shared" si="2"/>
        <v/>
      </c>
      <c r="W20" t="s">
        <v>27</v>
      </c>
    </row>
    <row r="21" spans="12:23" x14ac:dyDescent="0.25">
      <c r="L21">
        <f t="shared" si="0"/>
        <v>0</v>
      </c>
      <c r="M21" t="str">
        <f t="shared" si="1"/>
        <v>C21</v>
      </c>
      <c r="N21" t="str">
        <f t="shared" si="2"/>
        <v/>
      </c>
      <c r="W21" t="s">
        <v>29</v>
      </c>
    </row>
    <row r="22" spans="12:23" x14ac:dyDescent="0.25">
      <c r="L22">
        <f>IF(OR(ISBLANK(C22), ISERROR(FIND("Choose", C22))=FALSE), 0, 1)</f>
        <v>0</v>
      </c>
      <c r="M22" t="str">
        <f t="shared" si="1"/>
        <v>C22</v>
      </c>
      <c r="N22" t="str">
        <f t="shared" si="2"/>
        <v/>
      </c>
      <c r="W22" t="s">
        <v>31</v>
      </c>
    </row>
    <row r="23" spans="12:23" x14ac:dyDescent="0.25">
      <c r="L23">
        <f t="shared" si="0"/>
        <v>0</v>
      </c>
      <c r="M23" t="str">
        <f t="shared" si="1"/>
        <v>C23</v>
      </c>
      <c r="N23" t="str">
        <f t="shared" si="2"/>
        <v/>
      </c>
      <c r="W23" t="s">
        <v>33</v>
      </c>
    </row>
    <row r="24" spans="12:23" x14ac:dyDescent="0.25">
      <c r="L24">
        <f t="shared" si="0"/>
        <v>0</v>
      </c>
      <c r="M24" t="str">
        <f t="shared" si="1"/>
        <v>C24</v>
      </c>
      <c r="N24" t="str">
        <f t="shared" si="2"/>
        <v/>
      </c>
      <c r="W24" t="s">
        <v>35</v>
      </c>
    </row>
    <row r="25" spans="12:23" x14ac:dyDescent="0.25">
      <c r="L25">
        <f t="shared" si="0"/>
        <v>0</v>
      </c>
      <c r="M25" t="str">
        <f t="shared" si="1"/>
        <v>C25</v>
      </c>
      <c r="N25" t="str">
        <f t="shared" si="2"/>
        <v/>
      </c>
      <c r="W25" t="s">
        <v>36</v>
      </c>
    </row>
    <row r="26" spans="12:23" x14ac:dyDescent="0.25">
      <c r="L26">
        <f t="shared" si="0"/>
        <v>0</v>
      </c>
      <c r="M26" t="str">
        <f t="shared" si="1"/>
        <v>C26</v>
      </c>
      <c r="N26" t="str">
        <f t="shared" si="2"/>
        <v/>
      </c>
      <c r="W26" t="s">
        <v>37</v>
      </c>
    </row>
    <row r="27" spans="12:23" x14ac:dyDescent="0.25">
      <c r="L27">
        <f t="shared" si="0"/>
        <v>0</v>
      </c>
      <c r="M27" t="str">
        <f t="shared" si="1"/>
        <v>C27</v>
      </c>
      <c r="N27" t="str">
        <f t="shared" si="2"/>
        <v/>
      </c>
      <c r="W27" t="s">
        <v>38</v>
      </c>
    </row>
    <row r="28" spans="12:23" x14ac:dyDescent="0.25">
      <c r="L28">
        <f t="shared" si="0"/>
        <v>0</v>
      </c>
      <c r="M28" t="str">
        <f t="shared" si="1"/>
        <v>C28</v>
      </c>
      <c r="N28" t="str">
        <f t="shared" si="2"/>
        <v/>
      </c>
      <c r="W28" t="s">
        <v>39</v>
      </c>
    </row>
    <row r="29" spans="12:23" x14ac:dyDescent="0.25">
      <c r="L29">
        <f t="shared" si="0"/>
        <v>0</v>
      </c>
      <c r="M29" t="str">
        <f t="shared" si="1"/>
        <v>C29</v>
      </c>
      <c r="N29" t="str">
        <f t="shared" si="2"/>
        <v/>
      </c>
      <c r="W29" t="s">
        <v>40</v>
      </c>
    </row>
    <row r="30" spans="12:23" x14ac:dyDescent="0.25">
      <c r="L30">
        <f t="shared" si="0"/>
        <v>0</v>
      </c>
      <c r="M30" t="str">
        <f t="shared" si="1"/>
        <v>C30</v>
      </c>
      <c r="N30" t="str">
        <f t="shared" si="2"/>
        <v/>
      </c>
      <c r="W30" t="s">
        <v>41</v>
      </c>
    </row>
    <row r="31" spans="12:23" x14ac:dyDescent="0.25">
      <c r="L31">
        <f t="shared" si="0"/>
        <v>0</v>
      </c>
      <c r="M31" t="str">
        <f t="shared" si="1"/>
        <v>C31</v>
      </c>
      <c r="N31" t="str">
        <f t="shared" si="2"/>
        <v/>
      </c>
      <c r="W31" t="s">
        <v>42</v>
      </c>
    </row>
    <row r="32" spans="12:23" x14ac:dyDescent="0.25">
      <c r="L32">
        <f t="shared" si="0"/>
        <v>0</v>
      </c>
      <c r="M32" t="str">
        <f t="shared" si="1"/>
        <v>C32</v>
      </c>
      <c r="N32" t="str">
        <f t="shared" si="2"/>
        <v/>
      </c>
      <c r="W32" t="s">
        <v>23</v>
      </c>
    </row>
    <row r="33" spans="12:23" x14ac:dyDescent="0.25">
      <c r="L33">
        <f t="shared" si="0"/>
        <v>0</v>
      </c>
      <c r="M33" t="str">
        <f t="shared" si="1"/>
        <v>C33</v>
      </c>
      <c r="N33" t="str">
        <f t="shared" si="2"/>
        <v/>
      </c>
      <c r="W33" t="s">
        <v>43</v>
      </c>
    </row>
    <row r="34" spans="12:23" x14ac:dyDescent="0.25">
      <c r="L34">
        <f t="shared" si="0"/>
        <v>0</v>
      </c>
      <c r="M34" t="str">
        <f t="shared" si="1"/>
        <v>C34</v>
      </c>
      <c r="N34" t="str">
        <f t="shared" si="2"/>
        <v/>
      </c>
      <c r="W34" t="s">
        <v>44</v>
      </c>
    </row>
    <row r="35" spans="12:23" x14ac:dyDescent="0.25">
      <c r="L35">
        <f t="shared" si="0"/>
        <v>0</v>
      </c>
      <c r="M35" t="str">
        <f t="shared" si="1"/>
        <v>C35</v>
      </c>
      <c r="N35" t="str">
        <f t="shared" si="2"/>
        <v/>
      </c>
      <c r="W35" t="s">
        <v>45</v>
      </c>
    </row>
    <row r="36" spans="12:23" x14ac:dyDescent="0.25">
      <c r="L36">
        <f t="shared" si="0"/>
        <v>0</v>
      </c>
      <c r="M36" t="str">
        <f t="shared" si="1"/>
        <v>C36</v>
      </c>
      <c r="N36" t="str">
        <f t="shared" si="2"/>
        <v/>
      </c>
      <c r="W36" t="s">
        <v>46</v>
      </c>
    </row>
    <row r="37" spans="12:23" x14ac:dyDescent="0.25">
      <c r="L37">
        <f t="shared" si="0"/>
        <v>0</v>
      </c>
      <c r="M37" t="str">
        <f t="shared" si="1"/>
        <v>C37</v>
      </c>
      <c r="N37" t="str">
        <f t="shared" si="2"/>
        <v/>
      </c>
      <c r="W37" t="s">
        <v>47</v>
      </c>
    </row>
    <row r="38" spans="12:23" x14ac:dyDescent="0.25">
      <c r="L38">
        <f t="shared" si="0"/>
        <v>0</v>
      </c>
      <c r="M38" t="str">
        <f t="shared" si="1"/>
        <v>C38</v>
      </c>
      <c r="N38" t="str">
        <f t="shared" si="2"/>
        <v/>
      </c>
      <c r="W38" t="s">
        <v>48</v>
      </c>
    </row>
    <row r="39" spans="12:23" x14ac:dyDescent="0.25">
      <c r="N39">
        <f>COUNTIF(N17:N38, "x")</f>
        <v>0</v>
      </c>
      <c r="W39" t="s">
        <v>49</v>
      </c>
    </row>
    <row r="40" spans="12:23" x14ac:dyDescent="0.25">
      <c r="W40" t="s">
        <v>50</v>
      </c>
    </row>
    <row r="41" spans="12:23" x14ac:dyDescent="0.25">
      <c r="W41" t="s">
        <v>51</v>
      </c>
    </row>
    <row r="42" spans="12:23" x14ac:dyDescent="0.25">
      <c r="W42" t="s">
        <v>52</v>
      </c>
    </row>
    <row r="43" spans="12:23" x14ac:dyDescent="0.25">
      <c r="W43" t="s">
        <v>53</v>
      </c>
    </row>
    <row r="44" spans="12:23" x14ac:dyDescent="0.25">
      <c r="W44" t="s">
        <v>54</v>
      </c>
    </row>
    <row r="45" spans="12:23" x14ac:dyDescent="0.25">
      <c r="W45" t="s">
        <v>24</v>
      </c>
    </row>
    <row r="46" spans="12:23" x14ac:dyDescent="0.25">
      <c r="W46" t="s">
        <v>55</v>
      </c>
    </row>
    <row r="47" spans="12:23" x14ac:dyDescent="0.25">
      <c r="W47" t="s">
        <v>56</v>
      </c>
    </row>
    <row r="48" spans="12:23" x14ac:dyDescent="0.25">
      <c r="W48" t="s">
        <v>57</v>
      </c>
    </row>
    <row r="49" spans="23:23" x14ac:dyDescent="0.25">
      <c r="W49" t="s">
        <v>58</v>
      </c>
    </row>
    <row r="50" spans="23:23" x14ac:dyDescent="0.25">
      <c r="W50" t="s">
        <v>59</v>
      </c>
    </row>
    <row r="51" spans="23:23" x14ac:dyDescent="0.25">
      <c r="W51" t="s">
        <v>60</v>
      </c>
    </row>
    <row r="52" spans="23:23" x14ac:dyDescent="0.25">
      <c r="W52" t="s">
        <v>61</v>
      </c>
    </row>
    <row r="53" spans="23:23" x14ac:dyDescent="0.25">
      <c r="W53" t="s">
        <v>62</v>
      </c>
    </row>
    <row r="54" spans="23:23" x14ac:dyDescent="0.25">
      <c r="W54" t="s">
        <v>63</v>
      </c>
    </row>
    <row r="55" spans="23:23" x14ac:dyDescent="0.25">
      <c r="W55" t="s">
        <v>64</v>
      </c>
    </row>
    <row r="56" spans="23:23" x14ac:dyDescent="0.25">
      <c r="W56" t="s">
        <v>65</v>
      </c>
    </row>
    <row r="57" spans="23:23" x14ac:dyDescent="0.25">
      <c r="W57" t="s">
        <v>66</v>
      </c>
    </row>
    <row r="58" spans="23:23" x14ac:dyDescent="0.25">
      <c r="W58" t="s">
        <v>67</v>
      </c>
    </row>
    <row r="59" spans="23:23" x14ac:dyDescent="0.25">
      <c r="W59" t="s">
        <v>68</v>
      </c>
    </row>
    <row r="60" spans="23:23" x14ac:dyDescent="0.25">
      <c r="W60" t="s">
        <v>69</v>
      </c>
    </row>
    <row r="61" spans="23:23" x14ac:dyDescent="0.25">
      <c r="W61" t="s">
        <v>26</v>
      </c>
    </row>
    <row r="62" spans="23:23" x14ac:dyDescent="0.25">
      <c r="W62" t="s">
        <v>70</v>
      </c>
    </row>
    <row r="63" spans="23:23" x14ac:dyDescent="0.25">
      <c r="W63" t="s">
        <v>71</v>
      </c>
    </row>
    <row r="64" spans="23:23" x14ac:dyDescent="0.25">
      <c r="W64" t="s">
        <v>72</v>
      </c>
    </row>
    <row r="65" spans="23:23" x14ac:dyDescent="0.25">
      <c r="W65" t="s">
        <v>73</v>
      </c>
    </row>
    <row r="66" spans="23:23" x14ac:dyDescent="0.25">
      <c r="W66" t="s">
        <v>74</v>
      </c>
    </row>
    <row r="67" spans="23:23" x14ac:dyDescent="0.25">
      <c r="W67" t="s">
        <v>75</v>
      </c>
    </row>
    <row r="68" spans="23:23" x14ac:dyDescent="0.25">
      <c r="W68" t="s">
        <v>76</v>
      </c>
    </row>
    <row r="69" spans="23:23" x14ac:dyDescent="0.25">
      <c r="W69" t="s">
        <v>77</v>
      </c>
    </row>
    <row r="70" spans="23:23" x14ac:dyDescent="0.25">
      <c r="W70" t="s">
        <v>78</v>
      </c>
    </row>
    <row r="71" spans="23:23" x14ac:dyDescent="0.25">
      <c r="W71" t="s">
        <v>79</v>
      </c>
    </row>
    <row r="72" spans="23:23" x14ac:dyDescent="0.25">
      <c r="W72" t="s">
        <v>80</v>
      </c>
    </row>
    <row r="73" spans="23:23" x14ac:dyDescent="0.25">
      <c r="W73" t="s">
        <v>81</v>
      </c>
    </row>
    <row r="74" spans="23:23" x14ac:dyDescent="0.25">
      <c r="W74" t="s">
        <v>82</v>
      </c>
    </row>
    <row r="75" spans="23:23" x14ac:dyDescent="0.25">
      <c r="W75" t="s">
        <v>83</v>
      </c>
    </row>
    <row r="76" spans="23:23" x14ac:dyDescent="0.25">
      <c r="W76" t="s">
        <v>84</v>
      </c>
    </row>
    <row r="77" spans="23:23" x14ac:dyDescent="0.25">
      <c r="W77" t="s">
        <v>85</v>
      </c>
    </row>
    <row r="78" spans="23:23" x14ac:dyDescent="0.25">
      <c r="W78" t="s">
        <v>86</v>
      </c>
    </row>
    <row r="79" spans="23:23" x14ac:dyDescent="0.25">
      <c r="W79" t="s">
        <v>87</v>
      </c>
    </row>
    <row r="80" spans="23:23" x14ac:dyDescent="0.25">
      <c r="W80" t="s">
        <v>28</v>
      </c>
    </row>
    <row r="81" spans="23:23" x14ac:dyDescent="0.25">
      <c r="W81" t="s">
        <v>88</v>
      </c>
    </row>
    <row r="82" spans="23:23" x14ac:dyDescent="0.25">
      <c r="W82" t="s">
        <v>89</v>
      </c>
    </row>
    <row r="83" spans="23:23" x14ac:dyDescent="0.25">
      <c r="W83" t="s">
        <v>90</v>
      </c>
    </row>
    <row r="84" spans="23:23" x14ac:dyDescent="0.25">
      <c r="W84" t="s">
        <v>91</v>
      </c>
    </row>
    <row r="85" spans="23:23" x14ac:dyDescent="0.25">
      <c r="W85" t="s">
        <v>30</v>
      </c>
    </row>
    <row r="86" spans="23:23" x14ac:dyDescent="0.25">
      <c r="W86" t="s">
        <v>32</v>
      </c>
    </row>
    <row r="87" spans="23:23" x14ac:dyDescent="0.25">
      <c r="W87" t="s">
        <v>34</v>
      </c>
    </row>
    <row r="88" spans="23:23" x14ac:dyDescent="0.25">
      <c r="W88" t="s">
        <v>92</v>
      </c>
    </row>
    <row r="89" spans="23:23" x14ac:dyDescent="0.25">
      <c r="W89" t="s">
        <v>93</v>
      </c>
    </row>
    <row r="90" spans="23:23" x14ac:dyDescent="0.25">
      <c r="W90" t="s">
        <v>94</v>
      </c>
    </row>
    <row r="91" spans="23:23" x14ac:dyDescent="0.25">
      <c r="W91" t="s">
        <v>95</v>
      </c>
    </row>
    <row r="92" spans="23:23" x14ac:dyDescent="0.25">
      <c r="W92" t="s">
        <v>96</v>
      </c>
    </row>
    <row r="93" spans="23:23" x14ac:dyDescent="0.25">
      <c r="W93" t="s">
        <v>97</v>
      </c>
    </row>
    <row r="94" spans="23:23" x14ac:dyDescent="0.25">
      <c r="W94" t="s">
        <v>98</v>
      </c>
    </row>
    <row r="95" spans="23:23" x14ac:dyDescent="0.25">
      <c r="W95" t="s">
        <v>99</v>
      </c>
    </row>
    <row r="96" spans="23:23" x14ac:dyDescent="0.25">
      <c r="W96" t="s">
        <v>100</v>
      </c>
    </row>
    <row r="97" spans="23:23" x14ac:dyDescent="0.25">
      <c r="W97" t="s">
        <v>101</v>
      </c>
    </row>
    <row r="98" spans="23:23" x14ac:dyDescent="0.25">
      <c r="W98" t="s">
        <v>102</v>
      </c>
    </row>
    <row r="99" spans="23:23" x14ac:dyDescent="0.25">
      <c r="W99" t="s">
        <v>103</v>
      </c>
    </row>
    <row r="100" spans="23:23" x14ac:dyDescent="0.25">
      <c r="W100" t="s">
        <v>104</v>
      </c>
    </row>
  </sheetData>
  <sheetProtection algorithmName="SHA-512" hashValue="0eZ1j1RI4tuWpQ9lf0cMDFax1qlkEmHzJUXBk/Tk1llbfSKJLJ1fPka8Mtq4m+56c2Sz3JKFV3grZW3xQA0+qw==" saltValue="4fl/2whGWbPzEYWTlY25UQ==" spinCount="100000" sheet="1" objects="1" scenarios="1"/>
  <mergeCells count="1">
    <mergeCell ref="C13:I13"/>
  </mergeCells>
  <phoneticPr fontId="23" type="noConversion"/>
  <pageMargins left="0.23622047244094491" right="0.23622047244094491" top="0.74803149606299213" bottom="0.74803149606299213" header="0.31496062992125984" footer="0.31496062992125984"/>
  <pageSetup scale="6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S497"/>
  <sheetViews>
    <sheetView showGridLines="0" topLeftCell="A295" zoomScale="90" zoomScaleNormal="90" workbookViewId="0">
      <selection activeCell="A307" sqref="A307:XFD312"/>
    </sheetView>
  </sheetViews>
  <sheetFormatPr defaultColWidth="9.21875" defaultRowHeight="13.2" x14ac:dyDescent="0.25"/>
  <cols>
    <col min="1" max="1" width="7.77734375" bestFit="1" customWidth="1"/>
    <col min="2" max="2" width="18.77734375" customWidth="1"/>
    <col min="3" max="3" width="13.5546875" customWidth="1"/>
    <col min="4" max="4" width="24.21875" customWidth="1"/>
    <col min="5" max="6" width="36.44140625" customWidth="1"/>
    <col min="7" max="7" width="26.21875" customWidth="1"/>
    <col min="8" max="8" width="25.44140625" customWidth="1"/>
    <col min="9" max="9" width="17.77734375" customWidth="1"/>
    <col min="10" max="10" width="17" customWidth="1"/>
    <col min="11" max="11" width="20.77734375" customWidth="1"/>
    <col min="12" max="12" width="19.77734375" customWidth="1"/>
    <col min="13" max="13" width="15" customWidth="1"/>
    <col min="14" max="14" width="14.44140625" customWidth="1"/>
    <col min="15" max="15" width="21.44140625" customWidth="1"/>
    <col min="16" max="16" width="20.5546875" customWidth="1"/>
    <col min="17" max="17" width="22.21875" customWidth="1"/>
    <col min="18" max="18" width="21.21875" customWidth="1"/>
    <col min="19" max="19" width="18.5546875" customWidth="1"/>
    <col min="20" max="20" width="17.5546875" customWidth="1"/>
    <col min="21" max="21" width="0.77734375" customWidth="1"/>
    <col min="22" max="22" width="12.5546875" bestFit="1" customWidth="1"/>
    <col min="23" max="23" width="10.5546875" bestFit="1" customWidth="1"/>
  </cols>
  <sheetData>
    <row r="1" spans="1:19" ht="13.8" x14ac:dyDescent="0.25">
      <c r="A1" s="221" t="s">
        <v>450</v>
      </c>
      <c r="B1" s="221"/>
      <c r="C1" s="221"/>
      <c r="D1" s="221"/>
    </row>
    <row r="2" spans="1:19" x14ac:dyDescent="0.25">
      <c r="A2" s="222"/>
      <c r="B2" s="222"/>
      <c r="C2" s="222"/>
      <c r="D2" s="222"/>
    </row>
    <row r="3" spans="1:19" x14ac:dyDescent="0.25">
      <c r="A3" s="81" t="s">
        <v>209</v>
      </c>
    </row>
    <row r="5" spans="1:19" ht="20.399999999999999" x14ac:dyDescent="0.25">
      <c r="A5" s="142" t="s">
        <v>455</v>
      </c>
      <c r="B5" s="142" t="s">
        <v>456</v>
      </c>
      <c r="C5" s="142" t="s">
        <v>151</v>
      </c>
      <c r="D5" s="142" t="s">
        <v>457</v>
      </c>
      <c r="E5" s="142" t="s">
        <v>458</v>
      </c>
      <c r="F5" s="142" t="s">
        <v>210</v>
      </c>
      <c r="G5" s="142" t="s">
        <v>211</v>
      </c>
      <c r="H5" s="142" t="s">
        <v>459</v>
      </c>
      <c r="I5" s="142" t="s">
        <v>460</v>
      </c>
      <c r="J5" s="142" t="s">
        <v>461</v>
      </c>
      <c r="K5" s="142" t="s">
        <v>462</v>
      </c>
      <c r="L5" s="142" t="s">
        <v>463</v>
      </c>
      <c r="M5" s="142" t="s">
        <v>464</v>
      </c>
      <c r="N5" s="142" t="s">
        <v>375</v>
      </c>
      <c r="O5" s="142" t="s">
        <v>376</v>
      </c>
      <c r="P5" s="142" t="s">
        <v>465</v>
      </c>
      <c r="Q5" s="143" t="s">
        <v>466</v>
      </c>
      <c r="R5" s="87" t="s">
        <v>212</v>
      </c>
      <c r="S5" s="88" t="s">
        <v>213</v>
      </c>
    </row>
    <row r="6" spans="1:19" ht="20.399999999999999" x14ac:dyDescent="0.25">
      <c r="A6" s="144">
        <v>2023</v>
      </c>
      <c r="B6" s="89" t="s">
        <v>467</v>
      </c>
      <c r="C6" s="89" t="s">
        <v>468</v>
      </c>
      <c r="D6" s="89" t="s">
        <v>1150</v>
      </c>
      <c r="E6" s="89" t="s">
        <v>1151</v>
      </c>
      <c r="F6" s="89">
        <v>0</v>
      </c>
      <c r="G6" s="89">
        <v>0</v>
      </c>
      <c r="H6" s="90">
        <v>0</v>
      </c>
      <c r="I6" s="83"/>
      <c r="J6" s="83"/>
      <c r="K6" s="83"/>
      <c r="L6" s="83"/>
      <c r="M6" s="83"/>
      <c r="N6" s="83"/>
      <c r="O6" s="83"/>
      <c r="P6" s="90">
        <v>0</v>
      </c>
      <c r="Q6" s="145">
        <v>0</v>
      </c>
      <c r="R6" s="146">
        <v>0</v>
      </c>
      <c r="S6" s="147">
        <v>0</v>
      </c>
    </row>
    <row r="7" spans="1:19" ht="20.399999999999999" x14ac:dyDescent="0.25">
      <c r="A7" s="144">
        <v>2023</v>
      </c>
      <c r="B7" s="89" t="s">
        <v>467</v>
      </c>
      <c r="C7" s="89" t="s">
        <v>469</v>
      </c>
      <c r="D7" s="89" t="s">
        <v>1152</v>
      </c>
      <c r="E7" s="89" t="s">
        <v>1153</v>
      </c>
      <c r="F7" s="89">
        <v>0</v>
      </c>
      <c r="G7" s="89">
        <v>0</v>
      </c>
      <c r="H7" s="90">
        <v>0</v>
      </c>
      <c r="I7" s="83"/>
      <c r="J7" s="90">
        <v>288173</v>
      </c>
      <c r="K7" s="83"/>
      <c r="L7" s="83"/>
      <c r="M7" s="83"/>
      <c r="N7" s="83"/>
      <c r="O7" s="83"/>
      <c r="P7" s="90">
        <v>288173</v>
      </c>
      <c r="Q7" s="145">
        <v>0</v>
      </c>
      <c r="R7" s="146">
        <v>288173</v>
      </c>
      <c r="S7" s="147">
        <v>0</v>
      </c>
    </row>
    <row r="8" spans="1:19" ht="30.6" x14ac:dyDescent="0.25">
      <c r="A8" s="144">
        <v>2023</v>
      </c>
      <c r="B8" s="89" t="s">
        <v>467</v>
      </c>
      <c r="C8" s="89" t="s">
        <v>469</v>
      </c>
      <c r="D8" s="89" t="s">
        <v>1154</v>
      </c>
      <c r="E8" s="89" t="s">
        <v>1155</v>
      </c>
      <c r="F8" s="89">
        <v>0</v>
      </c>
      <c r="G8" s="89">
        <v>0</v>
      </c>
      <c r="H8" s="90">
        <v>610013517</v>
      </c>
      <c r="I8" s="83"/>
      <c r="J8" s="90">
        <v>136451</v>
      </c>
      <c r="K8" s="83"/>
      <c r="L8" s="83"/>
      <c r="M8" s="83"/>
      <c r="N8" s="83"/>
      <c r="O8" s="83"/>
      <c r="P8" s="90">
        <v>610149968</v>
      </c>
      <c r="Q8" s="145">
        <v>0</v>
      </c>
      <c r="R8" s="146">
        <v>610149968</v>
      </c>
      <c r="S8" s="147">
        <v>0</v>
      </c>
    </row>
    <row r="9" spans="1:19" ht="30.6" x14ac:dyDescent="0.25">
      <c r="A9" s="144">
        <v>2023</v>
      </c>
      <c r="B9" s="89" t="s">
        <v>467</v>
      </c>
      <c r="C9" s="89" t="s">
        <v>469</v>
      </c>
      <c r="D9" s="89" t="s">
        <v>470</v>
      </c>
      <c r="E9" s="89" t="s">
        <v>1156</v>
      </c>
      <c r="F9" s="89">
        <v>0</v>
      </c>
      <c r="G9" s="89">
        <v>0</v>
      </c>
      <c r="H9" s="90">
        <v>117373935</v>
      </c>
      <c r="I9" s="83"/>
      <c r="J9" s="83"/>
      <c r="K9" s="83"/>
      <c r="L9" s="83"/>
      <c r="M9" s="83"/>
      <c r="N9" s="83"/>
      <c r="O9" s="83"/>
      <c r="P9" s="90">
        <v>117373935</v>
      </c>
      <c r="Q9" s="145">
        <v>0</v>
      </c>
      <c r="R9" s="146">
        <v>117373935</v>
      </c>
      <c r="S9" s="147">
        <v>0</v>
      </c>
    </row>
    <row r="10" spans="1:19" ht="30.6" x14ac:dyDescent="0.25">
      <c r="A10" s="144">
        <v>2023</v>
      </c>
      <c r="B10" s="89" t="s">
        <v>467</v>
      </c>
      <c r="C10" s="89" t="s">
        <v>469</v>
      </c>
      <c r="D10" s="89" t="s">
        <v>471</v>
      </c>
      <c r="E10" s="89" t="s">
        <v>472</v>
      </c>
      <c r="F10" s="89">
        <v>0</v>
      </c>
      <c r="G10" s="89">
        <v>0</v>
      </c>
      <c r="H10" s="90">
        <v>488718110</v>
      </c>
      <c r="I10" s="83"/>
      <c r="J10" s="90">
        <v>1838651</v>
      </c>
      <c r="K10" s="83"/>
      <c r="L10" s="83"/>
      <c r="M10" s="83"/>
      <c r="N10" s="83"/>
      <c r="O10" s="83"/>
      <c r="P10" s="90">
        <v>490556761</v>
      </c>
      <c r="Q10" s="145">
        <v>0</v>
      </c>
      <c r="R10" s="146">
        <v>490556761</v>
      </c>
      <c r="S10" s="147">
        <v>0</v>
      </c>
    </row>
    <row r="11" spans="1:19" ht="30.6" x14ac:dyDescent="0.25">
      <c r="A11" s="144">
        <v>2023</v>
      </c>
      <c r="B11" s="89" t="s">
        <v>467</v>
      </c>
      <c r="C11" s="89" t="s">
        <v>469</v>
      </c>
      <c r="D11" s="89" t="s">
        <v>1157</v>
      </c>
      <c r="E11" s="89" t="s">
        <v>1158</v>
      </c>
      <c r="F11" s="89">
        <v>0</v>
      </c>
      <c r="G11" s="89">
        <v>0</v>
      </c>
      <c r="H11" s="90">
        <v>283967363</v>
      </c>
      <c r="I11" s="83"/>
      <c r="J11" s="83"/>
      <c r="K11" s="83"/>
      <c r="L11" s="83"/>
      <c r="M11" s="83"/>
      <c r="N11" s="83"/>
      <c r="O11" s="83"/>
      <c r="P11" s="90">
        <v>283967363</v>
      </c>
      <c r="Q11" s="145">
        <v>0</v>
      </c>
      <c r="R11" s="146">
        <v>283967363</v>
      </c>
      <c r="S11" s="147">
        <v>0</v>
      </c>
    </row>
    <row r="12" spans="1:19" ht="30.6" x14ac:dyDescent="0.25">
      <c r="A12" s="144">
        <v>2023</v>
      </c>
      <c r="B12" s="89" t="s">
        <v>467</v>
      </c>
      <c r="C12" s="89" t="s">
        <v>469</v>
      </c>
      <c r="D12" s="89" t="s">
        <v>473</v>
      </c>
      <c r="E12" s="89" t="s">
        <v>474</v>
      </c>
      <c r="F12" s="89">
        <v>0</v>
      </c>
      <c r="G12" s="89">
        <v>0</v>
      </c>
      <c r="H12" s="90">
        <v>886509649</v>
      </c>
      <c r="I12" s="83"/>
      <c r="J12" s="90">
        <v>5709269</v>
      </c>
      <c r="K12" s="83"/>
      <c r="L12" s="83"/>
      <c r="M12" s="83"/>
      <c r="N12" s="83"/>
      <c r="O12" s="83"/>
      <c r="P12" s="90">
        <v>892218918</v>
      </c>
      <c r="Q12" s="145">
        <v>0</v>
      </c>
      <c r="R12" s="146">
        <v>892218918</v>
      </c>
      <c r="S12" s="147">
        <v>0</v>
      </c>
    </row>
    <row r="13" spans="1:19" ht="20.399999999999999" x14ac:dyDescent="0.25">
      <c r="A13" s="144">
        <v>2023</v>
      </c>
      <c r="B13" s="89" t="s">
        <v>467</v>
      </c>
      <c r="C13" s="89" t="s">
        <v>475</v>
      </c>
      <c r="D13" s="89" t="s">
        <v>1159</v>
      </c>
      <c r="E13" s="89" t="s">
        <v>476</v>
      </c>
      <c r="F13" s="89">
        <v>0</v>
      </c>
      <c r="G13" s="89">
        <v>0</v>
      </c>
      <c r="H13" s="90">
        <v>0</v>
      </c>
      <c r="I13" s="83"/>
      <c r="J13" s="83"/>
      <c r="K13" s="83"/>
      <c r="L13" s="83"/>
      <c r="M13" s="83"/>
      <c r="N13" s="83"/>
      <c r="O13" s="83"/>
      <c r="P13" s="90">
        <v>0</v>
      </c>
      <c r="Q13" s="145">
        <v>0</v>
      </c>
      <c r="R13" s="146">
        <v>0</v>
      </c>
      <c r="S13" s="147">
        <v>0</v>
      </c>
    </row>
    <row r="14" spans="1:19" ht="30.6" x14ac:dyDescent="0.25">
      <c r="A14" s="144">
        <v>2023</v>
      </c>
      <c r="B14" s="89" t="s">
        <v>467</v>
      </c>
      <c r="C14" s="89" t="s">
        <v>475</v>
      </c>
      <c r="D14" s="89" t="s">
        <v>477</v>
      </c>
      <c r="E14" s="89" t="s">
        <v>1160</v>
      </c>
      <c r="F14" s="89">
        <v>0</v>
      </c>
      <c r="G14" s="89">
        <v>0</v>
      </c>
      <c r="H14" s="90">
        <v>0</v>
      </c>
      <c r="I14" s="83"/>
      <c r="J14" s="90">
        <v>482656221</v>
      </c>
      <c r="K14" s="90">
        <v>1052883</v>
      </c>
      <c r="L14" s="83"/>
      <c r="M14" s="83"/>
      <c r="N14" s="83"/>
      <c r="O14" s="83"/>
      <c r="P14" s="90">
        <v>482656221</v>
      </c>
      <c r="Q14" s="145">
        <v>1052883</v>
      </c>
      <c r="R14" s="146">
        <v>482656221</v>
      </c>
      <c r="S14" s="147">
        <v>1052883</v>
      </c>
    </row>
    <row r="15" spans="1:19" ht="30.6" x14ac:dyDescent="0.25">
      <c r="A15" s="144">
        <v>2023</v>
      </c>
      <c r="B15" s="89" t="s">
        <v>467</v>
      </c>
      <c r="C15" s="89" t="s">
        <v>475</v>
      </c>
      <c r="D15" s="89" t="s">
        <v>478</v>
      </c>
      <c r="E15" s="89" t="s">
        <v>1161</v>
      </c>
      <c r="F15" s="89">
        <v>0</v>
      </c>
      <c r="G15" s="89">
        <v>0</v>
      </c>
      <c r="H15" s="90">
        <v>59582356</v>
      </c>
      <c r="I15" s="90">
        <v>164297</v>
      </c>
      <c r="J15" s="90">
        <v>251729134</v>
      </c>
      <c r="K15" s="90">
        <v>667435</v>
      </c>
      <c r="L15" s="90">
        <v>5726944</v>
      </c>
      <c r="M15" s="90">
        <v>11907</v>
      </c>
      <c r="N15" s="90"/>
      <c r="O15" s="90"/>
      <c r="P15" s="90">
        <v>317038434</v>
      </c>
      <c r="Q15" s="145">
        <v>843639</v>
      </c>
      <c r="R15" s="146">
        <v>317038434</v>
      </c>
      <c r="S15" s="147">
        <v>843639</v>
      </c>
    </row>
    <row r="16" spans="1:19" ht="30.6" x14ac:dyDescent="0.25">
      <c r="A16" s="144">
        <v>2023</v>
      </c>
      <c r="B16" s="89" t="s">
        <v>467</v>
      </c>
      <c r="C16" s="89" t="s">
        <v>475</v>
      </c>
      <c r="D16" s="89" t="s">
        <v>479</v>
      </c>
      <c r="E16" s="89" t="s">
        <v>1162</v>
      </c>
      <c r="F16" s="89">
        <v>0</v>
      </c>
      <c r="G16" s="89">
        <v>0</v>
      </c>
      <c r="H16" s="90">
        <v>221128817</v>
      </c>
      <c r="I16" s="90">
        <v>599813</v>
      </c>
      <c r="J16" s="90">
        <v>1374133598</v>
      </c>
      <c r="K16" s="90">
        <v>3727342</v>
      </c>
      <c r="L16" s="90">
        <v>8953112</v>
      </c>
      <c r="M16" s="90">
        <v>16780</v>
      </c>
      <c r="N16" s="90"/>
      <c r="O16" s="90"/>
      <c r="P16" s="90">
        <v>1604215527</v>
      </c>
      <c r="Q16" s="145">
        <v>4343935</v>
      </c>
      <c r="R16" s="146">
        <v>1604215527</v>
      </c>
      <c r="S16" s="147">
        <v>4343935</v>
      </c>
    </row>
    <row r="17" spans="1:19" ht="30.6" x14ac:dyDescent="0.25">
      <c r="A17" s="144">
        <v>2023</v>
      </c>
      <c r="B17" s="89" t="s">
        <v>467</v>
      </c>
      <c r="C17" s="89" t="s">
        <v>475</v>
      </c>
      <c r="D17" s="89" t="s">
        <v>480</v>
      </c>
      <c r="E17" s="89" t="s">
        <v>481</v>
      </c>
      <c r="F17" s="89">
        <v>0</v>
      </c>
      <c r="G17" s="89">
        <v>0</v>
      </c>
      <c r="H17" s="90">
        <v>480548267</v>
      </c>
      <c r="I17" s="90">
        <v>1248914</v>
      </c>
      <c r="J17" s="90">
        <v>3707874153</v>
      </c>
      <c r="K17" s="90">
        <v>9636524</v>
      </c>
      <c r="L17" s="90">
        <v>27026834</v>
      </c>
      <c r="M17" s="90">
        <v>67567</v>
      </c>
      <c r="N17" s="90"/>
      <c r="O17" s="90"/>
      <c r="P17" s="90">
        <v>4215449254</v>
      </c>
      <c r="Q17" s="145">
        <v>10953005</v>
      </c>
      <c r="R17" s="146">
        <v>4215449254</v>
      </c>
      <c r="S17" s="147">
        <v>10953005</v>
      </c>
    </row>
    <row r="18" spans="1:19" ht="30.6" x14ac:dyDescent="0.25">
      <c r="A18" s="144">
        <v>2023</v>
      </c>
      <c r="B18" s="89" t="s">
        <v>467</v>
      </c>
      <c r="C18" s="89" t="s">
        <v>475</v>
      </c>
      <c r="D18" s="89" t="s">
        <v>1163</v>
      </c>
      <c r="E18" s="89" t="s">
        <v>1164</v>
      </c>
      <c r="F18" s="89">
        <v>0</v>
      </c>
      <c r="G18" s="89">
        <v>0</v>
      </c>
      <c r="H18" s="90">
        <v>346373345</v>
      </c>
      <c r="I18" s="90">
        <v>987751</v>
      </c>
      <c r="J18" s="90">
        <v>1240712005</v>
      </c>
      <c r="K18" s="90">
        <v>3552293</v>
      </c>
      <c r="L18" s="83"/>
      <c r="M18" s="83"/>
      <c r="N18" s="83"/>
      <c r="O18" s="83"/>
      <c r="P18" s="90">
        <v>1587085350</v>
      </c>
      <c r="Q18" s="145">
        <v>4540044</v>
      </c>
      <c r="R18" s="146">
        <v>1587085350</v>
      </c>
      <c r="S18" s="147">
        <v>4540044</v>
      </c>
    </row>
    <row r="19" spans="1:19" ht="30.6" x14ac:dyDescent="0.25">
      <c r="A19" s="144">
        <v>2023</v>
      </c>
      <c r="B19" s="89" t="s">
        <v>467</v>
      </c>
      <c r="C19" s="89" t="s">
        <v>475</v>
      </c>
      <c r="D19" s="89" t="s">
        <v>1165</v>
      </c>
      <c r="E19" s="89" t="s">
        <v>1166</v>
      </c>
      <c r="F19" s="89">
        <v>0</v>
      </c>
      <c r="G19" s="89">
        <v>0</v>
      </c>
      <c r="H19" s="90">
        <v>143069083</v>
      </c>
      <c r="I19" s="90">
        <v>411795</v>
      </c>
      <c r="J19" s="90">
        <v>789930507</v>
      </c>
      <c r="K19" s="90">
        <v>2273650</v>
      </c>
      <c r="L19" s="90">
        <v>3411951</v>
      </c>
      <c r="M19" s="90">
        <v>18445</v>
      </c>
      <c r="N19" s="90"/>
      <c r="O19" s="90"/>
      <c r="P19" s="90">
        <v>936411541</v>
      </c>
      <c r="Q19" s="145">
        <v>2703890</v>
      </c>
      <c r="R19" s="146">
        <v>936411541</v>
      </c>
      <c r="S19" s="147">
        <v>2703890</v>
      </c>
    </row>
    <row r="20" spans="1:19" ht="30.6" x14ac:dyDescent="0.25">
      <c r="A20" s="144">
        <v>2023</v>
      </c>
      <c r="B20" s="89" t="s">
        <v>467</v>
      </c>
      <c r="C20" s="89" t="s">
        <v>475</v>
      </c>
      <c r="D20" s="89" t="s">
        <v>1167</v>
      </c>
      <c r="E20" s="89" t="s">
        <v>1168</v>
      </c>
      <c r="F20" s="89">
        <v>0</v>
      </c>
      <c r="G20" s="89">
        <v>0</v>
      </c>
      <c r="H20" s="90">
        <v>137328568</v>
      </c>
      <c r="I20" s="90">
        <v>330467</v>
      </c>
      <c r="J20" s="90">
        <v>1320078703</v>
      </c>
      <c r="K20" s="90">
        <v>3112513</v>
      </c>
      <c r="L20" s="90">
        <v>24252203</v>
      </c>
      <c r="M20" s="90">
        <v>49025</v>
      </c>
      <c r="N20" s="90"/>
      <c r="O20" s="90"/>
      <c r="P20" s="90">
        <v>1481659474</v>
      </c>
      <c r="Q20" s="145">
        <v>3492005</v>
      </c>
      <c r="R20" s="146">
        <v>1481659474</v>
      </c>
      <c r="S20" s="147">
        <v>3492005</v>
      </c>
    </row>
    <row r="21" spans="1:19" ht="30.6" x14ac:dyDescent="0.25">
      <c r="A21" s="144">
        <v>2023</v>
      </c>
      <c r="B21" s="89" t="s">
        <v>467</v>
      </c>
      <c r="C21" s="89" t="s">
        <v>475</v>
      </c>
      <c r="D21" s="89" t="s">
        <v>1169</v>
      </c>
      <c r="E21" s="89" t="s">
        <v>1170</v>
      </c>
      <c r="F21" s="89">
        <v>0</v>
      </c>
      <c r="G21" s="89">
        <v>0</v>
      </c>
      <c r="H21" s="90">
        <v>583753</v>
      </c>
      <c r="I21" s="90">
        <v>1332</v>
      </c>
      <c r="J21" s="90">
        <v>674040640</v>
      </c>
      <c r="K21" s="90">
        <v>1537464</v>
      </c>
      <c r="L21" s="90">
        <v>69827529</v>
      </c>
      <c r="M21" s="90">
        <v>114419</v>
      </c>
      <c r="N21" s="90"/>
      <c r="O21" s="90"/>
      <c r="P21" s="90">
        <v>744451922</v>
      </c>
      <c r="Q21" s="145">
        <v>1653215</v>
      </c>
      <c r="R21" s="146">
        <v>744451922</v>
      </c>
      <c r="S21" s="147">
        <v>1653215</v>
      </c>
    </row>
    <row r="22" spans="1:19" ht="20.399999999999999" x14ac:dyDescent="0.25">
      <c r="A22" s="144">
        <v>2023</v>
      </c>
      <c r="B22" s="89" t="s">
        <v>467</v>
      </c>
      <c r="C22" s="89" t="s">
        <v>482</v>
      </c>
      <c r="D22" s="89" t="s">
        <v>1171</v>
      </c>
      <c r="E22" s="89" t="s">
        <v>483</v>
      </c>
      <c r="F22" s="89">
        <v>134371201</v>
      </c>
      <c r="G22" s="89">
        <v>237188</v>
      </c>
      <c r="H22" s="90">
        <v>0</v>
      </c>
      <c r="I22" s="83"/>
      <c r="J22" s="90">
        <v>857051180</v>
      </c>
      <c r="K22" s="90">
        <v>1453338</v>
      </c>
      <c r="L22" s="83"/>
      <c r="M22" s="83"/>
      <c r="N22" s="83"/>
      <c r="O22" s="83"/>
      <c r="P22" s="90">
        <v>857051180</v>
      </c>
      <c r="Q22" s="145">
        <v>1453338</v>
      </c>
      <c r="R22" s="146">
        <v>991422381</v>
      </c>
      <c r="S22" s="147">
        <v>1690526</v>
      </c>
    </row>
    <row r="23" spans="1:19" ht="20.399999999999999" x14ac:dyDescent="0.25">
      <c r="A23" s="144">
        <v>2023</v>
      </c>
      <c r="B23" s="89" t="s">
        <v>467</v>
      </c>
      <c r="C23" s="89" t="s">
        <v>482</v>
      </c>
      <c r="D23" s="89" t="s">
        <v>484</v>
      </c>
      <c r="E23" s="89" t="s">
        <v>485</v>
      </c>
      <c r="F23" s="89">
        <v>134371201</v>
      </c>
      <c r="G23" s="89">
        <v>237188</v>
      </c>
      <c r="H23" s="90">
        <v>0</v>
      </c>
      <c r="I23" s="83"/>
      <c r="J23" s="90">
        <v>204125168</v>
      </c>
      <c r="K23" s="90">
        <v>401558</v>
      </c>
      <c r="L23" s="83"/>
      <c r="M23" s="83"/>
      <c r="N23" s="83"/>
      <c r="O23" s="83"/>
      <c r="P23" s="90">
        <v>204125168</v>
      </c>
      <c r="Q23" s="145">
        <v>401558</v>
      </c>
      <c r="R23" s="146">
        <v>338496369</v>
      </c>
      <c r="S23" s="147">
        <v>638746</v>
      </c>
    </row>
    <row r="24" spans="1:19" ht="20.399999999999999" x14ac:dyDescent="0.25">
      <c r="A24" s="144">
        <v>2023</v>
      </c>
      <c r="B24" s="89" t="s">
        <v>467</v>
      </c>
      <c r="C24" s="89" t="s">
        <v>482</v>
      </c>
      <c r="D24" s="89" t="s">
        <v>486</v>
      </c>
      <c r="E24" s="89" t="s">
        <v>487</v>
      </c>
      <c r="F24" s="89">
        <v>134371201</v>
      </c>
      <c r="G24" s="89">
        <v>237188</v>
      </c>
      <c r="H24" s="90">
        <v>0</v>
      </c>
      <c r="I24" s="83"/>
      <c r="J24" s="90">
        <v>157885376</v>
      </c>
      <c r="K24" s="90">
        <v>364850</v>
      </c>
      <c r="L24" s="83"/>
      <c r="M24" s="83"/>
      <c r="N24" s="83"/>
      <c r="O24" s="83"/>
      <c r="P24" s="90">
        <v>157885376</v>
      </c>
      <c r="Q24" s="145">
        <v>364850</v>
      </c>
      <c r="R24" s="146">
        <v>292256577</v>
      </c>
      <c r="S24" s="147">
        <v>602038</v>
      </c>
    </row>
    <row r="25" spans="1:19" ht="20.399999999999999" x14ac:dyDescent="0.25">
      <c r="A25" s="144">
        <v>2023</v>
      </c>
      <c r="B25" s="89" t="s">
        <v>467</v>
      </c>
      <c r="C25" s="89" t="s">
        <v>482</v>
      </c>
      <c r="D25" s="89" t="s">
        <v>1172</v>
      </c>
      <c r="E25" s="89" t="s">
        <v>488</v>
      </c>
      <c r="F25" s="89">
        <v>134371201</v>
      </c>
      <c r="G25" s="89">
        <v>237188</v>
      </c>
      <c r="H25" s="90">
        <v>0</v>
      </c>
      <c r="I25" s="83"/>
      <c r="J25" s="90">
        <v>264616100</v>
      </c>
      <c r="K25" s="90">
        <v>515067</v>
      </c>
      <c r="L25" s="83"/>
      <c r="M25" s="83"/>
      <c r="N25" s="83"/>
      <c r="O25" s="83"/>
      <c r="P25" s="90">
        <v>264616100</v>
      </c>
      <c r="Q25" s="145">
        <v>515067</v>
      </c>
      <c r="R25" s="146">
        <v>398987301</v>
      </c>
      <c r="S25" s="147">
        <v>752255</v>
      </c>
    </row>
    <row r="26" spans="1:19" ht="20.399999999999999" x14ac:dyDescent="0.25">
      <c r="A26" s="144">
        <v>2023</v>
      </c>
      <c r="B26" s="89" t="s">
        <v>467</v>
      </c>
      <c r="C26" s="89" t="s">
        <v>482</v>
      </c>
      <c r="D26" s="89" t="s">
        <v>489</v>
      </c>
      <c r="E26" s="89" t="s">
        <v>490</v>
      </c>
      <c r="F26" s="89">
        <v>134371201</v>
      </c>
      <c r="G26" s="89">
        <v>237188</v>
      </c>
      <c r="H26" s="90">
        <v>0</v>
      </c>
      <c r="I26" s="83"/>
      <c r="J26" s="90">
        <v>121322389</v>
      </c>
      <c r="K26" s="90">
        <v>191317</v>
      </c>
      <c r="L26" s="83"/>
      <c r="M26" s="83"/>
      <c r="N26" s="83"/>
      <c r="O26" s="83"/>
      <c r="P26" s="90">
        <v>121322389</v>
      </c>
      <c r="Q26" s="145">
        <v>191317</v>
      </c>
      <c r="R26" s="146">
        <v>255693590</v>
      </c>
      <c r="S26" s="147">
        <v>428505</v>
      </c>
    </row>
    <row r="27" spans="1:19" ht="30.6" x14ac:dyDescent="0.25">
      <c r="A27" s="144">
        <v>2023</v>
      </c>
      <c r="B27" s="89" t="s">
        <v>467</v>
      </c>
      <c r="C27" s="89" t="s">
        <v>482</v>
      </c>
      <c r="D27" s="89" t="s">
        <v>491</v>
      </c>
      <c r="E27" s="89" t="s">
        <v>492</v>
      </c>
      <c r="F27" s="89">
        <v>134371201</v>
      </c>
      <c r="G27" s="89">
        <v>237188</v>
      </c>
      <c r="H27" s="90">
        <v>0</v>
      </c>
      <c r="I27" s="83"/>
      <c r="J27" s="90">
        <v>256876948</v>
      </c>
      <c r="K27" s="90">
        <v>607375</v>
      </c>
      <c r="L27" s="90">
        <v>730817919</v>
      </c>
      <c r="M27" s="90">
        <v>1165390</v>
      </c>
      <c r="N27" s="90"/>
      <c r="O27" s="90"/>
      <c r="P27" s="90">
        <v>987694867</v>
      </c>
      <c r="Q27" s="145">
        <v>1772765</v>
      </c>
      <c r="R27" s="146">
        <v>1122066068</v>
      </c>
      <c r="S27" s="147">
        <v>2009953</v>
      </c>
    </row>
    <row r="28" spans="1:19" ht="20.399999999999999" x14ac:dyDescent="0.25">
      <c r="A28" s="144">
        <v>2023</v>
      </c>
      <c r="B28" s="89" t="s">
        <v>467</v>
      </c>
      <c r="C28" s="89" t="s">
        <v>21</v>
      </c>
      <c r="D28" s="89" t="s">
        <v>1173</v>
      </c>
      <c r="E28" s="89" t="s">
        <v>493</v>
      </c>
      <c r="F28" s="89">
        <v>22314847</v>
      </c>
      <c r="G28" s="89">
        <v>0</v>
      </c>
      <c r="H28" s="90">
        <v>1576831528</v>
      </c>
      <c r="I28" s="83"/>
      <c r="J28" s="83"/>
      <c r="K28" s="83"/>
      <c r="L28" s="83"/>
      <c r="M28" s="83"/>
      <c r="N28" s="83"/>
      <c r="O28" s="83"/>
      <c r="P28" s="90">
        <v>1576831528</v>
      </c>
      <c r="Q28" s="145">
        <v>0</v>
      </c>
      <c r="R28" s="146">
        <v>1599146375</v>
      </c>
      <c r="S28" s="147">
        <v>0</v>
      </c>
    </row>
    <row r="29" spans="1:19" ht="20.399999999999999" x14ac:dyDescent="0.25">
      <c r="A29" s="144">
        <v>2023</v>
      </c>
      <c r="B29" s="89" t="s">
        <v>467</v>
      </c>
      <c r="C29" s="89" t="s">
        <v>21</v>
      </c>
      <c r="D29" s="89" t="s">
        <v>494</v>
      </c>
      <c r="E29" s="89" t="s">
        <v>495</v>
      </c>
      <c r="F29" s="89">
        <v>22314847</v>
      </c>
      <c r="G29" s="89">
        <v>0</v>
      </c>
      <c r="H29" s="90">
        <v>397140964</v>
      </c>
      <c r="I29" s="83"/>
      <c r="J29" s="83"/>
      <c r="K29" s="83"/>
      <c r="L29" s="83"/>
      <c r="M29" s="83"/>
      <c r="N29" s="83"/>
      <c r="O29" s="83"/>
      <c r="P29" s="90">
        <v>397140964</v>
      </c>
      <c r="Q29" s="145">
        <v>0</v>
      </c>
      <c r="R29" s="146">
        <v>419455811</v>
      </c>
      <c r="S29" s="147">
        <v>0</v>
      </c>
    </row>
    <row r="30" spans="1:19" ht="20.399999999999999" x14ac:dyDescent="0.25">
      <c r="A30" s="144">
        <v>2023</v>
      </c>
      <c r="B30" s="89" t="s">
        <v>467</v>
      </c>
      <c r="C30" s="89" t="s">
        <v>21</v>
      </c>
      <c r="D30" s="89" t="s">
        <v>496</v>
      </c>
      <c r="E30" s="89" t="s">
        <v>1174</v>
      </c>
      <c r="F30" s="89">
        <v>22314847</v>
      </c>
      <c r="G30" s="89">
        <v>0</v>
      </c>
      <c r="H30" s="90">
        <v>1696239740</v>
      </c>
      <c r="I30" s="83"/>
      <c r="J30" s="90">
        <v>-42</v>
      </c>
      <c r="K30" s="83"/>
      <c r="L30" s="83"/>
      <c r="M30" s="83"/>
      <c r="N30" s="83"/>
      <c r="O30" s="83"/>
      <c r="P30" s="90">
        <v>1696239698</v>
      </c>
      <c r="Q30" s="145">
        <v>0</v>
      </c>
      <c r="R30" s="146">
        <v>1718554545</v>
      </c>
      <c r="S30" s="147">
        <v>0</v>
      </c>
    </row>
    <row r="31" spans="1:19" ht="20.399999999999999" x14ac:dyDescent="0.25">
      <c r="A31" s="144">
        <v>2023</v>
      </c>
      <c r="B31" s="89" t="s">
        <v>467</v>
      </c>
      <c r="C31" s="89" t="s">
        <v>21</v>
      </c>
      <c r="D31" s="89" t="s">
        <v>1175</v>
      </c>
      <c r="E31" s="89" t="s">
        <v>497</v>
      </c>
      <c r="F31" s="89">
        <v>22314847</v>
      </c>
      <c r="G31" s="89">
        <v>0</v>
      </c>
      <c r="H31" s="90">
        <v>1491809314</v>
      </c>
      <c r="I31" s="83"/>
      <c r="J31" s="83"/>
      <c r="K31" s="83"/>
      <c r="L31" s="83"/>
      <c r="M31" s="83"/>
      <c r="N31" s="83"/>
      <c r="O31" s="83"/>
      <c r="P31" s="90">
        <v>1491809314</v>
      </c>
      <c r="Q31" s="145">
        <v>0</v>
      </c>
      <c r="R31" s="146">
        <v>1514124161</v>
      </c>
      <c r="S31" s="147">
        <v>0</v>
      </c>
    </row>
    <row r="32" spans="1:19" ht="20.399999999999999" x14ac:dyDescent="0.25">
      <c r="A32" s="144">
        <v>2023</v>
      </c>
      <c r="B32" s="89" t="s">
        <v>467</v>
      </c>
      <c r="C32" s="89" t="s">
        <v>21</v>
      </c>
      <c r="D32" s="89" t="s">
        <v>498</v>
      </c>
      <c r="E32" s="89" t="s">
        <v>499</v>
      </c>
      <c r="F32" s="89">
        <v>22314847</v>
      </c>
      <c r="G32" s="89">
        <v>0</v>
      </c>
      <c r="H32" s="90">
        <v>2901002988</v>
      </c>
      <c r="I32" s="83"/>
      <c r="J32" s="90">
        <v>-9097</v>
      </c>
      <c r="K32" s="83"/>
      <c r="L32" s="83"/>
      <c r="M32" s="83"/>
      <c r="N32" s="83"/>
      <c r="O32" s="83"/>
      <c r="P32" s="90">
        <v>2900993891</v>
      </c>
      <c r="Q32" s="145">
        <v>0</v>
      </c>
      <c r="R32" s="146">
        <v>2923308738</v>
      </c>
      <c r="S32" s="147">
        <v>0</v>
      </c>
    </row>
    <row r="33" spans="1:19" ht="20.399999999999999" x14ac:dyDescent="0.25">
      <c r="A33" s="144">
        <v>2023</v>
      </c>
      <c r="B33" s="89" t="s">
        <v>467</v>
      </c>
      <c r="C33" s="89" t="s">
        <v>500</v>
      </c>
      <c r="D33" s="89" t="s">
        <v>501</v>
      </c>
      <c r="E33" s="89" t="s">
        <v>1176</v>
      </c>
      <c r="F33" s="89">
        <v>0</v>
      </c>
      <c r="G33" s="89">
        <v>0</v>
      </c>
      <c r="H33" s="90">
        <v>10392</v>
      </c>
      <c r="I33" s="90">
        <v>29</v>
      </c>
      <c r="J33" s="83"/>
      <c r="K33" s="83"/>
      <c r="L33" s="83"/>
      <c r="M33" s="83"/>
      <c r="N33" s="83"/>
      <c r="O33" s="83"/>
      <c r="P33" s="90">
        <v>10392</v>
      </c>
      <c r="Q33" s="145">
        <v>29</v>
      </c>
      <c r="R33" s="146">
        <v>10392</v>
      </c>
      <c r="S33" s="147">
        <v>29</v>
      </c>
    </row>
    <row r="34" spans="1:19" ht="20.399999999999999" x14ac:dyDescent="0.25">
      <c r="A34" s="144">
        <v>2023</v>
      </c>
      <c r="B34" s="89" t="s">
        <v>467</v>
      </c>
      <c r="C34" s="89" t="s">
        <v>500</v>
      </c>
      <c r="D34" s="89" t="s">
        <v>502</v>
      </c>
      <c r="E34" s="89" t="s">
        <v>1177</v>
      </c>
      <c r="F34" s="89">
        <v>0</v>
      </c>
      <c r="G34" s="89">
        <v>0</v>
      </c>
      <c r="H34" s="90">
        <v>336189</v>
      </c>
      <c r="I34" s="90">
        <v>846</v>
      </c>
      <c r="J34" s="90">
        <v>61745</v>
      </c>
      <c r="K34" s="90">
        <v>155</v>
      </c>
      <c r="L34" s="83"/>
      <c r="M34" s="83"/>
      <c r="N34" s="83"/>
      <c r="O34" s="83"/>
      <c r="P34" s="90">
        <v>397934</v>
      </c>
      <c r="Q34" s="145">
        <v>1001</v>
      </c>
      <c r="R34" s="146">
        <v>397934</v>
      </c>
      <c r="S34" s="147">
        <v>1001</v>
      </c>
    </row>
    <row r="35" spans="1:19" ht="20.399999999999999" x14ac:dyDescent="0.25">
      <c r="A35" s="144">
        <v>2023</v>
      </c>
      <c r="B35" s="89" t="s">
        <v>467</v>
      </c>
      <c r="C35" s="89" t="s">
        <v>500</v>
      </c>
      <c r="D35" s="89" t="s">
        <v>503</v>
      </c>
      <c r="E35" s="89" t="s">
        <v>504</v>
      </c>
      <c r="F35" s="89">
        <v>0</v>
      </c>
      <c r="G35" s="89">
        <v>0</v>
      </c>
      <c r="H35" s="90">
        <v>184175</v>
      </c>
      <c r="I35" s="90">
        <v>496</v>
      </c>
      <c r="J35" s="90">
        <v>58310</v>
      </c>
      <c r="K35" s="90">
        <v>157</v>
      </c>
      <c r="L35" s="83"/>
      <c r="M35" s="83"/>
      <c r="N35" s="83"/>
      <c r="O35" s="83"/>
      <c r="P35" s="90">
        <v>242485</v>
      </c>
      <c r="Q35" s="145">
        <v>653</v>
      </c>
      <c r="R35" s="146">
        <v>242485</v>
      </c>
      <c r="S35" s="147">
        <v>653</v>
      </c>
    </row>
    <row r="36" spans="1:19" ht="20.399999999999999" x14ac:dyDescent="0.25">
      <c r="A36" s="144">
        <v>2023</v>
      </c>
      <c r="B36" s="89" t="s">
        <v>467</v>
      </c>
      <c r="C36" s="89" t="s">
        <v>505</v>
      </c>
      <c r="D36" s="89" t="s">
        <v>1178</v>
      </c>
      <c r="E36" s="89" t="s">
        <v>1179</v>
      </c>
      <c r="F36" s="89">
        <v>0</v>
      </c>
      <c r="G36" s="89">
        <v>0</v>
      </c>
      <c r="H36" s="90">
        <v>0</v>
      </c>
      <c r="I36" s="83"/>
      <c r="J36" s="90">
        <v>13531876</v>
      </c>
      <c r="K36" s="90">
        <v>36860</v>
      </c>
      <c r="L36" s="83"/>
      <c r="M36" s="83"/>
      <c r="N36" s="83"/>
      <c r="O36" s="83"/>
      <c r="P36" s="90">
        <v>13531876</v>
      </c>
      <c r="Q36" s="145">
        <v>36860</v>
      </c>
      <c r="R36" s="146">
        <v>13531876</v>
      </c>
      <c r="S36" s="147">
        <v>36860</v>
      </c>
    </row>
    <row r="37" spans="1:19" ht="20.399999999999999" x14ac:dyDescent="0.25">
      <c r="A37" s="144">
        <v>2023</v>
      </c>
      <c r="B37" s="89" t="s">
        <v>467</v>
      </c>
      <c r="C37" s="89" t="s">
        <v>505</v>
      </c>
      <c r="D37" s="89" t="s">
        <v>506</v>
      </c>
      <c r="E37" s="89" t="s">
        <v>1180</v>
      </c>
      <c r="F37" s="89">
        <v>0</v>
      </c>
      <c r="G37" s="89">
        <v>0</v>
      </c>
      <c r="H37" s="90">
        <v>0</v>
      </c>
      <c r="I37" s="83"/>
      <c r="J37" s="90">
        <v>3484910</v>
      </c>
      <c r="K37" s="90">
        <v>9625</v>
      </c>
      <c r="L37" s="83"/>
      <c r="M37" s="83"/>
      <c r="N37" s="83"/>
      <c r="O37" s="83"/>
      <c r="P37" s="90">
        <v>3484910</v>
      </c>
      <c r="Q37" s="145">
        <v>9625</v>
      </c>
      <c r="R37" s="146">
        <v>3484910</v>
      </c>
      <c r="S37" s="147">
        <v>9625</v>
      </c>
    </row>
    <row r="38" spans="1:19" ht="20.399999999999999" x14ac:dyDescent="0.25">
      <c r="A38" s="144">
        <v>2023</v>
      </c>
      <c r="B38" s="89" t="s">
        <v>467</v>
      </c>
      <c r="C38" s="89" t="s">
        <v>505</v>
      </c>
      <c r="D38" s="89" t="s">
        <v>507</v>
      </c>
      <c r="E38" s="89" t="s">
        <v>1181</v>
      </c>
      <c r="F38" s="89">
        <v>0</v>
      </c>
      <c r="G38" s="89">
        <v>0</v>
      </c>
      <c r="H38" s="90">
        <v>225550</v>
      </c>
      <c r="I38" s="90">
        <v>637</v>
      </c>
      <c r="J38" s="90">
        <v>16586945</v>
      </c>
      <c r="K38" s="90">
        <v>46848</v>
      </c>
      <c r="L38" s="83"/>
      <c r="M38" s="83"/>
      <c r="N38" s="83"/>
      <c r="O38" s="83"/>
      <c r="P38" s="90">
        <v>16812495</v>
      </c>
      <c r="Q38" s="145">
        <v>47485</v>
      </c>
      <c r="R38" s="146">
        <v>16812495</v>
      </c>
      <c r="S38" s="147">
        <v>47485</v>
      </c>
    </row>
    <row r="39" spans="1:19" ht="20.399999999999999" x14ac:dyDescent="0.25">
      <c r="A39" s="144">
        <v>2023</v>
      </c>
      <c r="B39" s="89" t="s">
        <v>467</v>
      </c>
      <c r="C39" s="89" t="s">
        <v>505</v>
      </c>
      <c r="D39" s="89" t="s">
        <v>1182</v>
      </c>
      <c r="E39" s="89" t="s">
        <v>508</v>
      </c>
      <c r="F39" s="89">
        <v>0</v>
      </c>
      <c r="G39" s="89">
        <v>0</v>
      </c>
      <c r="H39" s="90">
        <v>0</v>
      </c>
      <c r="I39" s="83"/>
      <c r="J39" s="90">
        <v>22607635</v>
      </c>
      <c r="K39" s="90">
        <v>63600</v>
      </c>
      <c r="L39" s="83"/>
      <c r="M39" s="83"/>
      <c r="N39" s="83"/>
      <c r="O39" s="83"/>
      <c r="P39" s="90">
        <v>22607635</v>
      </c>
      <c r="Q39" s="145">
        <v>63600</v>
      </c>
      <c r="R39" s="146">
        <v>22607635</v>
      </c>
      <c r="S39" s="147">
        <v>63600</v>
      </c>
    </row>
    <row r="40" spans="1:19" ht="20.399999999999999" x14ac:dyDescent="0.25">
      <c r="A40" s="144">
        <v>2023</v>
      </c>
      <c r="B40" s="89" t="s">
        <v>467</v>
      </c>
      <c r="C40" s="89" t="s">
        <v>505</v>
      </c>
      <c r="D40" s="89" t="s">
        <v>509</v>
      </c>
      <c r="E40" s="89" t="s">
        <v>510</v>
      </c>
      <c r="F40" s="89">
        <v>0</v>
      </c>
      <c r="G40" s="89">
        <v>0</v>
      </c>
      <c r="H40" s="90">
        <v>744131</v>
      </c>
      <c r="I40" s="90">
        <v>2105</v>
      </c>
      <c r="J40" s="90">
        <v>38015750</v>
      </c>
      <c r="K40" s="90">
        <v>107563</v>
      </c>
      <c r="L40" s="83"/>
      <c r="M40" s="83"/>
      <c r="N40" s="83"/>
      <c r="O40" s="83"/>
      <c r="P40" s="90">
        <v>38759881</v>
      </c>
      <c r="Q40" s="145">
        <v>109668</v>
      </c>
      <c r="R40" s="146">
        <v>38759881</v>
      </c>
      <c r="S40" s="147">
        <v>109668</v>
      </c>
    </row>
    <row r="41" spans="1:19" ht="30.6" x14ac:dyDescent="0.25">
      <c r="A41" s="144">
        <v>2023</v>
      </c>
      <c r="B41" s="89" t="s">
        <v>467</v>
      </c>
      <c r="C41" s="89" t="s">
        <v>511</v>
      </c>
      <c r="D41" s="89" t="s">
        <v>1183</v>
      </c>
      <c r="E41" s="89" t="s">
        <v>1184</v>
      </c>
      <c r="F41" s="89">
        <v>466574</v>
      </c>
      <c r="G41" s="89">
        <v>0</v>
      </c>
      <c r="H41" s="90">
        <v>10808606</v>
      </c>
      <c r="I41" s="83"/>
      <c r="J41" s="83"/>
      <c r="K41" s="83"/>
      <c r="L41" s="83"/>
      <c r="M41" s="83"/>
      <c r="N41" s="83"/>
      <c r="O41" s="83"/>
      <c r="P41" s="90">
        <v>10808606</v>
      </c>
      <c r="Q41" s="145">
        <v>0</v>
      </c>
      <c r="R41" s="146">
        <v>11275180</v>
      </c>
      <c r="S41" s="147">
        <v>0</v>
      </c>
    </row>
    <row r="42" spans="1:19" ht="20.399999999999999" x14ac:dyDescent="0.25">
      <c r="A42" s="144">
        <v>2023</v>
      </c>
      <c r="B42" s="89" t="s">
        <v>467</v>
      </c>
      <c r="C42" s="89" t="s">
        <v>511</v>
      </c>
      <c r="D42" s="89" t="s">
        <v>512</v>
      </c>
      <c r="E42" s="89" t="s">
        <v>1185</v>
      </c>
      <c r="F42" s="89">
        <v>466574</v>
      </c>
      <c r="G42" s="89">
        <v>0</v>
      </c>
      <c r="H42" s="90">
        <v>1578203</v>
      </c>
      <c r="I42" s="83"/>
      <c r="J42" s="83"/>
      <c r="K42" s="83"/>
      <c r="L42" s="83"/>
      <c r="M42" s="83"/>
      <c r="N42" s="83"/>
      <c r="O42" s="83"/>
      <c r="P42" s="90">
        <v>1578203</v>
      </c>
      <c r="Q42" s="145">
        <v>0</v>
      </c>
      <c r="R42" s="146">
        <v>2044777</v>
      </c>
      <c r="S42" s="147">
        <v>0</v>
      </c>
    </row>
    <row r="43" spans="1:19" ht="20.399999999999999" x14ac:dyDescent="0.25">
      <c r="A43" s="144">
        <v>2023</v>
      </c>
      <c r="B43" s="89" t="s">
        <v>467</v>
      </c>
      <c r="C43" s="89" t="s">
        <v>511</v>
      </c>
      <c r="D43" s="89" t="s">
        <v>513</v>
      </c>
      <c r="E43" s="89" t="s">
        <v>1186</v>
      </c>
      <c r="F43" s="89">
        <v>466574</v>
      </c>
      <c r="G43" s="89">
        <v>0</v>
      </c>
      <c r="H43" s="90">
        <v>10004410</v>
      </c>
      <c r="I43" s="83"/>
      <c r="J43" s="83"/>
      <c r="K43" s="83"/>
      <c r="L43" s="83"/>
      <c r="M43" s="83"/>
      <c r="N43" s="83"/>
      <c r="O43" s="83"/>
      <c r="P43" s="90">
        <v>10004410</v>
      </c>
      <c r="Q43" s="145">
        <v>0</v>
      </c>
      <c r="R43" s="146">
        <v>10470984</v>
      </c>
      <c r="S43" s="147">
        <v>0</v>
      </c>
    </row>
    <row r="44" spans="1:19" ht="30.6" x14ac:dyDescent="0.25">
      <c r="A44" s="144">
        <v>2023</v>
      </c>
      <c r="B44" s="89" t="s">
        <v>467</v>
      </c>
      <c r="C44" s="89" t="s">
        <v>511</v>
      </c>
      <c r="D44" s="89" t="s">
        <v>1187</v>
      </c>
      <c r="E44" s="89" t="s">
        <v>1188</v>
      </c>
      <c r="F44" s="89">
        <v>466574</v>
      </c>
      <c r="G44" s="89">
        <v>0</v>
      </c>
      <c r="H44" s="90">
        <v>5646693</v>
      </c>
      <c r="I44" s="83"/>
      <c r="J44" s="83"/>
      <c r="K44" s="83"/>
      <c r="L44" s="83"/>
      <c r="M44" s="83"/>
      <c r="N44" s="83"/>
      <c r="O44" s="83"/>
      <c r="P44" s="90">
        <v>5646693</v>
      </c>
      <c r="Q44" s="145">
        <v>0</v>
      </c>
      <c r="R44" s="146">
        <v>6113267</v>
      </c>
      <c r="S44" s="147">
        <v>0</v>
      </c>
    </row>
    <row r="45" spans="1:19" ht="30.6" x14ac:dyDescent="0.25">
      <c r="A45" s="144">
        <v>2023</v>
      </c>
      <c r="B45" s="89" t="s">
        <v>467</v>
      </c>
      <c r="C45" s="89" t="s">
        <v>511</v>
      </c>
      <c r="D45" s="89" t="s">
        <v>514</v>
      </c>
      <c r="E45" s="89" t="s">
        <v>515</v>
      </c>
      <c r="F45" s="89">
        <v>466574</v>
      </c>
      <c r="G45" s="89">
        <v>0</v>
      </c>
      <c r="H45" s="90">
        <v>14335579</v>
      </c>
      <c r="I45" s="83"/>
      <c r="J45" s="90">
        <v>-573</v>
      </c>
      <c r="K45" s="83"/>
      <c r="L45" s="83"/>
      <c r="M45" s="83"/>
      <c r="N45" s="83"/>
      <c r="O45" s="83"/>
      <c r="P45" s="90">
        <v>14335006</v>
      </c>
      <c r="Q45" s="145">
        <v>0</v>
      </c>
      <c r="R45" s="146">
        <v>14801580</v>
      </c>
      <c r="S45" s="147">
        <v>0</v>
      </c>
    </row>
    <row r="46" spans="1:19" ht="20.399999999999999" x14ac:dyDescent="0.25">
      <c r="A46" s="144">
        <v>2023</v>
      </c>
      <c r="B46" s="89" t="s">
        <v>130</v>
      </c>
      <c r="C46" s="89" t="s">
        <v>475</v>
      </c>
      <c r="D46" s="89" t="s">
        <v>516</v>
      </c>
      <c r="E46" s="89" t="s">
        <v>517</v>
      </c>
      <c r="F46" s="89">
        <v>514683.27</v>
      </c>
      <c r="G46" s="89">
        <v>1584.93</v>
      </c>
      <c r="H46" s="90">
        <v>5421718.5700000003</v>
      </c>
      <c r="I46" s="90">
        <v>15973.73</v>
      </c>
      <c r="J46" s="90">
        <v>114358003.42</v>
      </c>
      <c r="K46" s="90">
        <v>243267.44</v>
      </c>
      <c r="L46" s="83"/>
      <c r="M46" s="83"/>
      <c r="N46" s="83"/>
      <c r="O46" s="83"/>
      <c r="P46" s="90">
        <v>119779721.98999999</v>
      </c>
      <c r="Q46" s="145">
        <v>259241.17</v>
      </c>
      <c r="R46" s="146">
        <v>120294405.25999999</v>
      </c>
      <c r="S46" s="147">
        <v>260826.1</v>
      </c>
    </row>
    <row r="47" spans="1:19" ht="20.399999999999999" x14ac:dyDescent="0.25">
      <c r="A47" s="144">
        <v>2023</v>
      </c>
      <c r="B47" s="89" t="s">
        <v>130</v>
      </c>
      <c r="C47" s="89" t="s">
        <v>21</v>
      </c>
      <c r="D47" s="89" t="s">
        <v>518</v>
      </c>
      <c r="E47" s="89" t="s">
        <v>519</v>
      </c>
      <c r="F47" s="89">
        <v>4448057.6399999997</v>
      </c>
      <c r="G47" s="89">
        <v>0</v>
      </c>
      <c r="H47" s="90">
        <v>124411344.81999999</v>
      </c>
      <c r="I47" s="83"/>
      <c r="J47" s="83"/>
      <c r="K47" s="83"/>
      <c r="L47" s="83"/>
      <c r="M47" s="83"/>
      <c r="N47" s="83"/>
      <c r="O47" s="83"/>
      <c r="P47" s="90">
        <v>124411344.81999999</v>
      </c>
      <c r="Q47" s="145">
        <v>0</v>
      </c>
      <c r="R47" s="146">
        <v>128859402.45999999</v>
      </c>
      <c r="S47" s="147">
        <v>0</v>
      </c>
    </row>
    <row r="48" spans="1:19" ht="20.399999999999999" x14ac:dyDescent="0.25">
      <c r="A48" s="144">
        <v>2023</v>
      </c>
      <c r="B48" s="89" t="s">
        <v>130</v>
      </c>
      <c r="C48" s="89" t="s">
        <v>21</v>
      </c>
      <c r="D48" s="89" t="s">
        <v>520</v>
      </c>
      <c r="E48" s="89" t="s">
        <v>521</v>
      </c>
      <c r="F48" s="89">
        <v>4448057.6399999997</v>
      </c>
      <c r="G48" s="89">
        <v>0</v>
      </c>
      <c r="H48" s="90">
        <v>6530093.3899999997</v>
      </c>
      <c r="I48" s="83"/>
      <c r="J48" s="83"/>
      <c r="K48" s="83"/>
      <c r="L48" s="83"/>
      <c r="M48" s="83"/>
      <c r="N48" s="83"/>
      <c r="O48" s="83"/>
      <c r="P48" s="90">
        <v>6530093.3899999997</v>
      </c>
      <c r="Q48" s="145">
        <v>0</v>
      </c>
      <c r="R48" s="146">
        <v>10978151.029999999</v>
      </c>
      <c r="S48" s="147">
        <v>0</v>
      </c>
    </row>
    <row r="49" spans="1:19" ht="20.399999999999999" x14ac:dyDescent="0.25">
      <c r="A49" s="144">
        <v>2023</v>
      </c>
      <c r="B49" s="89" t="s">
        <v>130</v>
      </c>
      <c r="C49" s="89" t="s">
        <v>505</v>
      </c>
      <c r="D49" s="89" t="s">
        <v>34</v>
      </c>
      <c r="E49" s="89" t="s">
        <v>522</v>
      </c>
      <c r="F49" s="89">
        <v>126429.8</v>
      </c>
      <c r="G49" s="89">
        <v>0</v>
      </c>
      <c r="H49" s="90">
        <v>0</v>
      </c>
      <c r="I49" s="83"/>
      <c r="J49" s="90">
        <v>466545.1</v>
      </c>
      <c r="K49" s="90">
        <v>1705.9</v>
      </c>
      <c r="L49" s="83"/>
      <c r="M49" s="83"/>
      <c r="N49" s="83"/>
      <c r="O49" s="83"/>
      <c r="P49" s="90">
        <v>466545.1</v>
      </c>
      <c r="Q49" s="145">
        <v>1705.9</v>
      </c>
      <c r="R49" s="146">
        <v>592974.9</v>
      </c>
      <c r="S49" s="147">
        <v>1705.9</v>
      </c>
    </row>
    <row r="50" spans="1:19" ht="20.399999999999999" x14ac:dyDescent="0.25">
      <c r="A50" s="144">
        <v>2023</v>
      </c>
      <c r="B50" s="89" t="s">
        <v>136</v>
      </c>
      <c r="C50" s="89" t="s">
        <v>469</v>
      </c>
      <c r="D50" s="89" t="s">
        <v>23</v>
      </c>
      <c r="E50" s="89" t="s">
        <v>523</v>
      </c>
      <c r="F50" s="89">
        <v>44321.54</v>
      </c>
      <c r="G50" s="89">
        <v>0</v>
      </c>
      <c r="H50" s="90">
        <v>4594277.59</v>
      </c>
      <c r="I50" s="83"/>
      <c r="J50" s="83"/>
      <c r="K50" s="83"/>
      <c r="L50" s="83"/>
      <c r="M50" s="83"/>
      <c r="N50" s="83"/>
      <c r="O50" s="83"/>
      <c r="P50" s="90">
        <v>4594277.59</v>
      </c>
      <c r="Q50" s="145">
        <v>0</v>
      </c>
      <c r="R50" s="146">
        <v>4638599.13</v>
      </c>
      <c r="S50" s="147">
        <v>0</v>
      </c>
    </row>
    <row r="51" spans="1:19" ht="20.399999999999999" x14ac:dyDescent="0.25">
      <c r="A51" s="144">
        <v>2023</v>
      </c>
      <c r="B51" s="89" t="s">
        <v>136</v>
      </c>
      <c r="C51" s="89" t="s">
        <v>475</v>
      </c>
      <c r="D51" s="89" t="s">
        <v>62</v>
      </c>
      <c r="E51" s="89" t="s">
        <v>524</v>
      </c>
      <c r="F51" s="89">
        <v>1024353.15</v>
      </c>
      <c r="G51" s="89">
        <v>2270.88</v>
      </c>
      <c r="H51" s="90">
        <v>0</v>
      </c>
      <c r="I51" s="83"/>
      <c r="J51" s="90">
        <v>14554079.300000001</v>
      </c>
      <c r="K51" s="90">
        <v>44317.77</v>
      </c>
      <c r="L51" s="83"/>
      <c r="M51" s="83"/>
      <c r="N51" s="83"/>
      <c r="O51" s="83"/>
      <c r="P51" s="90">
        <v>14554079.300000001</v>
      </c>
      <c r="Q51" s="145">
        <v>44317.77</v>
      </c>
      <c r="R51" s="146">
        <v>15578432.450000001</v>
      </c>
      <c r="S51" s="147">
        <v>46588.649999999994</v>
      </c>
    </row>
    <row r="52" spans="1:19" x14ac:dyDescent="0.25">
      <c r="A52" s="144">
        <v>2023</v>
      </c>
      <c r="B52" s="89" t="s">
        <v>136</v>
      </c>
      <c r="C52" s="89" t="s">
        <v>21</v>
      </c>
      <c r="D52" s="89" t="s">
        <v>21</v>
      </c>
      <c r="E52" s="89" t="s">
        <v>525</v>
      </c>
      <c r="F52" s="89">
        <v>98456.5</v>
      </c>
      <c r="G52" s="89">
        <v>0</v>
      </c>
      <c r="H52" s="90">
        <v>9270926.5700000003</v>
      </c>
      <c r="I52" s="83"/>
      <c r="J52" s="83"/>
      <c r="K52" s="83"/>
      <c r="L52" s="83"/>
      <c r="M52" s="83"/>
      <c r="N52" s="83"/>
      <c r="O52" s="83"/>
      <c r="P52" s="90">
        <v>9270926.5700000003</v>
      </c>
      <c r="Q52" s="145">
        <v>0</v>
      </c>
      <c r="R52" s="146">
        <v>9369383.0700000003</v>
      </c>
      <c r="S52" s="147">
        <v>0</v>
      </c>
    </row>
    <row r="53" spans="1:19" ht="20.399999999999999" x14ac:dyDescent="0.25">
      <c r="A53" s="144">
        <v>2023</v>
      </c>
      <c r="B53" s="89" t="s">
        <v>136</v>
      </c>
      <c r="C53" s="89" t="s">
        <v>505</v>
      </c>
      <c r="D53" s="89" t="s">
        <v>34</v>
      </c>
      <c r="E53" s="89" t="s">
        <v>526</v>
      </c>
      <c r="F53" s="89">
        <v>0</v>
      </c>
      <c r="G53" s="89">
        <v>0</v>
      </c>
      <c r="H53" s="90">
        <v>0</v>
      </c>
      <c r="I53" s="83"/>
      <c r="J53" s="90">
        <v>394776.41</v>
      </c>
      <c r="K53" s="90">
        <v>1153.8</v>
      </c>
      <c r="L53" s="83"/>
      <c r="M53" s="83"/>
      <c r="N53" s="83"/>
      <c r="O53" s="83"/>
      <c r="P53" s="90">
        <v>394776.41</v>
      </c>
      <c r="Q53" s="145">
        <v>1153.8</v>
      </c>
      <c r="R53" s="146">
        <v>394776.41</v>
      </c>
      <c r="S53" s="147">
        <v>1153.8</v>
      </c>
    </row>
    <row r="54" spans="1:19" ht="20.399999999999999" x14ac:dyDescent="0.25">
      <c r="A54" s="144">
        <v>2023</v>
      </c>
      <c r="B54" s="89" t="s">
        <v>178</v>
      </c>
      <c r="C54" s="89" t="s">
        <v>469</v>
      </c>
      <c r="D54" s="89" t="s">
        <v>23</v>
      </c>
      <c r="E54" s="89" t="s">
        <v>527</v>
      </c>
      <c r="F54" s="89">
        <v>17661993</v>
      </c>
      <c r="G54" s="89">
        <v>0</v>
      </c>
      <c r="H54" s="90">
        <v>86018006</v>
      </c>
      <c r="I54" s="83"/>
      <c r="J54" s="90">
        <v>57563</v>
      </c>
      <c r="K54" s="83"/>
      <c r="L54" s="83"/>
      <c r="M54" s="83"/>
      <c r="N54" s="83"/>
      <c r="O54" s="83"/>
      <c r="P54" s="90">
        <v>86075569</v>
      </c>
      <c r="Q54" s="145">
        <v>0</v>
      </c>
      <c r="R54" s="146">
        <v>103737562</v>
      </c>
      <c r="S54" s="147">
        <v>0</v>
      </c>
    </row>
    <row r="55" spans="1:19" ht="20.399999999999999" x14ac:dyDescent="0.25">
      <c r="A55" s="144">
        <v>2023</v>
      </c>
      <c r="B55" s="89" t="s">
        <v>178</v>
      </c>
      <c r="C55" s="89" t="s">
        <v>475</v>
      </c>
      <c r="D55" s="89" t="s">
        <v>26</v>
      </c>
      <c r="E55" s="89" t="s">
        <v>528</v>
      </c>
      <c r="F55" s="89">
        <v>0</v>
      </c>
      <c r="G55" s="89">
        <v>0</v>
      </c>
      <c r="H55" s="90">
        <v>0</v>
      </c>
      <c r="I55" s="83"/>
      <c r="J55" s="90">
        <v>123485396</v>
      </c>
      <c r="K55" s="90">
        <v>243520</v>
      </c>
      <c r="L55" s="83"/>
      <c r="M55" s="83"/>
      <c r="N55" s="83"/>
      <c r="O55" s="83"/>
      <c r="P55" s="90">
        <v>123485396</v>
      </c>
      <c r="Q55" s="145">
        <v>243520</v>
      </c>
      <c r="R55" s="146">
        <v>123485396</v>
      </c>
      <c r="S55" s="147">
        <v>243520</v>
      </c>
    </row>
    <row r="56" spans="1:19" ht="20.399999999999999" x14ac:dyDescent="0.25">
      <c r="A56" s="144">
        <v>2023</v>
      </c>
      <c r="B56" s="89" t="s">
        <v>178</v>
      </c>
      <c r="C56" s="89" t="s">
        <v>475</v>
      </c>
      <c r="D56" s="89" t="s">
        <v>53</v>
      </c>
      <c r="E56" s="89" t="s">
        <v>529</v>
      </c>
      <c r="F56" s="89">
        <v>0</v>
      </c>
      <c r="G56" s="89">
        <v>0</v>
      </c>
      <c r="H56" s="90">
        <v>35580316</v>
      </c>
      <c r="I56" s="90">
        <v>107064</v>
      </c>
      <c r="J56" s="90">
        <v>115004076</v>
      </c>
      <c r="K56" s="90">
        <v>307599</v>
      </c>
      <c r="L56" s="90">
        <v>4121266</v>
      </c>
      <c r="M56" s="90">
        <v>8018</v>
      </c>
      <c r="N56" s="90"/>
      <c r="O56" s="90"/>
      <c r="P56" s="90">
        <v>154705658</v>
      </c>
      <c r="Q56" s="145">
        <v>422681</v>
      </c>
      <c r="R56" s="146">
        <v>154705658</v>
      </c>
      <c r="S56" s="147">
        <v>422681</v>
      </c>
    </row>
    <row r="57" spans="1:19" ht="20.399999999999999" x14ac:dyDescent="0.25">
      <c r="A57" s="144">
        <v>2023</v>
      </c>
      <c r="B57" s="89" t="s">
        <v>178</v>
      </c>
      <c r="C57" s="89" t="s">
        <v>482</v>
      </c>
      <c r="D57" s="89" t="s">
        <v>28</v>
      </c>
      <c r="E57" s="89" t="s">
        <v>530</v>
      </c>
      <c r="F57" s="89">
        <v>0</v>
      </c>
      <c r="G57" s="89">
        <v>0</v>
      </c>
      <c r="H57" s="90">
        <v>0</v>
      </c>
      <c r="I57" s="83"/>
      <c r="J57" s="90">
        <v>156270531</v>
      </c>
      <c r="K57" s="90">
        <v>272559</v>
      </c>
      <c r="L57" s="90">
        <v>113434615</v>
      </c>
      <c r="M57" s="90">
        <v>182231</v>
      </c>
      <c r="N57" s="90"/>
      <c r="O57" s="90"/>
      <c r="P57" s="90">
        <v>269705146</v>
      </c>
      <c r="Q57" s="145">
        <v>454790</v>
      </c>
      <c r="R57" s="146">
        <v>269705146</v>
      </c>
      <c r="S57" s="147">
        <v>454790</v>
      </c>
    </row>
    <row r="58" spans="1:19" ht="20.399999999999999" x14ac:dyDescent="0.25">
      <c r="A58" s="144">
        <v>2023</v>
      </c>
      <c r="B58" s="89" t="s">
        <v>178</v>
      </c>
      <c r="C58" s="89" t="s">
        <v>21</v>
      </c>
      <c r="D58" s="89" t="s">
        <v>21</v>
      </c>
      <c r="E58" s="89" t="s">
        <v>531</v>
      </c>
      <c r="F58" s="89">
        <v>4989396</v>
      </c>
      <c r="G58" s="89">
        <v>0</v>
      </c>
      <c r="H58" s="90">
        <v>269173436</v>
      </c>
      <c r="I58" s="83"/>
      <c r="J58" s="83"/>
      <c r="K58" s="83"/>
      <c r="L58" s="83"/>
      <c r="M58" s="83"/>
      <c r="N58" s="83"/>
      <c r="O58" s="83"/>
      <c r="P58" s="90">
        <v>269173436</v>
      </c>
      <c r="Q58" s="145">
        <v>0</v>
      </c>
      <c r="R58" s="146">
        <v>274162832</v>
      </c>
      <c r="S58" s="147">
        <v>0</v>
      </c>
    </row>
    <row r="59" spans="1:19" ht="20.399999999999999" x14ac:dyDescent="0.25">
      <c r="A59" s="144">
        <v>2023</v>
      </c>
      <c r="B59" s="89" t="s">
        <v>178</v>
      </c>
      <c r="C59" s="89" t="s">
        <v>500</v>
      </c>
      <c r="D59" s="89" t="s">
        <v>32</v>
      </c>
      <c r="E59" s="89" t="s">
        <v>532</v>
      </c>
      <c r="F59" s="89">
        <v>34244</v>
      </c>
      <c r="G59" s="89">
        <v>94</v>
      </c>
      <c r="H59" s="90">
        <v>394557</v>
      </c>
      <c r="I59" s="90">
        <v>1081</v>
      </c>
      <c r="J59" s="83"/>
      <c r="K59" s="83"/>
      <c r="L59" s="83"/>
      <c r="M59" s="83"/>
      <c r="N59" s="83"/>
      <c r="O59" s="83"/>
      <c r="P59" s="90">
        <v>394557</v>
      </c>
      <c r="Q59" s="145">
        <v>1081</v>
      </c>
      <c r="R59" s="146">
        <v>428801</v>
      </c>
      <c r="S59" s="147">
        <v>1175</v>
      </c>
    </row>
    <row r="60" spans="1:19" ht="20.399999999999999" x14ac:dyDescent="0.25">
      <c r="A60" s="144">
        <v>2023</v>
      </c>
      <c r="B60" s="89" t="s">
        <v>178</v>
      </c>
      <c r="C60" s="89" t="s">
        <v>505</v>
      </c>
      <c r="D60" s="89" t="s">
        <v>34</v>
      </c>
      <c r="E60" s="89" t="s">
        <v>533</v>
      </c>
      <c r="F60" s="89">
        <v>0</v>
      </c>
      <c r="G60" s="89">
        <v>0</v>
      </c>
      <c r="H60" s="90">
        <v>0</v>
      </c>
      <c r="I60" s="83"/>
      <c r="J60" s="90">
        <v>3056551</v>
      </c>
      <c r="K60" s="90">
        <v>7854</v>
      </c>
      <c r="L60" s="83"/>
      <c r="M60" s="83"/>
      <c r="N60" s="83"/>
      <c r="O60" s="83"/>
      <c r="P60" s="90">
        <v>3056551</v>
      </c>
      <c r="Q60" s="145">
        <v>7854</v>
      </c>
      <c r="R60" s="146">
        <v>3056551</v>
      </c>
      <c r="S60" s="147">
        <v>7854</v>
      </c>
    </row>
    <row r="61" spans="1:19" ht="20.399999999999999" x14ac:dyDescent="0.25">
      <c r="A61" s="144">
        <v>2023</v>
      </c>
      <c r="B61" s="89" t="s">
        <v>178</v>
      </c>
      <c r="C61" s="89" t="s">
        <v>511</v>
      </c>
      <c r="D61" s="89" t="s">
        <v>30</v>
      </c>
      <c r="E61" s="89" t="s">
        <v>534</v>
      </c>
      <c r="F61" s="89">
        <v>330660</v>
      </c>
      <c r="G61" s="89">
        <v>0</v>
      </c>
      <c r="H61" s="90">
        <v>1837966</v>
      </c>
      <c r="I61" s="83"/>
      <c r="J61" s="83"/>
      <c r="K61" s="83"/>
      <c r="L61" s="83"/>
      <c r="M61" s="83"/>
      <c r="N61" s="83"/>
      <c r="O61" s="83"/>
      <c r="P61" s="90">
        <v>1837966</v>
      </c>
      <c r="Q61" s="145">
        <v>0</v>
      </c>
      <c r="R61" s="146">
        <v>2168626</v>
      </c>
      <c r="S61" s="147">
        <v>0</v>
      </c>
    </row>
    <row r="62" spans="1:19" ht="20.399999999999999" x14ac:dyDescent="0.25">
      <c r="A62" s="144">
        <v>2023</v>
      </c>
      <c r="B62" s="89" t="s">
        <v>1</v>
      </c>
      <c r="C62" s="89" t="s">
        <v>469</v>
      </c>
      <c r="D62" s="89" t="s">
        <v>23</v>
      </c>
      <c r="E62" s="89" t="s">
        <v>535</v>
      </c>
      <c r="F62" s="89">
        <v>20729028</v>
      </c>
      <c r="G62" s="89">
        <v>0</v>
      </c>
      <c r="H62" s="90">
        <v>146839379</v>
      </c>
      <c r="I62" s="83"/>
      <c r="J62" s="90">
        <v>170609</v>
      </c>
      <c r="K62" s="83"/>
      <c r="L62" s="83"/>
      <c r="M62" s="83"/>
      <c r="N62" s="83"/>
      <c r="O62" s="83"/>
      <c r="P62" s="90">
        <v>147009988</v>
      </c>
      <c r="Q62" s="145">
        <v>0</v>
      </c>
      <c r="R62" s="146">
        <v>167739016</v>
      </c>
      <c r="S62" s="147">
        <v>0</v>
      </c>
    </row>
    <row r="63" spans="1:19" ht="20.399999999999999" x14ac:dyDescent="0.25">
      <c r="A63" s="144">
        <v>2023</v>
      </c>
      <c r="B63" s="89" t="s">
        <v>1</v>
      </c>
      <c r="C63" s="89" t="s">
        <v>475</v>
      </c>
      <c r="D63" s="89" t="s">
        <v>62</v>
      </c>
      <c r="E63" s="89" t="s">
        <v>536</v>
      </c>
      <c r="F63" s="89">
        <v>130582463</v>
      </c>
      <c r="G63" s="89">
        <v>368831</v>
      </c>
      <c r="H63" s="90">
        <v>119408209</v>
      </c>
      <c r="I63" s="90">
        <v>356669</v>
      </c>
      <c r="J63" s="90">
        <v>562208340</v>
      </c>
      <c r="K63" s="90">
        <v>1454517</v>
      </c>
      <c r="L63" s="83"/>
      <c r="M63" s="83"/>
      <c r="N63" s="83"/>
      <c r="O63" s="83"/>
      <c r="P63" s="90">
        <v>681616549</v>
      </c>
      <c r="Q63" s="145">
        <v>1811186</v>
      </c>
      <c r="R63" s="146">
        <v>812199012</v>
      </c>
      <c r="S63" s="147">
        <v>2180017</v>
      </c>
    </row>
    <row r="64" spans="1:19" x14ac:dyDescent="0.25">
      <c r="A64" s="144">
        <v>2023</v>
      </c>
      <c r="B64" s="89" t="s">
        <v>1</v>
      </c>
      <c r="C64" s="89" t="s">
        <v>21</v>
      </c>
      <c r="D64" s="89" t="s">
        <v>21</v>
      </c>
      <c r="E64" s="89" t="s">
        <v>537</v>
      </c>
      <c r="F64" s="89">
        <v>4646034</v>
      </c>
      <c r="G64" s="89">
        <v>0</v>
      </c>
      <c r="H64" s="90">
        <v>538417288</v>
      </c>
      <c r="I64" s="83"/>
      <c r="J64" s="83"/>
      <c r="K64" s="83"/>
      <c r="L64" s="83"/>
      <c r="M64" s="83"/>
      <c r="N64" s="83"/>
      <c r="O64" s="83"/>
      <c r="P64" s="90">
        <v>538417288</v>
      </c>
      <c r="Q64" s="145">
        <v>0</v>
      </c>
      <c r="R64" s="146">
        <v>543063322</v>
      </c>
      <c r="S64" s="147">
        <v>0</v>
      </c>
    </row>
    <row r="65" spans="1:19" ht="20.399999999999999" x14ac:dyDescent="0.25">
      <c r="A65" s="144">
        <v>2023</v>
      </c>
      <c r="B65" s="89" t="s">
        <v>1</v>
      </c>
      <c r="C65" s="89" t="s">
        <v>505</v>
      </c>
      <c r="D65" s="89" t="s">
        <v>34</v>
      </c>
      <c r="E65" s="89" t="s">
        <v>538</v>
      </c>
      <c r="F65" s="89">
        <v>0</v>
      </c>
      <c r="G65" s="89">
        <v>0</v>
      </c>
      <c r="H65" s="90">
        <v>46998</v>
      </c>
      <c r="I65" s="90">
        <v>131</v>
      </c>
      <c r="J65" s="90">
        <v>5503158</v>
      </c>
      <c r="K65" s="90">
        <v>15344</v>
      </c>
      <c r="L65" s="83"/>
      <c r="M65" s="83"/>
      <c r="N65" s="83"/>
      <c r="O65" s="83"/>
      <c r="P65" s="90">
        <v>5550156</v>
      </c>
      <c r="Q65" s="145">
        <v>15475</v>
      </c>
      <c r="R65" s="146">
        <v>5550156</v>
      </c>
      <c r="S65" s="147">
        <v>15475</v>
      </c>
    </row>
    <row r="66" spans="1:19" ht="20.399999999999999" x14ac:dyDescent="0.25">
      <c r="A66" s="144">
        <v>2023</v>
      </c>
      <c r="B66" s="89" t="s">
        <v>1</v>
      </c>
      <c r="C66" s="89" t="s">
        <v>511</v>
      </c>
      <c r="D66" s="89" t="s">
        <v>30</v>
      </c>
      <c r="E66" s="89" t="s">
        <v>539</v>
      </c>
      <c r="F66" s="89">
        <v>0</v>
      </c>
      <c r="G66" s="89">
        <v>0</v>
      </c>
      <c r="H66" s="90">
        <v>3146744</v>
      </c>
      <c r="I66" s="83"/>
      <c r="J66" s="83"/>
      <c r="K66" s="83"/>
      <c r="L66" s="83"/>
      <c r="M66" s="83"/>
      <c r="N66" s="83"/>
      <c r="O66" s="83"/>
      <c r="P66" s="90">
        <v>3146744</v>
      </c>
      <c r="Q66" s="145">
        <v>0</v>
      </c>
      <c r="R66" s="146">
        <v>3146744</v>
      </c>
      <c r="S66" s="147">
        <v>0</v>
      </c>
    </row>
    <row r="67" spans="1:19" ht="20.399999999999999" x14ac:dyDescent="0.25">
      <c r="A67" s="144">
        <v>2023</v>
      </c>
      <c r="B67" s="89" t="s">
        <v>179</v>
      </c>
      <c r="C67" s="89" t="s">
        <v>468</v>
      </c>
      <c r="D67" s="89" t="s">
        <v>92</v>
      </c>
      <c r="E67" s="89" t="s">
        <v>540</v>
      </c>
      <c r="F67" s="89">
        <v>0</v>
      </c>
      <c r="G67" s="89">
        <v>0</v>
      </c>
      <c r="H67" s="90">
        <v>0</v>
      </c>
      <c r="I67" s="83"/>
      <c r="J67" s="90">
        <v>5531274.6699999999</v>
      </c>
      <c r="K67" s="90">
        <v>15056.95</v>
      </c>
      <c r="L67" s="83"/>
      <c r="M67" s="83"/>
      <c r="N67" s="83"/>
      <c r="O67" s="83"/>
      <c r="P67" s="90">
        <v>5531274.6699999999</v>
      </c>
      <c r="Q67" s="145">
        <v>15056.95</v>
      </c>
      <c r="R67" s="146">
        <v>5531274.6699999999</v>
      </c>
      <c r="S67" s="147">
        <v>15056.95</v>
      </c>
    </row>
    <row r="68" spans="1:19" ht="20.399999999999999" x14ac:dyDescent="0.25">
      <c r="A68" s="144">
        <v>2023</v>
      </c>
      <c r="B68" s="89" t="s">
        <v>179</v>
      </c>
      <c r="C68" s="89" t="s">
        <v>469</v>
      </c>
      <c r="D68" s="89" t="s">
        <v>23</v>
      </c>
      <c r="E68" s="89" t="s">
        <v>541</v>
      </c>
      <c r="F68" s="89">
        <v>9242587.1199999992</v>
      </c>
      <c r="G68" s="89">
        <v>0</v>
      </c>
      <c r="H68" s="90">
        <v>58725472.759999998</v>
      </c>
      <c r="I68" s="83"/>
      <c r="J68" s="83"/>
      <c r="K68" s="83"/>
      <c r="L68" s="83"/>
      <c r="M68" s="83"/>
      <c r="N68" s="83"/>
      <c r="O68" s="83"/>
      <c r="P68" s="90">
        <v>58725472.759999998</v>
      </c>
      <c r="Q68" s="145">
        <v>0</v>
      </c>
      <c r="R68" s="146">
        <v>67968059.879999995</v>
      </c>
      <c r="S68" s="147">
        <v>0</v>
      </c>
    </row>
    <row r="69" spans="1:19" ht="20.399999999999999" x14ac:dyDescent="0.25">
      <c r="A69" s="144">
        <v>2023</v>
      </c>
      <c r="B69" s="89" t="s">
        <v>179</v>
      </c>
      <c r="C69" s="89" t="s">
        <v>475</v>
      </c>
      <c r="D69" s="89" t="s">
        <v>542</v>
      </c>
      <c r="E69" s="89" t="s">
        <v>543</v>
      </c>
      <c r="F69" s="89">
        <v>10792116.09</v>
      </c>
      <c r="G69" s="89">
        <v>40595.660000000003</v>
      </c>
      <c r="H69" s="90">
        <v>17901181.890000001</v>
      </c>
      <c r="I69" s="90">
        <v>56439.360000000001</v>
      </c>
      <c r="J69" s="90">
        <v>151256434.99000001</v>
      </c>
      <c r="K69" s="90">
        <v>473291.91</v>
      </c>
      <c r="L69" s="83"/>
      <c r="M69" s="83"/>
      <c r="N69" s="83"/>
      <c r="O69" s="83"/>
      <c r="P69" s="90">
        <v>169157616.88</v>
      </c>
      <c r="Q69" s="145">
        <v>529731.27</v>
      </c>
      <c r="R69" s="146">
        <v>179949732.97</v>
      </c>
      <c r="S69" s="147">
        <v>570326.93000000005</v>
      </c>
    </row>
    <row r="70" spans="1:19" ht="20.399999999999999" x14ac:dyDescent="0.25">
      <c r="A70" s="144">
        <v>2023</v>
      </c>
      <c r="B70" s="89" t="s">
        <v>179</v>
      </c>
      <c r="C70" s="89" t="s">
        <v>21</v>
      </c>
      <c r="D70" s="89" t="s">
        <v>21</v>
      </c>
      <c r="E70" s="89" t="s">
        <v>544</v>
      </c>
      <c r="F70" s="89">
        <v>3013861.72</v>
      </c>
      <c r="G70" s="89">
        <v>0</v>
      </c>
      <c r="H70" s="90">
        <v>223302592.08000001</v>
      </c>
      <c r="I70" s="83"/>
      <c r="J70" s="83"/>
      <c r="K70" s="83"/>
      <c r="L70" s="83"/>
      <c r="M70" s="83"/>
      <c r="N70" s="83"/>
      <c r="O70" s="83"/>
      <c r="P70" s="90">
        <v>223302592.08000001</v>
      </c>
      <c r="Q70" s="145">
        <v>0</v>
      </c>
      <c r="R70" s="146">
        <v>226316453.80000001</v>
      </c>
      <c r="S70" s="147">
        <v>0</v>
      </c>
    </row>
    <row r="71" spans="1:19" ht="20.399999999999999" x14ac:dyDescent="0.25">
      <c r="A71" s="144">
        <v>2023</v>
      </c>
      <c r="B71" s="89" t="s">
        <v>179</v>
      </c>
      <c r="C71" s="89" t="s">
        <v>500</v>
      </c>
      <c r="D71" s="89" t="s">
        <v>32</v>
      </c>
      <c r="E71" s="89" t="s">
        <v>545</v>
      </c>
      <c r="F71" s="89">
        <v>360.68</v>
      </c>
      <c r="G71" s="89">
        <v>1.2</v>
      </c>
      <c r="H71" s="90">
        <v>499384.31</v>
      </c>
      <c r="I71" s="90">
        <v>1635.13</v>
      </c>
      <c r="J71" s="83"/>
      <c r="K71" s="83"/>
      <c r="L71" s="83"/>
      <c r="M71" s="83"/>
      <c r="N71" s="83"/>
      <c r="O71" s="83"/>
      <c r="P71" s="90">
        <v>499384.31</v>
      </c>
      <c r="Q71" s="145">
        <v>1635.13</v>
      </c>
      <c r="R71" s="146">
        <v>499744.99</v>
      </c>
      <c r="S71" s="147">
        <v>1636.3300000000002</v>
      </c>
    </row>
    <row r="72" spans="1:19" ht="20.399999999999999" x14ac:dyDescent="0.25">
      <c r="A72" s="144">
        <v>2023</v>
      </c>
      <c r="B72" s="89" t="s">
        <v>179</v>
      </c>
      <c r="C72" s="89" t="s">
        <v>505</v>
      </c>
      <c r="D72" s="89" t="s">
        <v>34</v>
      </c>
      <c r="E72" s="89" t="s">
        <v>546</v>
      </c>
      <c r="F72" s="89">
        <v>0</v>
      </c>
      <c r="G72" s="89">
        <v>0</v>
      </c>
      <c r="H72" s="90">
        <v>78588.92</v>
      </c>
      <c r="I72" s="90">
        <v>259.22000000000003</v>
      </c>
      <c r="J72" s="90">
        <v>1345127.16</v>
      </c>
      <c r="K72" s="90">
        <v>4093.2</v>
      </c>
      <c r="L72" s="83"/>
      <c r="M72" s="83"/>
      <c r="N72" s="83"/>
      <c r="O72" s="83"/>
      <c r="P72" s="90">
        <v>1423716.08</v>
      </c>
      <c r="Q72" s="145">
        <v>4352.42</v>
      </c>
      <c r="R72" s="146">
        <v>1423716.08</v>
      </c>
      <c r="S72" s="147">
        <v>4352.42</v>
      </c>
    </row>
    <row r="73" spans="1:19" ht="20.399999999999999" x14ac:dyDescent="0.25">
      <c r="A73" s="144">
        <v>2023</v>
      </c>
      <c r="B73" s="89" t="s">
        <v>179</v>
      </c>
      <c r="C73" s="89" t="s">
        <v>511</v>
      </c>
      <c r="D73" s="89" t="s">
        <v>30</v>
      </c>
      <c r="E73" s="89" t="s">
        <v>547</v>
      </c>
      <c r="F73" s="89">
        <v>883032</v>
      </c>
      <c r="G73" s="89">
        <v>0</v>
      </c>
      <c r="H73" s="90">
        <v>400968.59</v>
      </c>
      <c r="I73" s="83"/>
      <c r="J73" s="83"/>
      <c r="K73" s="83"/>
      <c r="L73" s="83"/>
      <c r="M73" s="83"/>
      <c r="N73" s="83"/>
      <c r="O73" s="83"/>
      <c r="P73" s="90">
        <v>400968.59</v>
      </c>
      <c r="Q73" s="145">
        <v>0</v>
      </c>
      <c r="R73" s="146">
        <v>1284000.5900000001</v>
      </c>
      <c r="S73" s="147">
        <v>0</v>
      </c>
    </row>
    <row r="74" spans="1:19" ht="20.399999999999999" x14ac:dyDescent="0.25">
      <c r="A74" s="144">
        <v>2023</v>
      </c>
      <c r="B74" s="89" t="s">
        <v>2</v>
      </c>
      <c r="C74" s="89" t="s">
        <v>469</v>
      </c>
      <c r="D74" s="89" t="s">
        <v>23</v>
      </c>
      <c r="E74" s="89" t="s">
        <v>548</v>
      </c>
      <c r="F74" s="89">
        <v>4547485</v>
      </c>
      <c r="G74" s="89">
        <v>0</v>
      </c>
      <c r="H74" s="90">
        <v>20710592</v>
      </c>
      <c r="I74" s="83"/>
      <c r="J74" s="83"/>
      <c r="K74" s="83"/>
      <c r="L74" s="83"/>
      <c r="M74" s="83"/>
      <c r="N74" s="83"/>
      <c r="O74" s="83"/>
      <c r="P74" s="90">
        <v>20710592</v>
      </c>
      <c r="Q74" s="145">
        <v>0</v>
      </c>
      <c r="R74" s="146">
        <v>25258077</v>
      </c>
      <c r="S74" s="147">
        <v>0</v>
      </c>
    </row>
    <row r="75" spans="1:19" ht="20.399999999999999" x14ac:dyDescent="0.25">
      <c r="A75" s="144">
        <v>2023</v>
      </c>
      <c r="B75" s="89" t="s">
        <v>2</v>
      </c>
      <c r="C75" s="89" t="s">
        <v>475</v>
      </c>
      <c r="D75" s="89" t="s">
        <v>80</v>
      </c>
      <c r="E75" s="89" t="s">
        <v>549</v>
      </c>
      <c r="F75" s="89">
        <v>0</v>
      </c>
      <c r="G75" s="89">
        <v>0</v>
      </c>
      <c r="H75" s="90">
        <v>0</v>
      </c>
      <c r="I75" s="83"/>
      <c r="J75" s="90">
        <v>14802769.199999999</v>
      </c>
      <c r="K75" s="90">
        <v>36197.43</v>
      </c>
      <c r="L75" s="83"/>
      <c r="M75" s="83"/>
      <c r="N75" s="83"/>
      <c r="O75" s="83"/>
      <c r="P75" s="90">
        <v>14802769.199999999</v>
      </c>
      <c r="Q75" s="145">
        <v>36197.43</v>
      </c>
      <c r="R75" s="146">
        <v>14802769.199999999</v>
      </c>
      <c r="S75" s="147">
        <v>36197.43</v>
      </c>
    </row>
    <row r="76" spans="1:19" ht="20.399999999999999" x14ac:dyDescent="0.25">
      <c r="A76" s="144">
        <v>2023</v>
      </c>
      <c r="B76" s="89" t="s">
        <v>2</v>
      </c>
      <c r="C76" s="89" t="s">
        <v>475</v>
      </c>
      <c r="D76" s="89" t="s">
        <v>60</v>
      </c>
      <c r="E76" s="89" t="s">
        <v>550</v>
      </c>
      <c r="F76" s="89">
        <v>0</v>
      </c>
      <c r="G76" s="89">
        <v>0</v>
      </c>
      <c r="H76" s="90">
        <v>1938350</v>
      </c>
      <c r="I76" s="90">
        <v>7415.4</v>
      </c>
      <c r="J76" s="90">
        <v>37516561.200000003</v>
      </c>
      <c r="K76" s="90">
        <v>109290.43</v>
      </c>
      <c r="L76" s="90">
        <v>2632776.4300000002</v>
      </c>
      <c r="M76" s="90">
        <v>4940.9399999999996</v>
      </c>
      <c r="N76" s="90"/>
      <c r="O76" s="90"/>
      <c r="P76" s="90">
        <v>42087687.630000003</v>
      </c>
      <c r="Q76" s="145">
        <v>121646.77</v>
      </c>
      <c r="R76" s="146">
        <v>42087687.630000003</v>
      </c>
      <c r="S76" s="147">
        <v>121646.77</v>
      </c>
    </row>
    <row r="77" spans="1:19" ht="20.399999999999999" x14ac:dyDescent="0.25">
      <c r="A77" s="144">
        <v>2023</v>
      </c>
      <c r="B77" s="89" t="s">
        <v>2</v>
      </c>
      <c r="C77" s="89" t="s">
        <v>21</v>
      </c>
      <c r="D77" s="89" t="s">
        <v>21</v>
      </c>
      <c r="E77" s="89" t="s">
        <v>551</v>
      </c>
      <c r="F77" s="89">
        <v>531746</v>
      </c>
      <c r="G77" s="89">
        <v>0</v>
      </c>
      <c r="H77" s="90">
        <v>49647360</v>
      </c>
      <c r="I77" s="83"/>
      <c r="J77" s="83"/>
      <c r="K77" s="83"/>
      <c r="L77" s="83"/>
      <c r="M77" s="83"/>
      <c r="N77" s="83"/>
      <c r="O77" s="83"/>
      <c r="P77" s="90">
        <v>49647360</v>
      </c>
      <c r="Q77" s="145">
        <v>0</v>
      </c>
      <c r="R77" s="146">
        <v>50179106</v>
      </c>
      <c r="S77" s="147">
        <v>0</v>
      </c>
    </row>
    <row r="78" spans="1:19" ht="20.399999999999999" x14ac:dyDescent="0.25">
      <c r="A78" s="144">
        <v>2023</v>
      </c>
      <c r="B78" s="89" t="s">
        <v>2</v>
      </c>
      <c r="C78" s="89" t="s">
        <v>500</v>
      </c>
      <c r="D78" s="89" t="s">
        <v>32</v>
      </c>
      <c r="E78" s="89" t="s">
        <v>552</v>
      </c>
      <c r="F78" s="89">
        <v>12921</v>
      </c>
      <c r="G78" s="89">
        <v>35.89</v>
      </c>
      <c r="H78" s="90">
        <v>22564</v>
      </c>
      <c r="I78" s="90">
        <v>62.68</v>
      </c>
      <c r="J78" s="83"/>
      <c r="K78" s="83"/>
      <c r="L78" s="83"/>
      <c r="M78" s="83"/>
      <c r="N78" s="83"/>
      <c r="O78" s="83"/>
      <c r="P78" s="90">
        <v>22564</v>
      </c>
      <c r="Q78" s="145">
        <v>62.68</v>
      </c>
      <c r="R78" s="146">
        <v>35485</v>
      </c>
      <c r="S78" s="147">
        <v>98.57</v>
      </c>
    </row>
    <row r="79" spans="1:19" ht="20.399999999999999" x14ac:dyDescent="0.25">
      <c r="A79" s="144">
        <v>2023</v>
      </c>
      <c r="B79" s="89" t="s">
        <v>2</v>
      </c>
      <c r="C79" s="89" t="s">
        <v>505</v>
      </c>
      <c r="D79" s="89" t="s">
        <v>34</v>
      </c>
      <c r="E79" s="89" t="s">
        <v>553</v>
      </c>
      <c r="F79" s="89">
        <v>0</v>
      </c>
      <c r="G79" s="89">
        <v>0</v>
      </c>
      <c r="H79" s="90">
        <v>0</v>
      </c>
      <c r="I79" s="83"/>
      <c r="J79" s="90">
        <v>607654.53</v>
      </c>
      <c r="K79" s="90">
        <v>1682.76</v>
      </c>
      <c r="L79" s="83"/>
      <c r="M79" s="83"/>
      <c r="N79" s="83"/>
      <c r="O79" s="83"/>
      <c r="P79" s="90">
        <v>607654.53</v>
      </c>
      <c r="Q79" s="145">
        <v>1682.76</v>
      </c>
      <c r="R79" s="146">
        <v>607654.53</v>
      </c>
      <c r="S79" s="147">
        <v>1682.76</v>
      </c>
    </row>
    <row r="80" spans="1:19" ht="20.399999999999999" x14ac:dyDescent="0.25">
      <c r="A80" s="144">
        <v>2023</v>
      </c>
      <c r="B80" s="89" t="s">
        <v>2</v>
      </c>
      <c r="C80" s="89" t="s">
        <v>511</v>
      </c>
      <c r="D80" s="89" t="s">
        <v>30</v>
      </c>
      <c r="E80" s="89" t="s">
        <v>554</v>
      </c>
      <c r="F80" s="89">
        <v>121440</v>
      </c>
      <c r="G80" s="89">
        <v>0</v>
      </c>
      <c r="H80" s="90">
        <v>510037</v>
      </c>
      <c r="I80" s="83"/>
      <c r="J80" s="83"/>
      <c r="K80" s="83"/>
      <c r="L80" s="83"/>
      <c r="M80" s="83"/>
      <c r="N80" s="83"/>
      <c r="O80" s="83"/>
      <c r="P80" s="90">
        <v>510037</v>
      </c>
      <c r="Q80" s="145">
        <v>0</v>
      </c>
      <c r="R80" s="146">
        <v>631477</v>
      </c>
      <c r="S80" s="147">
        <v>0</v>
      </c>
    </row>
    <row r="81" spans="1:19" ht="20.399999999999999" x14ac:dyDescent="0.25">
      <c r="A81" s="144">
        <v>2023</v>
      </c>
      <c r="B81" s="89" t="s">
        <v>137</v>
      </c>
      <c r="C81" s="89" t="s">
        <v>469</v>
      </c>
      <c r="D81" s="89" t="s">
        <v>23</v>
      </c>
      <c r="E81" s="89" t="s">
        <v>555</v>
      </c>
      <c r="F81" s="89">
        <v>639296</v>
      </c>
      <c r="G81" s="89">
        <v>0</v>
      </c>
      <c r="H81" s="90">
        <v>3918152</v>
      </c>
      <c r="I81" s="83"/>
      <c r="J81" s="83"/>
      <c r="K81" s="83"/>
      <c r="L81" s="83"/>
      <c r="M81" s="83"/>
      <c r="N81" s="83"/>
      <c r="O81" s="83"/>
      <c r="P81" s="90">
        <v>3918152</v>
      </c>
      <c r="Q81" s="145">
        <v>0</v>
      </c>
      <c r="R81" s="146">
        <v>4557448</v>
      </c>
      <c r="S81" s="147">
        <v>0</v>
      </c>
    </row>
    <row r="82" spans="1:19" ht="20.399999999999999" x14ac:dyDescent="0.25">
      <c r="A82" s="144">
        <v>2023</v>
      </c>
      <c r="B82" s="89" t="s">
        <v>137</v>
      </c>
      <c r="C82" s="89" t="s">
        <v>475</v>
      </c>
      <c r="D82" s="89" t="s">
        <v>62</v>
      </c>
      <c r="E82" s="89" t="s">
        <v>556</v>
      </c>
      <c r="F82" s="89">
        <v>658659</v>
      </c>
      <c r="G82" s="89">
        <v>2467</v>
      </c>
      <c r="H82" s="90">
        <v>0</v>
      </c>
      <c r="I82" s="83"/>
      <c r="J82" s="90">
        <v>3252804</v>
      </c>
      <c r="K82" s="90">
        <v>11807</v>
      </c>
      <c r="L82" s="83"/>
      <c r="M82" s="83"/>
      <c r="N82" s="83"/>
      <c r="O82" s="83"/>
      <c r="P82" s="90">
        <v>3252804</v>
      </c>
      <c r="Q82" s="145">
        <v>11807</v>
      </c>
      <c r="R82" s="146">
        <v>3911463</v>
      </c>
      <c r="S82" s="147">
        <v>14274</v>
      </c>
    </row>
    <row r="83" spans="1:19" ht="20.399999999999999" x14ac:dyDescent="0.25">
      <c r="A83" s="144">
        <v>2023</v>
      </c>
      <c r="B83" s="89" t="s">
        <v>137</v>
      </c>
      <c r="C83" s="89" t="s">
        <v>21</v>
      </c>
      <c r="D83" s="89" t="s">
        <v>21</v>
      </c>
      <c r="E83" s="89" t="s">
        <v>557</v>
      </c>
      <c r="F83" s="89">
        <v>51450</v>
      </c>
      <c r="G83" s="89">
        <v>0</v>
      </c>
      <c r="H83" s="90">
        <v>14629309</v>
      </c>
      <c r="I83" s="83"/>
      <c r="J83" s="83"/>
      <c r="K83" s="83"/>
      <c r="L83" s="83"/>
      <c r="M83" s="83"/>
      <c r="N83" s="83"/>
      <c r="O83" s="83"/>
      <c r="P83" s="90">
        <v>14629309</v>
      </c>
      <c r="Q83" s="145">
        <v>0</v>
      </c>
      <c r="R83" s="146">
        <v>14680759</v>
      </c>
      <c r="S83" s="147">
        <v>0</v>
      </c>
    </row>
    <row r="84" spans="1:19" ht="20.399999999999999" x14ac:dyDescent="0.25">
      <c r="A84" s="144">
        <v>2023</v>
      </c>
      <c r="B84" s="89" t="s">
        <v>137</v>
      </c>
      <c r="C84" s="89" t="s">
        <v>500</v>
      </c>
      <c r="D84" s="89" t="s">
        <v>32</v>
      </c>
      <c r="E84" s="89" t="s">
        <v>558</v>
      </c>
      <c r="F84" s="89">
        <v>4027</v>
      </c>
      <c r="G84" s="89">
        <v>5.5</v>
      </c>
      <c r="H84" s="90">
        <v>15178</v>
      </c>
      <c r="I84" s="90">
        <v>55</v>
      </c>
      <c r="J84" s="83"/>
      <c r="K84" s="83"/>
      <c r="L84" s="83"/>
      <c r="M84" s="83"/>
      <c r="N84" s="83"/>
      <c r="O84" s="83"/>
      <c r="P84" s="90">
        <v>15178</v>
      </c>
      <c r="Q84" s="145">
        <v>55</v>
      </c>
      <c r="R84" s="146">
        <v>19205</v>
      </c>
      <c r="S84" s="147">
        <v>60.5</v>
      </c>
    </row>
    <row r="85" spans="1:19" ht="20.399999999999999" x14ac:dyDescent="0.25">
      <c r="A85" s="144">
        <v>2023</v>
      </c>
      <c r="B85" s="89" t="s">
        <v>137</v>
      </c>
      <c r="C85" s="89" t="s">
        <v>505</v>
      </c>
      <c r="D85" s="89" t="s">
        <v>34</v>
      </c>
      <c r="E85" s="89" t="s">
        <v>559</v>
      </c>
      <c r="F85" s="89">
        <v>0</v>
      </c>
      <c r="G85" s="89">
        <v>0</v>
      </c>
      <c r="H85" s="90">
        <v>162841</v>
      </c>
      <c r="I85" s="90">
        <v>456</v>
      </c>
      <c r="J85" s="83"/>
      <c r="K85" s="83"/>
      <c r="L85" s="83"/>
      <c r="M85" s="83"/>
      <c r="N85" s="83"/>
      <c r="O85" s="83"/>
      <c r="P85" s="90">
        <v>162841</v>
      </c>
      <c r="Q85" s="145">
        <v>456</v>
      </c>
      <c r="R85" s="146">
        <v>162841</v>
      </c>
      <c r="S85" s="147">
        <v>456</v>
      </c>
    </row>
    <row r="86" spans="1:19" ht="20.399999999999999" x14ac:dyDescent="0.25">
      <c r="A86" s="144">
        <v>2023</v>
      </c>
      <c r="B86" s="89" t="s">
        <v>137</v>
      </c>
      <c r="C86" s="89" t="s">
        <v>511</v>
      </c>
      <c r="D86" s="89" t="s">
        <v>30</v>
      </c>
      <c r="E86" s="89" t="s">
        <v>560</v>
      </c>
      <c r="F86" s="89">
        <v>0</v>
      </c>
      <c r="G86" s="89">
        <v>0</v>
      </c>
      <c r="H86" s="90">
        <v>2892</v>
      </c>
      <c r="I86" s="83"/>
      <c r="J86" s="83"/>
      <c r="K86" s="83"/>
      <c r="L86" s="83"/>
      <c r="M86" s="83"/>
      <c r="N86" s="83"/>
      <c r="O86" s="83"/>
      <c r="P86" s="90">
        <v>2892</v>
      </c>
      <c r="Q86" s="145">
        <v>0</v>
      </c>
      <c r="R86" s="146">
        <v>2892</v>
      </c>
      <c r="S86" s="147">
        <v>0</v>
      </c>
    </row>
    <row r="87" spans="1:19" ht="20.399999999999999" x14ac:dyDescent="0.25">
      <c r="A87" s="144">
        <v>2023</v>
      </c>
      <c r="B87" s="89" t="s">
        <v>3</v>
      </c>
      <c r="C87" s="89" t="s">
        <v>469</v>
      </c>
      <c r="D87" s="89" t="s">
        <v>23</v>
      </c>
      <c r="E87" s="89" t="s">
        <v>561</v>
      </c>
      <c r="F87" s="89">
        <v>1148943</v>
      </c>
      <c r="G87" s="89">
        <v>0</v>
      </c>
      <c r="H87" s="90">
        <v>3479724</v>
      </c>
      <c r="I87" s="90">
        <v>0</v>
      </c>
      <c r="J87" s="90">
        <v>0</v>
      </c>
      <c r="K87" s="90">
        <v>0</v>
      </c>
      <c r="L87" s="90">
        <v>0</v>
      </c>
      <c r="M87" s="90">
        <v>0</v>
      </c>
      <c r="N87" s="90"/>
      <c r="O87" s="90"/>
      <c r="P87" s="90">
        <v>3479724</v>
      </c>
      <c r="Q87" s="145">
        <v>0</v>
      </c>
      <c r="R87" s="146">
        <v>4628667</v>
      </c>
      <c r="S87" s="147">
        <v>0</v>
      </c>
    </row>
    <row r="88" spans="1:19" ht="20.399999999999999" x14ac:dyDescent="0.25">
      <c r="A88" s="144">
        <v>2023</v>
      </c>
      <c r="B88" s="89" t="s">
        <v>3</v>
      </c>
      <c r="C88" s="89" t="s">
        <v>475</v>
      </c>
      <c r="D88" s="89" t="s">
        <v>62</v>
      </c>
      <c r="E88" s="89" t="s">
        <v>562</v>
      </c>
      <c r="F88" s="89">
        <v>0</v>
      </c>
      <c r="G88" s="89">
        <v>0</v>
      </c>
      <c r="H88" s="90">
        <v>772198</v>
      </c>
      <c r="I88" s="90">
        <v>0</v>
      </c>
      <c r="J88" s="90">
        <v>2871748</v>
      </c>
      <c r="K88" s="90">
        <v>10244</v>
      </c>
      <c r="L88" s="90">
        <v>0</v>
      </c>
      <c r="M88" s="90">
        <v>0</v>
      </c>
      <c r="N88" s="90"/>
      <c r="O88" s="90"/>
      <c r="P88" s="90">
        <v>3643946</v>
      </c>
      <c r="Q88" s="145">
        <v>10244</v>
      </c>
      <c r="R88" s="146">
        <v>3643946</v>
      </c>
      <c r="S88" s="147">
        <v>10244</v>
      </c>
    </row>
    <row r="89" spans="1:19" ht="20.399999999999999" x14ac:dyDescent="0.25">
      <c r="A89" s="144">
        <v>2023</v>
      </c>
      <c r="B89" s="89" t="s">
        <v>3</v>
      </c>
      <c r="C89" s="89" t="s">
        <v>21</v>
      </c>
      <c r="D89" s="89" t="s">
        <v>21</v>
      </c>
      <c r="E89" s="89" t="s">
        <v>563</v>
      </c>
      <c r="F89" s="89">
        <v>76288</v>
      </c>
      <c r="G89" s="89">
        <v>0</v>
      </c>
      <c r="H89" s="90">
        <v>22038097</v>
      </c>
      <c r="I89" s="90">
        <v>0</v>
      </c>
      <c r="J89" s="90">
        <v>0</v>
      </c>
      <c r="K89" s="90">
        <v>0</v>
      </c>
      <c r="L89" s="90">
        <v>0</v>
      </c>
      <c r="M89" s="90">
        <v>0</v>
      </c>
      <c r="N89" s="90"/>
      <c r="O89" s="90"/>
      <c r="P89" s="90">
        <v>22038097</v>
      </c>
      <c r="Q89" s="145">
        <v>0</v>
      </c>
      <c r="R89" s="146">
        <v>22114385</v>
      </c>
      <c r="S89" s="147">
        <v>0</v>
      </c>
    </row>
    <row r="90" spans="1:19" ht="20.399999999999999" x14ac:dyDescent="0.25">
      <c r="A90" s="144">
        <v>2023</v>
      </c>
      <c r="B90" s="89" t="s">
        <v>3</v>
      </c>
      <c r="C90" s="89" t="s">
        <v>505</v>
      </c>
      <c r="D90" s="89" t="s">
        <v>34</v>
      </c>
      <c r="E90" s="89" t="s">
        <v>564</v>
      </c>
      <c r="F90" s="89">
        <v>0</v>
      </c>
      <c r="G90" s="89">
        <v>0</v>
      </c>
      <c r="H90" s="90">
        <v>0</v>
      </c>
      <c r="I90" s="90">
        <v>0</v>
      </c>
      <c r="J90" s="90">
        <v>215021</v>
      </c>
      <c r="K90" s="90">
        <v>602</v>
      </c>
      <c r="L90" s="90">
        <v>0</v>
      </c>
      <c r="M90" s="90">
        <v>0</v>
      </c>
      <c r="N90" s="90"/>
      <c r="O90" s="90"/>
      <c r="P90" s="90">
        <v>215021</v>
      </c>
      <c r="Q90" s="145">
        <v>602</v>
      </c>
      <c r="R90" s="146">
        <v>215021</v>
      </c>
      <c r="S90" s="147">
        <v>602</v>
      </c>
    </row>
    <row r="91" spans="1:19" ht="20.399999999999999" x14ac:dyDescent="0.25">
      <c r="A91" s="144">
        <v>2023</v>
      </c>
      <c r="B91" s="89" t="s">
        <v>3</v>
      </c>
      <c r="C91" s="89" t="s">
        <v>511</v>
      </c>
      <c r="D91" s="89" t="s">
        <v>30</v>
      </c>
      <c r="E91" s="89" t="s">
        <v>565</v>
      </c>
      <c r="F91" s="89">
        <v>0</v>
      </c>
      <c r="G91" s="89">
        <v>0</v>
      </c>
      <c r="H91" s="90">
        <v>93084</v>
      </c>
      <c r="I91" s="90">
        <v>0</v>
      </c>
      <c r="J91" s="90">
        <v>0</v>
      </c>
      <c r="K91" s="90">
        <v>0</v>
      </c>
      <c r="L91" s="90">
        <v>0</v>
      </c>
      <c r="M91" s="90">
        <v>0</v>
      </c>
      <c r="N91" s="90"/>
      <c r="O91" s="90"/>
      <c r="P91" s="90">
        <v>93084</v>
      </c>
      <c r="Q91" s="145">
        <v>0</v>
      </c>
      <c r="R91" s="146">
        <v>93084</v>
      </c>
      <c r="S91" s="147">
        <v>0</v>
      </c>
    </row>
    <row r="92" spans="1:19" ht="20.399999999999999" x14ac:dyDescent="0.25">
      <c r="A92" s="144">
        <v>2023</v>
      </c>
      <c r="B92" s="89" t="s">
        <v>4</v>
      </c>
      <c r="C92" s="89" t="s">
        <v>468</v>
      </c>
      <c r="D92" s="89" t="s">
        <v>92</v>
      </c>
      <c r="E92" s="89" t="s">
        <v>566</v>
      </c>
      <c r="F92" s="89">
        <v>0</v>
      </c>
      <c r="G92" s="89">
        <v>0</v>
      </c>
      <c r="H92" s="90">
        <v>0</v>
      </c>
      <c r="I92" s="83"/>
      <c r="J92" s="90">
        <v>45020625</v>
      </c>
      <c r="K92" s="90">
        <v>129568</v>
      </c>
      <c r="L92" s="83"/>
      <c r="M92" s="83"/>
      <c r="N92" s="83"/>
      <c r="O92" s="83"/>
      <c r="P92" s="90">
        <v>45020625</v>
      </c>
      <c r="Q92" s="145">
        <v>129568</v>
      </c>
      <c r="R92" s="146">
        <v>45020625</v>
      </c>
      <c r="S92" s="147">
        <v>129568</v>
      </c>
    </row>
    <row r="93" spans="1:19" ht="20.399999999999999" x14ac:dyDescent="0.25">
      <c r="A93" s="144">
        <v>2023</v>
      </c>
      <c r="B93" s="89" t="s">
        <v>4</v>
      </c>
      <c r="C93" s="89" t="s">
        <v>469</v>
      </c>
      <c r="D93" s="89" t="s">
        <v>23</v>
      </c>
      <c r="E93" s="89" t="s">
        <v>567</v>
      </c>
      <c r="F93" s="89">
        <v>5505797</v>
      </c>
      <c r="G93" s="89">
        <v>0</v>
      </c>
      <c r="H93" s="90">
        <v>20301709</v>
      </c>
      <c r="I93" s="83"/>
      <c r="J93" s="90">
        <v>3856294</v>
      </c>
      <c r="K93" s="83"/>
      <c r="L93" s="83"/>
      <c r="M93" s="83"/>
      <c r="N93" s="83"/>
      <c r="O93" s="83"/>
      <c r="P93" s="90">
        <v>24158003</v>
      </c>
      <c r="Q93" s="145">
        <v>0</v>
      </c>
      <c r="R93" s="146">
        <v>29663800</v>
      </c>
      <c r="S93" s="147">
        <v>0</v>
      </c>
    </row>
    <row r="94" spans="1:19" ht="20.399999999999999" x14ac:dyDescent="0.25">
      <c r="A94" s="144">
        <v>2023</v>
      </c>
      <c r="B94" s="89" t="s">
        <v>4</v>
      </c>
      <c r="C94" s="89" t="s">
        <v>475</v>
      </c>
      <c r="D94" s="89" t="s">
        <v>62</v>
      </c>
      <c r="E94" s="89" t="s">
        <v>568</v>
      </c>
      <c r="F94" s="89">
        <v>13107641</v>
      </c>
      <c r="G94" s="89">
        <v>0</v>
      </c>
      <c r="H94" s="90">
        <v>6105988</v>
      </c>
      <c r="I94" s="90">
        <v>5859</v>
      </c>
      <c r="J94" s="90">
        <v>33793282</v>
      </c>
      <c r="K94" s="90">
        <v>140629</v>
      </c>
      <c r="L94" s="90">
        <v>2671090.56</v>
      </c>
      <c r="M94" s="90">
        <v>4636.07</v>
      </c>
      <c r="N94" s="90"/>
      <c r="O94" s="90"/>
      <c r="P94" s="90">
        <v>42570360.560000002</v>
      </c>
      <c r="Q94" s="145">
        <v>151124.07</v>
      </c>
      <c r="R94" s="146">
        <v>55678001.560000002</v>
      </c>
      <c r="S94" s="147">
        <v>151124.07</v>
      </c>
    </row>
    <row r="95" spans="1:19" x14ac:dyDescent="0.25">
      <c r="A95" s="144">
        <v>2023</v>
      </c>
      <c r="B95" s="89" t="s">
        <v>4</v>
      </c>
      <c r="C95" s="89" t="s">
        <v>21</v>
      </c>
      <c r="D95" s="89" t="s">
        <v>21</v>
      </c>
      <c r="E95" s="89" t="s">
        <v>569</v>
      </c>
      <c r="F95" s="89">
        <v>1602165</v>
      </c>
      <c r="G95" s="89">
        <v>0</v>
      </c>
      <c r="H95" s="90">
        <v>102120501</v>
      </c>
      <c r="I95" s="83"/>
      <c r="J95" s="90">
        <v>2116789</v>
      </c>
      <c r="K95" s="83"/>
      <c r="L95" s="83"/>
      <c r="M95" s="83"/>
      <c r="N95" s="83"/>
      <c r="O95" s="83"/>
      <c r="P95" s="90">
        <v>104237290</v>
      </c>
      <c r="Q95" s="145">
        <v>0</v>
      </c>
      <c r="R95" s="146">
        <v>105839455</v>
      </c>
      <c r="S95" s="147">
        <v>0</v>
      </c>
    </row>
    <row r="96" spans="1:19" ht="20.399999999999999" x14ac:dyDescent="0.25">
      <c r="A96" s="144">
        <v>2023</v>
      </c>
      <c r="B96" s="89" t="s">
        <v>4</v>
      </c>
      <c r="C96" s="89" t="s">
        <v>500</v>
      </c>
      <c r="D96" s="89" t="s">
        <v>32</v>
      </c>
      <c r="E96" s="89" t="s">
        <v>570</v>
      </c>
      <c r="F96" s="89">
        <v>1924</v>
      </c>
      <c r="G96" s="89">
        <v>0</v>
      </c>
      <c r="H96" s="90">
        <v>0</v>
      </c>
      <c r="I96" s="83"/>
      <c r="J96" s="90">
        <v>136555</v>
      </c>
      <c r="K96" s="90">
        <v>360</v>
      </c>
      <c r="L96" s="83"/>
      <c r="M96" s="83"/>
      <c r="N96" s="83"/>
      <c r="O96" s="83"/>
      <c r="P96" s="90">
        <v>136555</v>
      </c>
      <c r="Q96" s="145">
        <v>360</v>
      </c>
      <c r="R96" s="146">
        <v>138479</v>
      </c>
      <c r="S96" s="147">
        <v>360</v>
      </c>
    </row>
    <row r="97" spans="1:19" ht="20.399999999999999" x14ac:dyDescent="0.25">
      <c r="A97" s="144">
        <v>2023</v>
      </c>
      <c r="B97" s="89" t="s">
        <v>4</v>
      </c>
      <c r="C97" s="89" t="s">
        <v>505</v>
      </c>
      <c r="D97" s="89" t="s">
        <v>34</v>
      </c>
      <c r="E97" s="89" t="s">
        <v>571</v>
      </c>
      <c r="F97" s="89">
        <v>1271846</v>
      </c>
      <c r="G97" s="89">
        <v>0</v>
      </c>
      <c r="H97" s="90">
        <v>0</v>
      </c>
      <c r="I97" s="83"/>
      <c r="J97" s="90">
        <v>79990</v>
      </c>
      <c r="K97" s="90">
        <v>3336</v>
      </c>
      <c r="L97" s="83"/>
      <c r="M97" s="83"/>
      <c r="N97" s="83"/>
      <c r="O97" s="83"/>
      <c r="P97" s="90">
        <v>79990</v>
      </c>
      <c r="Q97" s="145">
        <v>3336</v>
      </c>
      <c r="R97" s="146">
        <v>1351836</v>
      </c>
      <c r="S97" s="147">
        <v>3336</v>
      </c>
    </row>
    <row r="98" spans="1:19" ht="20.399999999999999" x14ac:dyDescent="0.25">
      <c r="A98" s="144">
        <v>2023</v>
      </c>
      <c r="B98" s="89" t="s">
        <v>4</v>
      </c>
      <c r="C98" s="89" t="s">
        <v>511</v>
      </c>
      <c r="D98" s="89" t="s">
        <v>30</v>
      </c>
      <c r="E98" s="89" t="s">
        <v>572</v>
      </c>
      <c r="F98" s="89">
        <v>0</v>
      </c>
      <c r="G98" s="89">
        <v>0</v>
      </c>
      <c r="H98" s="90">
        <v>0</v>
      </c>
      <c r="I98" s="83"/>
      <c r="J98" s="90">
        <v>248448</v>
      </c>
      <c r="K98" s="83"/>
      <c r="L98" s="83"/>
      <c r="M98" s="83"/>
      <c r="N98" s="83"/>
      <c r="O98" s="83"/>
      <c r="P98" s="90">
        <v>248448</v>
      </c>
      <c r="Q98" s="145">
        <v>0</v>
      </c>
      <c r="R98" s="146">
        <v>248448</v>
      </c>
      <c r="S98" s="147">
        <v>0</v>
      </c>
    </row>
    <row r="99" spans="1:19" ht="20.399999999999999" x14ac:dyDescent="0.25">
      <c r="A99" s="144">
        <v>2023</v>
      </c>
      <c r="B99" s="89" t="s">
        <v>186</v>
      </c>
      <c r="C99" s="89" t="s">
        <v>469</v>
      </c>
      <c r="D99" s="89" t="s">
        <v>23</v>
      </c>
      <c r="E99" s="89" t="s">
        <v>573</v>
      </c>
      <c r="F99" s="89">
        <v>32929080.379999999</v>
      </c>
      <c r="G99" s="89">
        <v>0</v>
      </c>
      <c r="H99" s="90">
        <v>217425258.19999999</v>
      </c>
      <c r="I99" s="83"/>
      <c r="J99" s="83"/>
      <c r="K99" s="83"/>
      <c r="L99" s="83"/>
      <c r="M99" s="83"/>
      <c r="N99" s="83"/>
      <c r="O99" s="83"/>
      <c r="P99" s="90">
        <v>217425258.19999999</v>
      </c>
      <c r="Q99" s="145">
        <v>0</v>
      </c>
      <c r="R99" s="146">
        <v>250354338.57999998</v>
      </c>
      <c r="S99" s="147">
        <v>0</v>
      </c>
    </row>
    <row r="100" spans="1:19" ht="30.6" x14ac:dyDescent="0.25">
      <c r="A100" s="144">
        <v>2023</v>
      </c>
      <c r="B100" s="89" t="s">
        <v>186</v>
      </c>
      <c r="C100" s="89" t="s">
        <v>475</v>
      </c>
      <c r="D100" s="89" t="s">
        <v>82</v>
      </c>
      <c r="E100" s="89" t="s">
        <v>574</v>
      </c>
      <c r="F100" s="89">
        <v>0</v>
      </c>
      <c r="G100" s="89">
        <v>0</v>
      </c>
      <c r="H100" s="90">
        <v>0</v>
      </c>
      <c r="I100" s="83"/>
      <c r="J100" s="83"/>
      <c r="K100" s="83"/>
      <c r="L100" s="83"/>
      <c r="M100" s="83"/>
      <c r="N100" s="83"/>
      <c r="O100" s="83"/>
      <c r="P100" s="90">
        <v>0</v>
      </c>
      <c r="Q100" s="145">
        <v>0</v>
      </c>
      <c r="R100" s="146">
        <v>0</v>
      </c>
      <c r="S100" s="147">
        <v>0</v>
      </c>
    </row>
    <row r="101" spans="1:19" ht="20.399999999999999" x14ac:dyDescent="0.25">
      <c r="A101" s="144">
        <v>2023</v>
      </c>
      <c r="B101" s="89" t="s">
        <v>186</v>
      </c>
      <c r="C101" s="89" t="s">
        <v>475</v>
      </c>
      <c r="D101" s="89" t="s">
        <v>62</v>
      </c>
      <c r="E101" s="89" t="s">
        <v>575</v>
      </c>
      <c r="F101" s="89">
        <v>0</v>
      </c>
      <c r="G101" s="89">
        <v>0</v>
      </c>
      <c r="H101" s="90">
        <v>136964406.05000001</v>
      </c>
      <c r="I101" s="90">
        <v>335458.09000000003</v>
      </c>
      <c r="J101" s="90">
        <v>611116041.07000005</v>
      </c>
      <c r="K101" s="90">
        <v>1525735.62</v>
      </c>
      <c r="L101" s="90">
        <v>10246507.880000001</v>
      </c>
      <c r="M101" s="90">
        <v>19457.330000000002</v>
      </c>
      <c r="N101" s="90"/>
      <c r="O101" s="90"/>
      <c r="P101" s="90">
        <v>758326955</v>
      </c>
      <c r="Q101" s="145">
        <v>1880651.04</v>
      </c>
      <c r="R101" s="146">
        <v>758326955</v>
      </c>
      <c r="S101" s="147">
        <v>1880651.04</v>
      </c>
    </row>
    <row r="102" spans="1:19" x14ac:dyDescent="0.25">
      <c r="A102" s="144">
        <v>2023</v>
      </c>
      <c r="B102" s="89" t="s">
        <v>186</v>
      </c>
      <c r="C102" s="89" t="s">
        <v>482</v>
      </c>
      <c r="D102" s="89" t="s">
        <v>576</v>
      </c>
      <c r="E102" s="89" t="s">
        <v>577</v>
      </c>
      <c r="F102" s="89">
        <v>0</v>
      </c>
      <c r="G102" s="89">
        <v>0</v>
      </c>
      <c r="H102" s="90">
        <v>0</v>
      </c>
      <c r="I102" s="83"/>
      <c r="J102" s="90">
        <v>105928150.5</v>
      </c>
      <c r="K102" s="90">
        <v>262331.12</v>
      </c>
      <c r="L102" s="90">
        <v>74886540.060000002</v>
      </c>
      <c r="M102" s="90">
        <v>127788.48</v>
      </c>
      <c r="N102" s="90"/>
      <c r="O102" s="90"/>
      <c r="P102" s="90">
        <v>180814690.56</v>
      </c>
      <c r="Q102" s="145">
        <v>390119.6</v>
      </c>
      <c r="R102" s="146">
        <v>180814690.56</v>
      </c>
      <c r="S102" s="147">
        <v>390119.6</v>
      </c>
    </row>
    <row r="103" spans="1:19" ht="20.399999999999999" x14ac:dyDescent="0.25">
      <c r="A103" s="144">
        <v>2023</v>
      </c>
      <c r="B103" s="89" t="s">
        <v>186</v>
      </c>
      <c r="C103" s="89" t="s">
        <v>482</v>
      </c>
      <c r="D103" s="89" t="s">
        <v>91</v>
      </c>
      <c r="E103" s="89" t="s">
        <v>578</v>
      </c>
      <c r="F103" s="89">
        <v>0</v>
      </c>
      <c r="G103" s="89">
        <v>0</v>
      </c>
      <c r="H103" s="90">
        <v>0</v>
      </c>
      <c r="I103" s="83"/>
      <c r="J103" s="83"/>
      <c r="K103" s="83"/>
      <c r="L103" s="83"/>
      <c r="M103" s="83"/>
      <c r="N103" s="83"/>
      <c r="O103" s="83"/>
      <c r="P103" s="90">
        <v>0</v>
      </c>
      <c r="Q103" s="145">
        <v>0</v>
      </c>
      <c r="R103" s="146">
        <v>0</v>
      </c>
      <c r="S103" s="147">
        <v>0</v>
      </c>
    </row>
    <row r="104" spans="1:19" ht="20.399999999999999" x14ac:dyDescent="0.25">
      <c r="A104" s="144">
        <v>2023</v>
      </c>
      <c r="B104" s="89" t="s">
        <v>186</v>
      </c>
      <c r="C104" s="89" t="s">
        <v>482</v>
      </c>
      <c r="D104" s="89" t="s">
        <v>88</v>
      </c>
      <c r="E104" s="89" t="s">
        <v>579</v>
      </c>
      <c r="F104" s="89">
        <v>0</v>
      </c>
      <c r="G104" s="89">
        <v>0</v>
      </c>
      <c r="H104" s="90">
        <v>0</v>
      </c>
      <c r="I104" s="83"/>
      <c r="J104" s="90">
        <v>81496800.239999995</v>
      </c>
      <c r="K104" s="90">
        <v>224075.69</v>
      </c>
      <c r="L104" s="90">
        <v>99959167.25</v>
      </c>
      <c r="M104" s="90">
        <v>177248.31</v>
      </c>
      <c r="N104" s="90"/>
      <c r="O104" s="90"/>
      <c r="P104" s="90">
        <v>181455967.49000001</v>
      </c>
      <c r="Q104" s="145">
        <v>401324</v>
      </c>
      <c r="R104" s="146">
        <v>181455967.49000001</v>
      </c>
      <c r="S104" s="147">
        <v>401324</v>
      </c>
    </row>
    <row r="105" spans="1:19" x14ac:dyDescent="0.25">
      <c r="A105" s="144">
        <v>2023</v>
      </c>
      <c r="B105" s="89" t="s">
        <v>186</v>
      </c>
      <c r="C105" s="89" t="s">
        <v>21</v>
      </c>
      <c r="D105" s="89" t="s">
        <v>21</v>
      </c>
      <c r="E105" s="89" t="s">
        <v>580</v>
      </c>
      <c r="F105" s="89">
        <v>9085939.7400000002</v>
      </c>
      <c r="G105" s="89">
        <v>0</v>
      </c>
      <c r="H105" s="90">
        <v>642418269.27999997</v>
      </c>
      <c r="I105" s="83"/>
      <c r="J105" s="83"/>
      <c r="K105" s="83"/>
      <c r="L105" s="83"/>
      <c r="M105" s="83"/>
      <c r="N105" s="83"/>
      <c r="O105" s="83"/>
      <c r="P105" s="90">
        <v>642418269.27999997</v>
      </c>
      <c r="Q105" s="145">
        <v>0</v>
      </c>
      <c r="R105" s="146">
        <v>651504209.01999998</v>
      </c>
      <c r="S105" s="147">
        <v>0</v>
      </c>
    </row>
    <row r="106" spans="1:19" ht="20.399999999999999" x14ac:dyDescent="0.25">
      <c r="A106" s="144">
        <v>2023</v>
      </c>
      <c r="B106" s="89" t="s">
        <v>186</v>
      </c>
      <c r="C106" s="89" t="s">
        <v>500</v>
      </c>
      <c r="D106" s="89" t="s">
        <v>32</v>
      </c>
      <c r="E106" s="89" t="s">
        <v>581</v>
      </c>
      <c r="F106" s="89">
        <v>45674.34</v>
      </c>
      <c r="G106" s="89">
        <v>127.26</v>
      </c>
      <c r="H106" s="90">
        <v>652010.6</v>
      </c>
      <c r="I106" s="90">
        <v>1815.57</v>
      </c>
      <c r="J106" s="83"/>
      <c r="K106" s="83"/>
      <c r="L106" s="83"/>
      <c r="M106" s="83"/>
      <c r="N106" s="83"/>
      <c r="O106" s="83"/>
      <c r="P106" s="90">
        <v>652010.6</v>
      </c>
      <c r="Q106" s="145">
        <v>1815.57</v>
      </c>
      <c r="R106" s="146">
        <v>697684.94</v>
      </c>
      <c r="S106" s="147">
        <v>1942.83</v>
      </c>
    </row>
    <row r="107" spans="1:19" ht="20.399999999999999" x14ac:dyDescent="0.25">
      <c r="A107" s="144">
        <v>2023</v>
      </c>
      <c r="B107" s="89" t="s">
        <v>186</v>
      </c>
      <c r="C107" s="89" t="s">
        <v>505</v>
      </c>
      <c r="D107" s="89" t="s">
        <v>34</v>
      </c>
      <c r="E107" s="89" t="s">
        <v>582</v>
      </c>
      <c r="F107" s="89">
        <v>0</v>
      </c>
      <c r="G107" s="89">
        <v>0</v>
      </c>
      <c r="H107" s="90">
        <v>18381.53</v>
      </c>
      <c r="I107" s="90">
        <v>53.04</v>
      </c>
      <c r="J107" s="90">
        <v>6587600.4400000004</v>
      </c>
      <c r="K107" s="90">
        <v>18991.54</v>
      </c>
      <c r="L107" s="83"/>
      <c r="M107" s="83"/>
      <c r="N107" s="83"/>
      <c r="O107" s="83"/>
      <c r="P107" s="90">
        <v>6605981.9699999997</v>
      </c>
      <c r="Q107" s="145">
        <v>19044.580000000002</v>
      </c>
      <c r="R107" s="146">
        <v>6605981.9699999997</v>
      </c>
      <c r="S107" s="147">
        <v>19044.580000000002</v>
      </c>
    </row>
    <row r="108" spans="1:19" ht="20.399999999999999" x14ac:dyDescent="0.25">
      <c r="A108" s="144">
        <v>2023</v>
      </c>
      <c r="B108" s="89" t="s">
        <v>186</v>
      </c>
      <c r="C108" s="89" t="s">
        <v>511</v>
      </c>
      <c r="D108" s="89" t="s">
        <v>30</v>
      </c>
      <c r="E108" s="89" t="s">
        <v>583</v>
      </c>
      <c r="F108" s="89">
        <v>38880</v>
      </c>
      <c r="G108" s="89">
        <v>0</v>
      </c>
      <c r="H108" s="90">
        <v>100370.68</v>
      </c>
      <c r="I108" s="83"/>
      <c r="J108" s="90">
        <v>2172201.75</v>
      </c>
      <c r="K108" s="83"/>
      <c r="L108" s="83"/>
      <c r="M108" s="83"/>
      <c r="N108" s="83"/>
      <c r="O108" s="83"/>
      <c r="P108" s="90">
        <v>2272572.4300000002</v>
      </c>
      <c r="Q108" s="145">
        <v>0</v>
      </c>
      <c r="R108" s="146">
        <v>2311452.4300000002</v>
      </c>
      <c r="S108" s="147">
        <v>0</v>
      </c>
    </row>
    <row r="109" spans="1:19" ht="20.399999999999999" x14ac:dyDescent="0.25">
      <c r="A109" s="144">
        <v>2023</v>
      </c>
      <c r="B109" s="89" t="s">
        <v>187</v>
      </c>
      <c r="C109" s="89" t="s">
        <v>469</v>
      </c>
      <c r="D109" s="89" t="s">
        <v>23</v>
      </c>
      <c r="E109" s="89" t="s">
        <v>584</v>
      </c>
      <c r="F109" s="89">
        <v>7043307.4299999997</v>
      </c>
      <c r="G109" s="89">
        <v>0</v>
      </c>
      <c r="H109" s="90">
        <v>39536433.380000003</v>
      </c>
      <c r="I109" s="83"/>
      <c r="J109" s="90">
        <v>203045</v>
      </c>
      <c r="K109" s="83"/>
      <c r="L109" s="83"/>
      <c r="M109" s="83"/>
      <c r="N109" s="83"/>
      <c r="O109" s="83"/>
      <c r="P109" s="90">
        <v>39739478.380000003</v>
      </c>
      <c r="Q109" s="145">
        <v>0</v>
      </c>
      <c r="R109" s="146">
        <v>46782785.810000002</v>
      </c>
      <c r="S109" s="147">
        <v>0</v>
      </c>
    </row>
    <row r="110" spans="1:19" ht="20.399999999999999" x14ac:dyDescent="0.25">
      <c r="A110" s="144">
        <v>2023</v>
      </c>
      <c r="B110" s="89" t="s">
        <v>187</v>
      </c>
      <c r="C110" s="89" t="s">
        <v>475</v>
      </c>
      <c r="D110" s="89" t="s">
        <v>62</v>
      </c>
      <c r="E110" s="89" t="s">
        <v>585</v>
      </c>
      <c r="F110" s="89">
        <v>19195476.850000001</v>
      </c>
      <c r="G110" s="89">
        <v>42825.83</v>
      </c>
      <c r="H110" s="90">
        <v>14881993.550000001</v>
      </c>
      <c r="I110" s="90">
        <v>49573.87</v>
      </c>
      <c r="J110" s="90">
        <v>90482648.400000006</v>
      </c>
      <c r="K110" s="90">
        <v>215241.45</v>
      </c>
      <c r="L110" s="90">
        <v>2302949.0699999998</v>
      </c>
      <c r="M110" s="90">
        <v>4656.49</v>
      </c>
      <c r="N110" s="90"/>
      <c r="O110" s="90"/>
      <c r="P110" s="90">
        <v>107667591.02</v>
      </c>
      <c r="Q110" s="145">
        <v>269471.81</v>
      </c>
      <c r="R110" s="146">
        <v>126863067.87</v>
      </c>
      <c r="S110" s="147">
        <v>312297.64</v>
      </c>
    </row>
    <row r="111" spans="1:19" ht="20.399999999999999" x14ac:dyDescent="0.25">
      <c r="A111" s="144">
        <v>2023</v>
      </c>
      <c r="B111" s="89" t="s">
        <v>187</v>
      </c>
      <c r="C111" s="89" t="s">
        <v>21</v>
      </c>
      <c r="D111" s="89" t="s">
        <v>21</v>
      </c>
      <c r="E111" s="89" t="s">
        <v>586</v>
      </c>
      <c r="F111" s="89">
        <v>1855014.88</v>
      </c>
      <c r="G111" s="89">
        <v>0</v>
      </c>
      <c r="H111" s="90">
        <v>136902465.58000001</v>
      </c>
      <c r="I111" s="83"/>
      <c r="J111" s="83"/>
      <c r="K111" s="83"/>
      <c r="L111" s="83"/>
      <c r="M111" s="83"/>
      <c r="N111" s="83"/>
      <c r="O111" s="83"/>
      <c r="P111" s="90">
        <v>136902465.58000001</v>
      </c>
      <c r="Q111" s="145">
        <v>0</v>
      </c>
      <c r="R111" s="146">
        <v>138757480.46000001</v>
      </c>
      <c r="S111" s="147">
        <v>0</v>
      </c>
    </row>
    <row r="112" spans="1:19" ht="20.399999999999999" x14ac:dyDescent="0.25">
      <c r="A112" s="144">
        <v>2023</v>
      </c>
      <c r="B112" s="89" t="s">
        <v>187</v>
      </c>
      <c r="C112" s="89" t="s">
        <v>505</v>
      </c>
      <c r="D112" s="89" t="s">
        <v>34</v>
      </c>
      <c r="E112" s="89" t="s">
        <v>587</v>
      </c>
      <c r="F112" s="89">
        <v>0</v>
      </c>
      <c r="G112" s="89">
        <v>0</v>
      </c>
      <c r="H112" s="90">
        <v>0</v>
      </c>
      <c r="I112" s="83"/>
      <c r="J112" s="90">
        <v>1223181.2</v>
      </c>
      <c r="K112" s="90">
        <v>3435.44</v>
      </c>
      <c r="L112" s="83"/>
      <c r="M112" s="83"/>
      <c r="N112" s="83"/>
      <c r="O112" s="83"/>
      <c r="P112" s="90">
        <v>1223181.2</v>
      </c>
      <c r="Q112" s="145">
        <v>3435.44</v>
      </c>
      <c r="R112" s="146">
        <v>1223181.2</v>
      </c>
      <c r="S112" s="147">
        <v>3435.44</v>
      </c>
    </row>
    <row r="113" spans="1:19" ht="20.399999999999999" x14ac:dyDescent="0.25">
      <c r="A113" s="144">
        <v>2023</v>
      </c>
      <c r="B113" s="89" t="s">
        <v>187</v>
      </c>
      <c r="C113" s="89" t="s">
        <v>511</v>
      </c>
      <c r="D113" s="89" t="s">
        <v>30</v>
      </c>
      <c r="E113" s="89" t="s">
        <v>588</v>
      </c>
      <c r="F113" s="89">
        <v>336.02</v>
      </c>
      <c r="G113" s="89">
        <v>0</v>
      </c>
      <c r="H113" s="90">
        <v>394813.47</v>
      </c>
      <c r="I113" s="83"/>
      <c r="J113" s="83"/>
      <c r="K113" s="83"/>
      <c r="L113" s="83"/>
      <c r="M113" s="83"/>
      <c r="N113" s="83"/>
      <c r="O113" s="83"/>
      <c r="P113" s="90">
        <v>394813.47</v>
      </c>
      <c r="Q113" s="145">
        <v>0</v>
      </c>
      <c r="R113" s="146">
        <v>395149.49</v>
      </c>
      <c r="S113" s="147">
        <v>0</v>
      </c>
    </row>
    <row r="114" spans="1:19" ht="20.399999999999999" x14ac:dyDescent="0.25">
      <c r="A114" s="144">
        <v>2023</v>
      </c>
      <c r="B114" s="89" t="s">
        <v>589</v>
      </c>
      <c r="C114" s="89" t="s">
        <v>468</v>
      </c>
      <c r="D114" s="89" t="s">
        <v>590</v>
      </c>
      <c r="E114" s="89" t="s">
        <v>591</v>
      </c>
      <c r="F114" s="89">
        <v>0</v>
      </c>
      <c r="G114" s="89">
        <v>0</v>
      </c>
      <c r="H114" s="90">
        <v>0</v>
      </c>
      <c r="I114" s="83"/>
      <c r="J114" s="90">
        <v>17962949</v>
      </c>
      <c r="K114" s="90">
        <v>39090</v>
      </c>
      <c r="L114" s="83"/>
      <c r="M114" s="83"/>
      <c r="N114" s="83"/>
      <c r="O114" s="83"/>
      <c r="P114" s="90">
        <v>17962949</v>
      </c>
      <c r="Q114" s="145">
        <v>39090</v>
      </c>
      <c r="R114" s="146">
        <v>17962949</v>
      </c>
      <c r="S114" s="147">
        <v>39090</v>
      </c>
    </row>
    <row r="115" spans="1:19" ht="30.6" x14ac:dyDescent="0.25">
      <c r="A115" s="144">
        <v>2023</v>
      </c>
      <c r="B115" s="89" t="s">
        <v>589</v>
      </c>
      <c r="C115" s="89" t="s">
        <v>469</v>
      </c>
      <c r="D115" s="89" t="s">
        <v>592</v>
      </c>
      <c r="E115" s="89" t="s">
        <v>593</v>
      </c>
      <c r="F115" s="89">
        <v>2434703</v>
      </c>
      <c r="G115" s="89">
        <v>0</v>
      </c>
      <c r="H115" s="90">
        <v>11495494</v>
      </c>
      <c r="I115" s="83"/>
      <c r="J115" s="83"/>
      <c r="K115" s="83"/>
      <c r="L115" s="83"/>
      <c r="M115" s="83"/>
      <c r="N115" s="83"/>
      <c r="O115" s="83"/>
      <c r="P115" s="90">
        <v>11495494</v>
      </c>
      <c r="Q115" s="145">
        <v>0</v>
      </c>
      <c r="R115" s="146">
        <v>13930197</v>
      </c>
      <c r="S115" s="147">
        <v>0</v>
      </c>
    </row>
    <row r="116" spans="1:19" ht="30.6" x14ac:dyDescent="0.25">
      <c r="A116" s="144">
        <v>2023</v>
      </c>
      <c r="B116" s="89" t="s">
        <v>589</v>
      </c>
      <c r="C116" s="89" t="s">
        <v>469</v>
      </c>
      <c r="D116" s="89" t="s">
        <v>594</v>
      </c>
      <c r="E116" s="89" t="s">
        <v>595</v>
      </c>
      <c r="F116" s="89">
        <v>2434703</v>
      </c>
      <c r="G116" s="89">
        <v>0</v>
      </c>
      <c r="H116" s="90">
        <v>42665734</v>
      </c>
      <c r="I116" s="90">
        <v>0</v>
      </c>
      <c r="J116" s="90">
        <v>0</v>
      </c>
      <c r="K116" s="90">
        <v>0</v>
      </c>
      <c r="L116" s="90">
        <v>0</v>
      </c>
      <c r="M116" s="90">
        <v>0</v>
      </c>
      <c r="N116" s="90"/>
      <c r="O116" s="90"/>
      <c r="P116" s="90">
        <v>42665734</v>
      </c>
      <c r="Q116" s="145">
        <v>0</v>
      </c>
      <c r="R116" s="146">
        <v>45100437</v>
      </c>
      <c r="S116" s="147">
        <v>0</v>
      </c>
    </row>
    <row r="117" spans="1:19" ht="30.6" x14ac:dyDescent="0.25">
      <c r="A117" s="144">
        <v>2023</v>
      </c>
      <c r="B117" s="89" t="s">
        <v>589</v>
      </c>
      <c r="C117" s="89" t="s">
        <v>475</v>
      </c>
      <c r="D117" s="89" t="s">
        <v>596</v>
      </c>
      <c r="E117" s="89" t="s">
        <v>597</v>
      </c>
      <c r="F117" s="89">
        <v>6081749</v>
      </c>
      <c r="G117" s="89">
        <v>14763</v>
      </c>
      <c r="H117" s="90">
        <v>0</v>
      </c>
      <c r="I117" s="83"/>
      <c r="J117" s="90">
        <v>74989453</v>
      </c>
      <c r="K117" s="90">
        <v>163311</v>
      </c>
      <c r="L117" s="83"/>
      <c r="M117" s="83"/>
      <c r="N117" s="83"/>
      <c r="O117" s="83"/>
      <c r="P117" s="90">
        <v>74989453</v>
      </c>
      <c r="Q117" s="145">
        <v>163311</v>
      </c>
      <c r="R117" s="146">
        <v>81071202</v>
      </c>
      <c r="S117" s="147">
        <v>178074</v>
      </c>
    </row>
    <row r="118" spans="1:19" ht="30.6" x14ac:dyDescent="0.25">
      <c r="A118" s="144">
        <v>2023</v>
      </c>
      <c r="B118" s="89" t="s">
        <v>589</v>
      </c>
      <c r="C118" s="89" t="s">
        <v>475</v>
      </c>
      <c r="D118" s="89" t="s">
        <v>598</v>
      </c>
      <c r="E118" s="89" t="s">
        <v>599</v>
      </c>
      <c r="F118" s="89">
        <v>6081749</v>
      </c>
      <c r="G118" s="89">
        <v>14763</v>
      </c>
      <c r="H118" s="90">
        <v>1955204</v>
      </c>
      <c r="I118" s="90">
        <v>5399</v>
      </c>
      <c r="J118" s="90">
        <v>12154367</v>
      </c>
      <c r="K118" s="90">
        <v>35353</v>
      </c>
      <c r="L118" s="90">
        <v>119773</v>
      </c>
      <c r="M118" s="90">
        <v>281</v>
      </c>
      <c r="N118" s="90"/>
      <c r="O118" s="90"/>
      <c r="P118" s="90">
        <v>14229344</v>
      </c>
      <c r="Q118" s="145">
        <v>41033</v>
      </c>
      <c r="R118" s="146">
        <v>20311093</v>
      </c>
      <c r="S118" s="147">
        <v>55796</v>
      </c>
    </row>
    <row r="119" spans="1:19" ht="30.6" x14ac:dyDescent="0.25">
      <c r="A119" s="144">
        <v>2023</v>
      </c>
      <c r="B119" s="89" t="s">
        <v>589</v>
      </c>
      <c r="C119" s="89" t="s">
        <v>475</v>
      </c>
      <c r="D119" s="89" t="s">
        <v>600</v>
      </c>
      <c r="E119" s="89" t="s">
        <v>601</v>
      </c>
      <c r="F119" s="89">
        <v>6081749</v>
      </c>
      <c r="G119" s="89">
        <v>14763</v>
      </c>
      <c r="H119" s="90">
        <v>7436623</v>
      </c>
      <c r="I119" s="90">
        <v>30449</v>
      </c>
      <c r="J119" s="90">
        <v>43587080</v>
      </c>
      <c r="K119" s="90">
        <v>125039</v>
      </c>
      <c r="L119" s="83"/>
      <c r="M119" s="83"/>
      <c r="N119" s="83"/>
      <c r="O119" s="83"/>
      <c r="P119" s="90">
        <v>51023703</v>
      </c>
      <c r="Q119" s="145">
        <v>155488</v>
      </c>
      <c r="R119" s="146">
        <v>57105452</v>
      </c>
      <c r="S119" s="147">
        <v>170251</v>
      </c>
    </row>
    <row r="120" spans="1:19" ht="30.6" x14ac:dyDescent="0.25">
      <c r="A120" s="144">
        <v>2023</v>
      </c>
      <c r="B120" s="89" t="s">
        <v>589</v>
      </c>
      <c r="C120" s="89" t="s">
        <v>475</v>
      </c>
      <c r="D120" s="89" t="s">
        <v>602</v>
      </c>
      <c r="E120" s="89" t="s">
        <v>603</v>
      </c>
      <c r="F120" s="89">
        <v>6081749</v>
      </c>
      <c r="G120" s="89">
        <v>14763</v>
      </c>
      <c r="H120" s="90">
        <v>0</v>
      </c>
      <c r="I120" s="83"/>
      <c r="J120" s="90">
        <v>12396267</v>
      </c>
      <c r="K120" s="90">
        <v>32665</v>
      </c>
      <c r="L120" s="83"/>
      <c r="M120" s="83"/>
      <c r="N120" s="83"/>
      <c r="O120" s="83"/>
      <c r="P120" s="90">
        <v>12396267</v>
      </c>
      <c r="Q120" s="145">
        <v>32665</v>
      </c>
      <c r="R120" s="146">
        <v>18478016</v>
      </c>
      <c r="S120" s="147">
        <v>47428</v>
      </c>
    </row>
    <row r="121" spans="1:19" ht="20.399999999999999" x14ac:dyDescent="0.25">
      <c r="A121" s="144">
        <v>2023</v>
      </c>
      <c r="B121" s="89" t="s">
        <v>589</v>
      </c>
      <c r="C121" s="89" t="s">
        <v>482</v>
      </c>
      <c r="D121" s="89" t="s">
        <v>604</v>
      </c>
      <c r="E121" s="89" t="s">
        <v>605</v>
      </c>
      <c r="F121" s="89">
        <v>0</v>
      </c>
      <c r="G121" s="89">
        <v>0</v>
      </c>
      <c r="H121" s="90">
        <v>0</v>
      </c>
      <c r="I121" s="83"/>
      <c r="J121" s="83"/>
      <c r="K121" s="83"/>
      <c r="L121" s="90">
        <v>73319224</v>
      </c>
      <c r="M121" s="90">
        <v>178904</v>
      </c>
      <c r="N121" s="90"/>
      <c r="O121" s="90"/>
      <c r="P121" s="90">
        <v>73319224</v>
      </c>
      <c r="Q121" s="145">
        <v>178904</v>
      </c>
      <c r="R121" s="146">
        <v>73319224</v>
      </c>
      <c r="S121" s="147">
        <v>178904</v>
      </c>
    </row>
    <row r="122" spans="1:19" ht="20.399999999999999" x14ac:dyDescent="0.25">
      <c r="A122" s="144">
        <v>2023</v>
      </c>
      <c r="B122" s="89" t="s">
        <v>589</v>
      </c>
      <c r="C122" s="89" t="s">
        <v>482</v>
      </c>
      <c r="D122" s="89" t="s">
        <v>606</v>
      </c>
      <c r="E122" s="89" t="s">
        <v>607</v>
      </c>
      <c r="F122" s="89">
        <v>0</v>
      </c>
      <c r="G122" s="89">
        <v>0</v>
      </c>
      <c r="H122" s="90">
        <v>0</v>
      </c>
      <c r="I122" s="83"/>
      <c r="J122" s="90">
        <v>93760171</v>
      </c>
      <c r="K122" s="90">
        <v>167472</v>
      </c>
      <c r="L122" s="83"/>
      <c r="M122" s="83"/>
      <c r="N122" s="83"/>
      <c r="O122" s="83"/>
      <c r="P122" s="90">
        <v>93760171</v>
      </c>
      <c r="Q122" s="145">
        <v>167472</v>
      </c>
      <c r="R122" s="146">
        <v>93760171</v>
      </c>
      <c r="S122" s="147">
        <v>167472</v>
      </c>
    </row>
    <row r="123" spans="1:19" ht="20.399999999999999" x14ac:dyDescent="0.25">
      <c r="A123" s="144">
        <v>2023</v>
      </c>
      <c r="B123" s="89" t="s">
        <v>589</v>
      </c>
      <c r="C123" s="89" t="s">
        <v>21</v>
      </c>
      <c r="D123" s="89" t="s">
        <v>608</v>
      </c>
      <c r="E123" s="89" t="s">
        <v>609</v>
      </c>
      <c r="F123" s="89">
        <v>427385</v>
      </c>
      <c r="G123" s="89">
        <v>0</v>
      </c>
      <c r="H123" s="90">
        <v>26341038</v>
      </c>
      <c r="I123" s="83"/>
      <c r="J123" s="83"/>
      <c r="K123" s="83"/>
      <c r="L123" s="83"/>
      <c r="M123" s="83"/>
      <c r="N123" s="83"/>
      <c r="O123" s="83"/>
      <c r="P123" s="90">
        <v>26341038</v>
      </c>
      <c r="Q123" s="145">
        <v>0</v>
      </c>
      <c r="R123" s="146">
        <v>26768423</v>
      </c>
      <c r="S123" s="147">
        <v>0</v>
      </c>
    </row>
    <row r="124" spans="1:19" ht="20.399999999999999" x14ac:dyDescent="0.25">
      <c r="A124" s="144">
        <v>2023</v>
      </c>
      <c r="B124" s="89" t="s">
        <v>589</v>
      </c>
      <c r="C124" s="89" t="s">
        <v>21</v>
      </c>
      <c r="D124" s="89" t="s">
        <v>610</v>
      </c>
      <c r="E124" s="89" t="s">
        <v>611</v>
      </c>
      <c r="F124" s="89">
        <v>427385</v>
      </c>
      <c r="G124" s="89">
        <v>0</v>
      </c>
      <c r="H124" s="90">
        <v>153146768</v>
      </c>
      <c r="I124" s="90">
        <v>0</v>
      </c>
      <c r="J124" s="90">
        <v>33878</v>
      </c>
      <c r="K124" s="90">
        <v>0</v>
      </c>
      <c r="L124" s="90">
        <v>0</v>
      </c>
      <c r="M124" s="90">
        <v>0</v>
      </c>
      <c r="N124" s="90"/>
      <c r="O124" s="90"/>
      <c r="P124" s="90">
        <v>153180646</v>
      </c>
      <c r="Q124" s="145">
        <v>0</v>
      </c>
      <c r="R124" s="146">
        <v>153608031</v>
      </c>
      <c r="S124" s="147">
        <v>0</v>
      </c>
    </row>
    <row r="125" spans="1:19" ht="20.399999999999999" x14ac:dyDescent="0.25">
      <c r="A125" s="144">
        <v>2023</v>
      </c>
      <c r="B125" s="89" t="s">
        <v>589</v>
      </c>
      <c r="C125" s="89" t="s">
        <v>500</v>
      </c>
      <c r="D125" s="89" t="s">
        <v>612</v>
      </c>
      <c r="E125" s="89" t="s">
        <v>613</v>
      </c>
      <c r="F125" s="89">
        <v>0</v>
      </c>
      <c r="G125" s="89">
        <v>0</v>
      </c>
      <c r="H125" s="90">
        <v>1901</v>
      </c>
      <c r="I125" s="83"/>
      <c r="J125" s="83"/>
      <c r="K125" s="83"/>
      <c r="L125" s="83"/>
      <c r="M125" s="83"/>
      <c r="N125" s="83"/>
      <c r="O125" s="83"/>
      <c r="P125" s="90">
        <v>1901</v>
      </c>
      <c r="Q125" s="145">
        <v>0</v>
      </c>
      <c r="R125" s="146">
        <v>1901</v>
      </c>
      <c r="S125" s="147">
        <v>0</v>
      </c>
    </row>
    <row r="126" spans="1:19" ht="20.399999999999999" x14ac:dyDescent="0.25">
      <c r="A126" s="144">
        <v>2023</v>
      </c>
      <c r="B126" s="89" t="s">
        <v>589</v>
      </c>
      <c r="C126" s="89" t="s">
        <v>500</v>
      </c>
      <c r="D126" s="89" t="s">
        <v>614</v>
      </c>
      <c r="E126" s="89" t="s">
        <v>615</v>
      </c>
      <c r="F126" s="89">
        <v>0</v>
      </c>
      <c r="G126" s="89">
        <v>0</v>
      </c>
      <c r="H126" s="90">
        <v>189178</v>
      </c>
      <c r="I126" s="83"/>
      <c r="J126" s="83"/>
      <c r="K126" s="83"/>
      <c r="L126" s="83"/>
      <c r="M126" s="83"/>
      <c r="N126" s="83"/>
      <c r="O126" s="83"/>
      <c r="P126" s="90">
        <v>189178</v>
      </c>
      <c r="Q126" s="145">
        <v>0</v>
      </c>
      <c r="R126" s="146">
        <v>189178</v>
      </c>
      <c r="S126" s="147">
        <v>0</v>
      </c>
    </row>
    <row r="127" spans="1:19" ht="20.399999999999999" x14ac:dyDescent="0.25">
      <c r="A127" s="144">
        <v>2023</v>
      </c>
      <c r="B127" s="89" t="s">
        <v>589</v>
      </c>
      <c r="C127" s="89" t="s">
        <v>505</v>
      </c>
      <c r="D127" s="89" t="s">
        <v>616</v>
      </c>
      <c r="E127" s="89" t="s">
        <v>617</v>
      </c>
      <c r="F127" s="89">
        <v>380209</v>
      </c>
      <c r="G127" s="89">
        <v>976</v>
      </c>
      <c r="H127" s="90">
        <v>71382</v>
      </c>
      <c r="I127" s="90">
        <v>8</v>
      </c>
      <c r="J127" s="83"/>
      <c r="K127" s="83"/>
      <c r="L127" s="83"/>
      <c r="M127" s="83"/>
      <c r="N127" s="83"/>
      <c r="O127" s="83"/>
      <c r="P127" s="90">
        <v>71382</v>
      </c>
      <c r="Q127" s="145">
        <v>8</v>
      </c>
      <c r="R127" s="146">
        <v>451591</v>
      </c>
      <c r="S127" s="147">
        <v>984</v>
      </c>
    </row>
    <row r="128" spans="1:19" ht="20.399999999999999" x14ac:dyDescent="0.25">
      <c r="A128" s="144">
        <v>2023</v>
      </c>
      <c r="B128" s="89" t="s">
        <v>589</v>
      </c>
      <c r="C128" s="89" t="s">
        <v>505</v>
      </c>
      <c r="D128" s="89" t="s">
        <v>618</v>
      </c>
      <c r="E128" s="89" t="s">
        <v>619</v>
      </c>
      <c r="F128" s="89">
        <v>380209</v>
      </c>
      <c r="G128" s="89">
        <v>976</v>
      </c>
      <c r="H128" s="90">
        <v>698702</v>
      </c>
      <c r="I128" s="90">
        <v>1893</v>
      </c>
      <c r="J128" s="90">
        <v>832953</v>
      </c>
      <c r="K128" s="90">
        <v>2259</v>
      </c>
      <c r="L128" s="83"/>
      <c r="M128" s="83"/>
      <c r="N128" s="83"/>
      <c r="O128" s="83"/>
      <c r="P128" s="90">
        <v>1531655</v>
      </c>
      <c r="Q128" s="145">
        <v>4152</v>
      </c>
      <c r="R128" s="146">
        <v>1911864</v>
      </c>
      <c r="S128" s="147">
        <v>5128</v>
      </c>
    </row>
    <row r="129" spans="1:19" ht="30.6" x14ac:dyDescent="0.25">
      <c r="A129" s="144">
        <v>2023</v>
      </c>
      <c r="B129" s="89" t="s">
        <v>589</v>
      </c>
      <c r="C129" s="89" t="s">
        <v>511</v>
      </c>
      <c r="D129" s="89" t="s">
        <v>620</v>
      </c>
      <c r="E129" s="89" t="s">
        <v>621</v>
      </c>
      <c r="F129" s="89">
        <v>0</v>
      </c>
      <c r="G129" s="89">
        <v>0</v>
      </c>
      <c r="H129" s="90">
        <v>83100</v>
      </c>
      <c r="I129" s="83"/>
      <c r="J129" s="83"/>
      <c r="K129" s="83"/>
      <c r="L129" s="83"/>
      <c r="M129" s="83"/>
      <c r="N129" s="83"/>
      <c r="O129" s="83"/>
      <c r="P129" s="90">
        <v>83100</v>
      </c>
      <c r="Q129" s="145">
        <v>0</v>
      </c>
      <c r="R129" s="146">
        <v>83100</v>
      </c>
      <c r="S129" s="147">
        <v>0</v>
      </c>
    </row>
    <row r="130" spans="1:19" ht="20.399999999999999" x14ac:dyDescent="0.25">
      <c r="A130" s="144">
        <v>2023</v>
      </c>
      <c r="B130" s="89" t="s">
        <v>589</v>
      </c>
      <c r="C130" s="89" t="s">
        <v>511</v>
      </c>
      <c r="D130" s="89" t="s">
        <v>622</v>
      </c>
      <c r="E130" s="89" t="s">
        <v>623</v>
      </c>
      <c r="F130" s="89">
        <v>0</v>
      </c>
      <c r="G130" s="89">
        <v>0</v>
      </c>
      <c r="H130" s="90">
        <v>351990</v>
      </c>
      <c r="I130" s="83"/>
      <c r="J130" s="83"/>
      <c r="K130" s="83"/>
      <c r="L130" s="83"/>
      <c r="M130" s="83"/>
      <c r="N130" s="83"/>
      <c r="O130" s="83"/>
      <c r="P130" s="90">
        <v>351990</v>
      </c>
      <c r="Q130" s="145">
        <v>0</v>
      </c>
      <c r="R130" s="146">
        <v>351990</v>
      </c>
      <c r="S130" s="147">
        <v>0</v>
      </c>
    </row>
    <row r="131" spans="1:19" ht="20.399999999999999" x14ac:dyDescent="0.25">
      <c r="A131" s="144">
        <v>2023</v>
      </c>
      <c r="B131" s="89" t="s">
        <v>624</v>
      </c>
      <c r="C131" s="89" t="s">
        <v>469</v>
      </c>
      <c r="D131" s="89" t="s">
        <v>625</v>
      </c>
      <c r="E131" s="89" t="s">
        <v>626</v>
      </c>
      <c r="F131" s="89">
        <v>46128505</v>
      </c>
      <c r="G131" s="89">
        <v>0</v>
      </c>
      <c r="H131" s="90">
        <v>247484698</v>
      </c>
      <c r="I131" s="83"/>
      <c r="J131" s="90">
        <v>299880</v>
      </c>
      <c r="K131" s="83"/>
      <c r="L131" s="83"/>
      <c r="M131" s="83"/>
      <c r="N131" s="83"/>
      <c r="O131" s="83"/>
      <c r="P131" s="90">
        <v>247784578</v>
      </c>
      <c r="Q131" s="145">
        <v>0</v>
      </c>
      <c r="R131" s="146">
        <v>293913083</v>
      </c>
      <c r="S131" s="147">
        <v>0</v>
      </c>
    </row>
    <row r="132" spans="1:19" ht="20.399999999999999" x14ac:dyDescent="0.25">
      <c r="A132" s="144">
        <v>2023</v>
      </c>
      <c r="B132" s="89" t="s">
        <v>624</v>
      </c>
      <c r="C132" s="89" t="s">
        <v>469</v>
      </c>
      <c r="D132" s="89" t="s">
        <v>627</v>
      </c>
      <c r="E132" s="89" t="s">
        <v>628</v>
      </c>
      <c r="F132" s="89">
        <v>46128505</v>
      </c>
      <c r="G132" s="89">
        <v>0</v>
      </c>
      <c r="H132" s="90">
        <v>78472237</v>
      </c>
      <c r="I132" s="83"/>
      <c r="J132" s="83"/>
      <c r="K132" s="83"/>
      <c r="L132" s="83"/>
      <c r="M132" s="83"/>
      <c r="N132" s="83"/>
      <c r="O132" s="83"/>
      <c r="P132" s="90">
        <v>78472237</v>
      </c>
      <c r="Q132" s="145">
        <v>0</v>
      </c>
      <c r="R132" s="146">
        <v>124600742</v>
      </c>
      <c r="S132" s="147">
        <v>0</v>
      </c>
    </row>
    <row r="133" spans="1:19" ht="30.6" x14ac:dyDescent="0.25">
      <c r="A133" s="144">
        <v>2023</v>
      </c>
      <c r="B133" s="89" t="s">
        <v>624</v>
      </c>
      <c r="C133" s="89" t="s">
        <v>475</v>
      </c>
      <c r="D133" s="89" t="s">
        <v>629</v>
      </c>
      <c r="E133" s="89" t="s">
        <v>630</v>
      </c>
      <c r="F133" s="89">
        <v>0</v>
      </c>
      <c r="G133" s="89">
        <v>0</v>
      </c>
      <c r="H133" s="90">
        <v>0</v>
      </c>
      <c r="I133" s="83"/>
      <c r="J133" s="90">
        <v>106165862</v>
      </c>
      <c r="K133" s="90">
        <v>230323</v>
      </c>
      <c r="L133" s="83"/>
      <c r="M133" s="83"/>
      <c r="N133" s="83"/>
      <c r="O133" s="83"/>
      <c r="P133" s="90">
        <v>106165862</v>
      </c>
      <c r="Q133" s="145">
        <v>230323</v>
      </c>
      <c r="R133" s="146">
        <v>106165862</v>
      </c>
      <c r="S133" s="147">
        <v>230323</v>
      </c>
    </row>
    <row r="134" spans="1:19" ht="30.6" x14ac:dyDescent="0.25">
      <c r="A134" s="144">
        <v>2023</v>
      </c>
      <c r="B134" s="89" t="s">
        <v>624</v>
      </c>
      <c r="C134" s="89" t="s">
        <v>475</v>
      </c>
      <c r="D134" s="89" t="s">
        <v>631</v>
      </c>
      <c r="E134" s="89" t="s">
        <v>632</v>
      </c>
      <c r="F134" s="89">
        <v>0</v>
      </c>
      <c r="G134" s="89">
        <v>0</v>
      </c>
      <c r="H134" s="90">
        <v>95619460</v>
      </c>
      <c r="I134" s="90">
        <v>240793</v>
      </c>
      <c r="J134" s="90">
        <v>707599784</v>
      </c>
      <c r="K134" s="90">
        <v>1646930</v>
      </c>
      <c r="L134" s="90">
        <v>33951099</v>
      </c>
      <c r="M134" s="90">
        <v>60065</v>
      </c>
      <c r="N134" s="90"/>
      <c r="O134" s="90"/>
      <c r="P134" s="90">
        <v>837170343</v>
      </c>
      <c r="Q134" s="145">
        <v>1947788</v>
      </c>
      <c r="R134" s="146">
        <v>837170343</v>
      </c>
      <c r="S134" s="147">
        <v>1947788</v>
      </c>
    </row>
    <row r="135" spans="1:19" ht="30.6" x14ac:dyDescent="0.25">
      <c r="A135" s="144">
        <v>2023</v>
      </c>
      <c r="B135" s="89" t="s">
        <v>624</v>
      </c>
      <c r="C135" s="89" t="s">
        <v>475</v>
      </c>
      <c r="D135" s="89" t="s">
        <v>633</v>
      </c>
      <c r="E135" s="89" t="s">
        <v>634</v>
      </c>
      <c r="F135" s="89">
        <v>0</v>
      </c>
      <c r="G135" s="89">
        <v>0</v>
      </c>
      <c r="H135" s="90">
        <v>41495299</v>
      </c>
      <c r="I135" s="90">
        <v>121169</v>
      </c>
      <c r="J135" s="90">
        <v>265582934</v>
      </c>
      <c r="K135" s="90">
        <v>619875</v>
      </c>
      <c r="L135" s="90">
        <v>3993260</v>
      </c>
      <c r="M135" s="90">
        <v>7529</v>
      </c>
      <c r="N135" s="90"/>
      <c r="O135" s="90"/>
      <c r="P135" s="90">
        <v>311071493</v>
      </c>
      <c r="Q135" s="145">
        <v>748573</v>
      </c>
      <c r="R135" s="146">
        <v>311071493</v>
      </c>
      <c r="S135" s="147">
        <v>748573</v>
      </c>
    </row>
    <row r="136" spans="1:19" ht="20.399999999999999" x14ac:dyDescent="0.25">
      <c r="A136" s="144">
        <v>2023</v>
      </c>
      <c r="B136" s="89" t="s">
        <v>624</v>
      </c>
      <c r="C136" s="89" t="s">
        <v>482</v>
      </c>
      <c r="D136" s="89" t="s">
        <v>635</v>
      </c>
      <c r="E136" s="89" t="s">
        <v>636</v>
      </c>
      <c r="F136" s="89">
        <v>0</v>
      </c>
      <c r="G136" s="89">
        <v>0</v>
      </c>
      <c r="H136" s="90">
        <v>0</v>
      </c>
      <c r="I136" s="83"/>
      <c r="J136" s="90">
        <v>296296133</v>
      </c>
      <c r="K136" s="90">
        <v>490452</v>
      </c>
      <c r="L136" s="83"/>
      <c r="M136" s="83"/>
      <c r="N136" s="83"/>
      <c r="O136" s="83"/>
      <c r="P136" s="90">
        <v>296296133</v>
      </c>
      <c r="Q136" s="145">
        <v>490452</v>
      </c>
      <c r="R136" s="146">
        <v>296296133</v>
      </c>
      <c r="S136" s="147">
        <v>490452</v>
      </c>
    </row>
    <row r="137" spans="1:19" ht="20.399999999999999" x14ac:dyDescent="0.25">
      <c r="A137" s="144">
        <v>2023</v>
      </c>
      <c r="B137" s="89" t="s">
        <v>624</v>
      </c>
      <c r="C137" s="89" t="s">
        <v>21</v>
      </c>
      <c r="D137" s="89" t="s">
        <v>637</v>
      </c>
      <c r="E137" s="89" t="s">
        <v>638</v>
      </c>
      <c r="F137" s="89">
        <v>19146462</v>
      </c>
      <c r="G137" s="89">
        <v>0</v>
      </c>
      <c r="H137" s="90">
        <v>993379175</v>
      </c>
      <c r="I137" s="83"/>
      <c r="J137" s="83"/>
      <c r="K137" s="83"/>
      <c r="L137" s="83"/>
      <c r="M137" s="83"/>
      <c r="N137" s="83"/>
      <c r="O137" s="83"/>
      <c r="P137" s="90">
        <v>993379175</v>
      </c>
      <c r="Q137" s="145">
        <v>0</v>
      </c>
      <c r="R137" s="146">
        <v>1012525637</v>
      </c>
      <c r="S137" s="147">
        <v>0</v>
      </c>
    </row>
    <row r="138" spans="1:19" ht="20.399999999999999" x14ac:dyDescent="0.25">
      <c r="A138" s="144">
        <v>2023</v>
      </c>
      <c r="B138" s="89" t="s">
        <v>624</v>
      </c>
      <c r="C138" s="89" t="s">
        <v>21</v>
      </c>
      <c r="D138" s="89" t="s">
        <v>639</v>
      </c>
      <c r="E138" s="89" t="s">
        <v>640</v>
      </c>
      <c r="F138" s="89">
        <v>19146462</v>
      </c>
      <c r="G138" s="89">
        <v>0</v>
      </c>
      <c r="H138" s="90">
        <v>392222781</v>
      </c>
      <c r="I138" s="83"/>
      <c r="J138" s="83"/>
      <c r="K138" s="83"/>
      <c r="L138" s="83"/>
      <c r="M138" s="83"/>
      <c r="N138" s="83"/>
      <c r="O138" s="83"/>
      <c r="P138" s="90">
        <v>392222781</v>
      </c>
      <c r="Q138" s="145">
        <v>0</v>
      </c>
      <c r="R138" s="146">
        <v>411369243</v>
      </c>
      <c r="S138" s="147">
        <v>0</v>
      </c>
    </row>
    <row r="139" spans="1:19" ht="20.399999999999999" x14ac:dyDescent="0.25">
      <c r="A139" s="144">
        <v>2023</v>
      </c>
      <c r="B139" s="89" t="s">
        <v>624</v>
      </c>
      <c r="C139" s="89" t="s">
        <v>21</v>
      </c>
      <c r="D139" s="89" t="s">
        <v>641</v>
      </c>
      <c r="E139" s="89" t="s">
        <v>642</v>
      </c>
      <c r="F139" s="89">
        <v>19146462</v>
      </c>
      <c r="G139" s="89">
        <v>0</v>
      </c>
      <c r="H139" s="90">
        <v>12452168</v>
      </c>
      <c r="I139" s="83"/>
      <c r="J139" s="83"/>
      <c r="K139" s="83"/>
      <c r="L139" s="83"/>
      <c r="M139" s="83"/>
      <c r="N139" s="83"/>
      <c r="O139" s="83"/>
      <c r="P139" s="90">
        <v>12452168</v>
      </c>
      <c r="Q139" s="145">
        <v>0</v>
      </c>
      <c r="R139" s="146">
        <v>31598630</v>
      </c>
      <c r="S139" s="147">
        <v>0</v>
      </c>
    </row>
    <row r="140" spans="1:19" ht="20.399999999999999" x14ac:dyDescent="0.25">
      <c r="A140" s="144">
        <v>2023</v>
      </c>
      <c r="B140" s="89" t="s">
        <v>624</v>
      </c>
      <c r="C140" s="89" t="s">
        <v>500</v>
      </c>
      <c r="D140" s="89" t="s">
        <v>643</v>
      </c>
      <c r="E140" s="89" t="s">
        <v>644</v>
      </c>
      <c r="F140" s="89">
        <v>65481</v>
      </c>
      <c r="G140" s="89">
        <v>182</v>
      </c>
      <c r="H140" s="90">
        <v>150964</v>
      </c>
      <c r="I140" s="90">
        <v>419</v>
      </c>
      <c r="J140" s="83"/>
      <c r="K140" s="83"/>
      <c r="L140" s="83"/>
      <c r="M140" s="83"/>
      <c r="N140" s="83"/>
      <c r="O140" s="83"/>
      <c r="P140" s="90">
        <v>150964</v>
      </c>
      <c r="Q140" s="145">
        <v>419</v>
      </c>
      <c r="R140" s="146">
        <v>216445</v>
      </c>
      <c r="S140" s="147">
        <v>601</v>
      </c>
    </row>
    <row r="141" spans="1:19" ht="20.399999999999999" x14ac:dyDescent="0.25">
      <c r="A141" s="144">
        <v>2023</v>
      </c>
      <c r="B141" s="89" t="s">
        <v>624</v>
      </c>
      <c r="C141" s="89" t="s">
        <v>500</v>
      </c>
      <c r="D141" s="89" t="s">
        <v>645</v>
      </c>
      <c r="E141" s="89" t="s">
        <v>646</v>
      </c>
      <c r="F141" s="89">
        <v>65481</v>
      </c>
      <c r="G141" s="89">
        <v>182</v>
      </c>
      <c r="H141" s="90">
        <v>33915</v>
      </c>
      <c r="I141" s="90">
        <v>95</v>
      </c>
      <c r="J141" s="83"/>
      <c r="K141" s="83"/>
      <c r="L141" s="83"/>
      <c r="M141" s="83"/>
      <c r="N141" s="83"/>
      <c r="O141" s="83"/>
      <c r="P141" s="90">
        <v>33915</v>
      </c>
      <c r="Q141" s="145">
        <v>95</v>
      </c>
      <c r="R141" s="146">
        <v>99396</v>
      </c>
      <c r="S141" s="147">
        <v>277</v>
      </c>
    </row>
    <row r="142" spans="1:19" ht="20.399999999999999" x14ac:dyDescent="0.25">
      <c r="A142" s="144">
        <v>2023</v>
      </c>
      <c r="B142" s="89" t="s">
        <v>624</v>
      </c>
      <c r="C142" s="89" t="s">
        <v>505</v>
      </c>
      <c r="D142" s="89" t="s">
        <v>647</v>
      </c>
      <c r="E142" s="89" t="s">
        <v>648</v>
      </c>
      <c r="F142" s="89">
        <v>2647480</v>
      </c>
      <c r="G142" s="89">
        <v>7397</v>
      </c>
      <c r="H142" s="90">
        <v>0</v>
      </c>
      <c r="I142" s="83"/>
      <c r="J142" s="90">
        <v>8458161</v>
      </c>
      <c r="K142" s="90">
        <v>23613</v>
      </c>
      <c r="L142" s="83"/>
      <c r="M142" s="83"/>
      <c r="N142" s="83"/>
      <c r="O142" s="83"/>
      <c r="P142" s="90">
        <v>8458161</v>
      </c>
      <c r="Q142" s="145">
        <v>23613</v>
      </c>
      <c r="R142" s="146">
        <v>11105641</v>
      </c>
      <c r="S142" s="147">
        <v>31010</v>
      </c>
    </row>
    <row r="143" spans="1:19" ht="20.399999999999999" x14ac:dyDescent="0.25">
      <c r="A143" s="144">
        <v>2023</v>
      </c>
      <c r="B143" s="89" t="s">
        <v>624</v>
      </c>
      <c r="C143" s="89" t="s">
        <v>505</v>
      </c>
      <c r="D143" s="89" t="s">
        <v>649</v>
      </c>
      <c r="E143" s="89" t="s">
        <v>650</v>
      </c>
      <c r="F143" s="89">
        <v>2647480</v>
      </c>
      <c r="G143" s="89">
        <v>7397</v>
      </c>
      <c r="H143" s="90">
        <v>0</v>
      </c>
      <c r="I143" s="83"/>
      <c r="J143" s="90">
        <v>3451734</v>
      </c>
      <c r="K143" s="90">
        <v>9581</v>
      </c>
      <c r="L143" s="83"/>
      <c r="M143" s="83"/>
      <c r="N143" s="83"/>
      <c r="O143" s="83"/>
      <c r="P143" s="90">
        <v>3451734</v>
      </c>
      <c r="Q143" s="145">
        <v>9581</v>
      </c>
      <c r="R143" s="146">
        <v>6099214</v>
      </c>
      <c r="S143" s="147">
        <v>16978</v>
      </c>
    </row>
    <row r="144" spans="1:19" ht="20.399999999999999" x14ac:dyDescent="0.25">
      <c r="A144" s="144">
        <v>2023</v>
      </c>
      <c r="B144" s="89" t="s">
        <v>624</v>
      </c>
      <c r="C144" s="89" t="s">
        <v>511</v>
      </c>
      <c r="D144" s="89" t="s">
        <v>651</v>
      </c>
      <c r="E144" s="89" t="s">
        <v>652</v>
      </c>
      <c r="F144" s="89">
        <v>220200</v>
      </c>
      <c r="G144" s="89">
        <v>0</v>
      </c>
      <c r="H144" s="90">
        <v>4342427</v>
      </c>
      <c r="I144" s="90">
        <v>894</v>
      </c>
      <c r="J144" s="83"/>
      <c r="K144" s="83"/>
      <c r="L144" s="83"/>
      <c r="M144" s="83"/>
      <c r="N144" s="83"/>
      <c r="O144" s="83"/>
      <c r="P144" s="90">
        <v>4342427</v>
      </c>
      <c r="Q144" s="145">
        <v>894</v>
      </c>
      <c r="R144" s="146">
        <v>4562627</v>
      </c>
      <c r="S144" s="147">
        <v>894</v>
      </c>
    </row>
    <row r="145" spans="1:19" ht="20.399999999999999" x14ac:dyDescent="0.25">
      <c r="A145" s="144">
        <v>2023</v>
      </c>
      <c r="B145" s="89" t="s">
        <v>624</v>
      </c>
      <c r="C145" s="89" t="s">
        <v>511</v>
      </c>
      <c r="D145" s="89" t="s">
        <v>653</v>
      </c>
      <c r="E145" s="89" t="s">
        <v>654</v>
      </c>
      <c r="F145" s="89">
        <v>220200</v>
      </c>
      <c r="G145" s="89">
        <v>0</v>
      </c>
      <c r="H145" s="90">
        <v>1752566</v>
      </c>
      <c r="I145" s="83"/>
      <c r="J145" s="83"/>
      <c r="K145" s="83"/>
      <c r="L145" s="83"/>
      <c r="M145" s="83"/>
      <c r="N145" s="83"/>
      <c r="O145" s="83"/>
      <c r="P145" s="90">
        <v>1752566</v>
      </c>
      <c r="Q145" s="145">
        <v>0</v>
      </c>
      <c r="R145" s="146">
        <v>1972766</v>
      </c>
      <c r="S145" s="147">
        <v>0</v>
      </c>
    </row>
    <row r="146" spans="1:19" ht="20.399999999999999" x14ac:dyDescent="0.25">
      <c r="A146" s="144">
        <v>2023</v>
      </c>
      <c r="B146" s="89" t="s">
        <v>655</v>
      </c>
      <c r="C146" s="89" t="s">
        <v>468</v>
      </c>
      <c r="D146" s="89" t="s">
        <v>656</v>
      </c>
      <c r="E146" s="89" t="s">
        <v>657</v>
      </c>
      <c r="F146" s="89">
        <v>0</v>
      </c>
      <c r="G146" s="89">
        <v>0</v>
      </c>
      <c r="H146" s="90">
        <v>0</v>
      </c>
      <c r="I146" s="83"/>
      <c r="J146" s="83"/>
      <c r="K146" s="83"/>
      <c r="L146" s="90">
        <v>21251984.989999998</v>
      </c>
      <c r="M146" s="90">
        <v>50207.73</v>
      </c>
      <c r="N146" s="90"/>
      <c r="O146" s="90"/>
      <c r="P146" s="90">
        <v>21251984.989999998</v>
      </c>
      <c r="Q146" s="145">
        <v>50207.73</v>
      </c>
      <c r="R146" s="146">
        <v>21251984.989999998</v>
      </c>
      <c r="S146" s="147">
        <v>50207.73</v>
      </c>
    </row>
    <row r="147" spans="1:19" ht="20.399999999999999" x14ac:dyDescent="0.25">
      <c r="A147" s="144">
        <v>2023</v>
      </c>
      <c r="B147" s="89" t="s">
        <v>655</v>
      </c>
      <c r="C147" s="89" t="s">
        <v>468</v>
      </c>
      <c r="D147" s="89" t="s">
        <v>658</v>
      </c>
      <c r="E147" s="89" t="s">
        <v>659</v>
      </c>
      <c r="F147" s="89">
        <v>0</v>
      </c>
      <c r="G147" s="89">
        <v>0</v>
      </c>
      <c r="H147" s="90">
        <v>0</v>
      </c>
      <c r="I147" s="83"/>
      <c r="J147" s="90">
        <v>43405374</v>
      </c>
      <c r="K147" s="90">
        <v>93864</v>
      </c>
      <c r="L147" s="83"/>
      <c r="M147" s="83"/>
      <c r="N147" s="83"/>
      <c r="O147" s="83"/>
      <c r="P147" s="90">
        <v>43405374</v>
      </c>
      <c r="Q147" s="145">
        <v>93864</v>
      </c>
      <c r="R147" s="146">
        <v>43405374</v>
      </c>
      <c r="S147" s="147">
        <v>93864</v>
      </c>
    </row>
    <row r="148" spans="1:19" ht="30.6" x14ac:dyDescent="0.25">
      <c r="A148" s="144">
        <v>2023</v>
      </c>
      <c r="B148" s="89" t="s">
        <v>655</v>
      </c>
      <c r="C148" s="89" t="s">
        <v>469</v>
      </c>
      <c r="D148" s="89" t="s">
        <v>660</v>
      </c>
      <c r="E148" s="89" t="s">
        <v>661</v>
      </c>
      <c r="F148" s="89">
        <v>26006175.27</v>
      </c>
      <c r="G148" s="89">
        <v>0</v>
      </c>
      <c r="H148" s="90">
        <v>203013857.03999999</v>
      </c>
      <c r="I148" s="83"/>
      <c r="J148" s="83"/>
      <c r="K148" s="83"/>
      <c r="L148" s="83"/>
      <c r="M148" s="83"/>
      <c r="N148" s="83"/>
      <c r="O148" s="83"/>
      <c r="P148" s="90">
        <v>203013857.03999999</v>
      </c>
      <c r="Q148" s="145">
        <v>0</v>
      </c>
      <c r="R148" s="146">
        <v>229020032.31</v>
      </c>
      <c r="S148" s="147">
        <v>0</v>
      </c>
    </row>
    <row r="149" spans="1:19" ht="30.6" x14ac:dyDescent="0.25">
      <c r="A149" s="144">
        <v>2023</v>
      </c>
      <c r="B149" s="89" t="s">
        <v>655</v>
      </c>
      <c r="C149" s="89" t="s">
        <v>469</v>
      </c>
      <c r="D149" s="89" t="s">
        <v>662</v>
      </c>
      <c r="E149" s="89" t="s">
        <v>663</v>
      </c>
      <c r="F149" s="89">
        <v>26006175.27</v>
      </c>
      <c r="G149" s="89">
        <v>0</v>
      </c>
      <c r="H149" s="90">
        <v>177964637</v>
      </c>
      <c r="I149" s="83"/>
      <c r="J149" s="90">
        <v>739634.16</v>
      </c>
      <c r="K149" s="83"/>
      <c r="L149" s="83"/>
      <c r="M149" s="83"/>
      <c r="N149" s="83"/>
      <c r="O149" s="83"/>
      <c r="P149" s="90">
        <v>178704271.16</v>
      </c>
      <c r="Q149" s="145">
        <v>0</v>
      </c>
      <c r="R149" s="146">
        <v>204710446.43000001</v>
      </c>
      <c r="S149" s="147">
        <v>0</v>
      </c>
    </row>
    <row r="150" spans="1:19" ht="30.6" x14ac:dyDescent="0.25">
      <c r="A150" s="144">
        <v>2023</v>
      </c>
      <c r="B150" s="89" t="s">
        <v>655</v>
      </c>
      <c r="C150" s="89" t="s">
        <v>475</v>
      </c>
      <c r="D150" s="89" t="s">
        <v>664</v>
      </c>
      <c r="E150" s="89" t="s">
        <v>665</v>
      </c>
      <c r="F150" s="89">
        <v>118029215.29000001</v>
      </c>
      <c r="G150" s="89">
        <v>321277.18</v>
      </c>
      <c r="H150" s="90">
        <v>146399325.00999999</v>
      </c>
      <c r="I150" s="83"/>
      <c r="J150" s="90">
        <v>553877861.15999997</v>
      </c>
      <c r="K150" s="90">
        <v>1803398.92</v>
      </c>
      <c r="L150" s="90">
        <v>13677771.619999999</v>
      </c>
      <c r="M150" s="90">
        <v>27001.97</v>
      </c>
      <c r="N150" s="90"/>
      <c r="O150" s="90"/>
      <c r="P150" s="90">
        <v>713954957.78999996</v>
      </c>
      <c r="Q150" s="145">
        <v>1830400.89</v>
      </c>
      <c r="R150" s="146">
        <v>831984173.07999992</v>
      </c>
      <c r="S150" s="147">
        <v>2151678.0699999998</v>
      </c>
    </row>
    <row r="151" spans="1:19" ht="30.6" x14ac:dyDescent="0.25">
      <c r="A151" s="144">
        <v>2023</v>
      </c>
      <c r="B151" s="89" t="s">
        <v>655</v>
      </c>
      <c r="C151" s="89" t="s">
        <v>475</v>
      </c>
      <c r="D151" s="89" t="s">
        <v>666</v>
      </c>
      <c r="E151" s="89" t="s">
        <v>667</v>
      </c>
      <c r="F151" s="89">
        <v>118029215.29000001</v>
      </c>
      <c r="G151" s="89">
        <v>321277.18</v>
      </c>
      <c r="H151" s="90">
        <v>90201878</v>
      </c>
      <c r="I151" s="90">
        <v>234300.61</v>
      </c>
      <c r="J151" s="90">
        <v>487984782.06999999</v>
      </c>
      <c r="K151" s="90">
        <v>1232352.0900000001</v>
      </c>
      <c r="L151" s="90">
        <v>7707047</v>
      </c>
      <c r="M151" s="90">
        <v>16568.11</v>
      </c>
      <c r="N151" s="90"/>
      <c r="O151" s="90"/>
      <c r="P151" s="90">
        <v>585893707.07000005</v>
      </c>
      <c r="Q151" s="145">
        <v>1483220.81</v>
      </c>
      <c r="R151" s="146">
        <v>703922922.36000001</v>
      </c>
      <c r="S151" s="147">
        <v>1804497.99</v>
      </c>
    </row>
    <row r="152" spans="1:19" ht="20.399999999999999" x14ac:dyDescent="0.25">
      <c r="A152" s="144">
        <v>2023</v>
      </c>
      <c r="B152" s="89" t="s">
        <v>655</v>
      </c>
      <c r="C152" s="89" t="s">
        <v>482</v>
      </c>
      <c r="D152" s="89" t="s">
        <v>668</v>
      </c>
      <c r="E152" s="89" t="s">
        <v>669</v>
      </c>
      <c r="F152" s="89">
        <v>0</v>
      </c>
      <c r="G152" s="89">
        <v>0</v>
      </c>
      <c r="H152" s="90">
        <v>0</v>
      </c>
      <c r="I152" s="83"/>
      <c r="J152" s="90">
        <v>24869019.280000001</v>
      </c>
      <c r="K152" s="90">
        <v>53382.78</v>
      </c>
      <c r="L152" s="83"/>
      <c r="M152" s="83"/>
      <c r="N152" s="83"/>
      <c r="O152" s="83"/>
      <c r="P152" s="90">
        <v>24869019.280000001</v>
      </c>
      <c r="Q152" s="145">
        <v>53382.78</v>
      </c>
      <c r="R152" s="146">
        <v>24869019.280000001</v>
      </c>
      <c r="S152" s="147">
        <v>53382.78</v>
      </c>
    </row>
    <row r="153" spans="1:19" ht="20.399999999999999" x14ac:dyDescent="0.25">
      <c r="A153" s="144">
        <v>2023</v>
      </c>
      <c r="B153" s="89" t="s">
        <v>655</v>
      </c>
      <c r="C153" s="89" t="s">
        <v>482</v>
      </c>
      <c r="D153" s="89" t="s">
        <v>670</v>
      </c>
      <c r="E153" s="89" t="s">
        <v>671</v>
      </c>
      <c r="F153" s="89">
        <v>0</v>
      </c>
      <c r="G153" s="89">
        <v>0</v>
      </c>
      <c r="H153" s="90">
        <v>0</v>
      </c>
      <c r="I153" s="83"/>
      <c r="J153" s="90">
        <v>92951206</v>
      </c>
      <c r="K153" s="90">
        <v>162547</v>
      </c>
      <c r="L153" s="83"/>
      <c r="M153" s="83"/>
      <c r="N153" s="83"/>
      <c r="O153" s="83"/>
      <c r="P153" s="90">
        <v>92951206</v>
      </c>
      <c r="Q153" s="145">
        <v>162547</v>
      </c>
      <c r="R153" s="146">
        <v>92951206</v>
      </c>
      <c r="S153" s="147">
        <v>162547</v>
      </c>
    </row>
    <row r="154" spans="1:19" ht="20.399999999999999" x14ac:dyDescent="0.25">
      <c r="A154" s="144">
        <v>2023</v>
      </c>
      <c r="B154" s="89" t="s">
        <v>655</v>
      </c>
      <c r="C154" s="89" t="s">
        <v>21</v>
      </c>
      <c r="D154" s="89" t="s">
        <v>672</v>
      </c>
      <c r="E154" s="89" t="s">
        <v>673</v>
      </c>
      <c r="F154" s="89">
        <v>6418694.7599999998</v>
      </c>
      <c r="G154" s="89">
        <v>0</v>
      </c>
      <c r="H154" s="90">
        <v>710643836.58000004</v>
      </c>
      <c r="I154" s="83"/>
      <c r="J154" s="83"/>
      <c r="K154" s="83"/>
      <c r="L154" s="83"/>
      <c r="M154" s="83"/>
      <c r="N154" s="83"/>
      <c r="O154" s="83"/>
      <c r="P154" s="90">
        <v>710643836.58000004</v>
      </c>
      <c r="Q154" s="145">
        <v>0</v>
      </c>
      <c r="R154" s="146">
        <v>717062531.34000003</v>
      </c>
      <c r="S154" s="147">
        <v>0</v>
      </c>
    </row>
    <row r="155" spans="1:19" ht="20.399999999999999" x14ac:dyDescent="0.25">
      <c r="A155" s="144">
        <v>2023</v>
      </c>
      <c r="B155" s="89" t="s">
        <v>655</v>
      </c>
      <c r="C155" s="89" t="s">
        <v>21</v>
      </c>
      <c r="D155" s="89" t="s">
        <v>674</v>
      </c>
      <c r="E155" s="89" t="s">
        <v>675</v>
      </c>
      <c r="F155" s="89">
        <v>6418694.7599999998</v>
      </c>
      <c r="G155" s="89">
        <v>0</v>
      </c>
      <c r="H155" s="90">
        <v>432433970</v>
      </c>
      <c r="I155" s="83"/>
      <c r="J155" s="83"/>
      <c r="K155" s="83"/>
      <c r="L155" s="83"/>
      <c r="M155" s="83"/>
      <c r="N155" s="83"/>
      <c r="O155" s="83"/>
      <c r="P155" s="90">
        <v>432433970</v>
      </c>
      <c r="Q155" s="145">
        <v>0</v>
      </c>
      <c r="R155" s="146">
        <v>438852664.75999999</v>
      </c>
      <c r="S155" s="147">
        <v>0</v>
      </c>
    </row>
    <row r="156" spans="1:19" ht="20.399999999999999" x14ac:dyDescent="0.25">
      <c r="A156" s="144">
        <v>2023</v>
      </c>
      <c r="B156" s="89" t="s">
        <v>655</v>
      </c>
      <c r="C156" s="89" t="s">
        <v>505</v>
      </c>
      <c r="D156" s="89" t="s">
        <v>676</v>
      </c>
      <c r="E156" s="89" t="s">
        <v>677</v>
      </c>
      <c r="F156" s="89">
        <v>0</v>
      </c>
      <c r="G156" s="89">
        <v>0</v>
      </c>
      <c r="H156" s="90">
        <v>485999.5</v>
      </c>
      <c r="I156" s="83"/>
      <c r="J156" s="90">
        <v>6629008.2699999996</v>
      </c>
      <c r="K156" s="90">
        <v>19791.060000000001</v>
      </c>
      <c r="L156" s="83"/>
      <c r="M156" s="83"/>
      <c r="N156" s="83"/>
      <c r="O156" s="83"/>
      <c r="P156" s="90">
        <v>7115007.7699999996</v>
      </c>
      <c r="Q156" s="145">
        <v>19791.060000000001</v>
      </c>
      <c r="R156" s="146">
        <v>7115007.7699999996</v>
      </c>
      <c r="S156" s="147">
        <v>19791.060000000001</v>
      </c>
    </row>
    <row r="157" spans="1:19" ht="20.399999999999999" x14ac:dyDescent="0.25">
      <c r="A157" s="144">
        <v>2023</v>
      </c>
      <c r="B157" s="89" t="s">
        <v>655</v>
      </c>
      <c r="C157" s="89" t="s">
        <v>505</v>
      </c>
      <c r="D157" s="89" t="s">
        <v>678</v>
      </c>
      <c r="E157" s="89" t="s">
        <v>679</v>
      </c>
      <c r="F157" s="89">
        <v>0</v>
      </c>
      <c r="G157" s="89">
        <v>0</v>
      </c>
      <c r="H157" s="90">
        <v>0</v>
      </c>
      <c r="I157" s="83"/>
      <c r="J157" s="90">
        <v>3578606</v>
      </c>
      <c r="K157" s="90">
        <v>9989</v>
      </c>
      <c r="L157" s="83"/>
      <c r="M157" s="83"/>
      <c r="N157" s="83"/>
      <c r="O157" s="83"/>
      <c r="P157" s="90">
        <v>3578606</v>
      </c>
      <c r="Q157" s="145">
        <v>9989</v>
      </c>
      <c r="R157" s="146">
        <v>3578606</v>
      </c>
      <c r="S157" s="147">
        <v>9989</v>
      </c>
    </row>
    <row r="158" spans="1:19" ht="20.399999999999999" x14ac:dyDescent="0.25">
      <c r="A158" s="144">
        <v>2023</v>
      </c>
      <c r="B158" s="89" t="s">
        <v>655</v>
      </c>
      <c r="C158" s="89" t="s">
        <v>511</v>
      </c>
      <c r="D158" s="89" t="s">
        <v>680</v>
      </c>
      <c r="E158" s="89" t="s">
        <v>681</v>
      </c>
      <c r="F158" s="89">
        <v>0</v>
      </c>
      <c r="G158" s="89">
        <v>0</v>
      </c>
      <c r="H158" s="90">
        <v>3957293.93</v>
      </c>
      <c r="I158" s="83"/>
      <c r="J158" s="83"/>
      <c r="K158" s="83"/>
      <c r="L158" s="83"/>
      <c r="M158" s="83"/>
      <c r="N158" s="83"/>
      <c r="O158" s="83"/>
      <c r="P158" s="90">
        <v>3957293.93</v>
      </c>
      <c r="Q158" s="145">
        <v>0</v>
      </c>
      <c r="R158" s="146">
        <v>3957293.93</v>
      </c>
      <c r="S158" s="147">
        <v>0</v>
      </c>
    </row>
    <row r="159" spans="1:19" ht="20.399999999999999" x14ac:dyDescent="0.25">
      <c r="A159" s="144">
        <v>2023</v>
      </c>
      <c r="B159" s="89" t="s">
        <v>655</v>
      </c>
      <c r="C159" s="89" t="s">
        <v>511</v>
      </c>
      <c r="D159" s="89" t="s">
        <v>682</v>
      </c>
      <c r="E159" s="89" t="s">
        <v>683</v>
      </c>
      <c r="F159" s="89">
        <v>0</v>
      </c>
      <c r="G159" s="89">
        <v>0</v>
      </c>
      <c r="H159" s="90">
        <v>3333217</v>
      </c>
      <c r="I159" s="83"/>
      <c r="J159" s="83"/>
      <c r="K159" s="83"/>
      <c r="L159" s="83"/>
      <c r="M159" s="83"/>
      <c r="N159" s="83"/>
      <c r="O159" s="83"/>
      <c r="P159" s="90">
        <v>3333217</v>
      </c>
      <c r="Q159" s="145">
        <v>0</v>
      </c>
      <c r="R159" s="146">
        <v>3333217</v>
      </c>
      <c r="S159" s="147">
        <v>0</v>
      </c>
    </row>
    <row r="160" spans="1:19" ht="20.399999999999999" x14ac:dyDescent="0.25">
      <c r="A160" s="144">
        <v>2023</v>
      </c>
      <c r="B160" s="89" t="s">
        <v>207</v>
      </c>
      <c r="C160" s="89" t="s">
        <v>468</v>
      </c>
      <c r="D160" s="89" t="s">
        <v>590</v>
      </c>
      <c r="E160" s="89" t="s">
        <v>684</v>
      </c>
      <c r="F160" s="89">
        <v>0</v>
      </c>
      <c r="G160" s="89">
        <v>0</v>
      </c>
      <c r="H160" s="90">
        <v>0</v>
      </c>
      <c r="I160" s="90">
        <v>0</v>
      </c>
      <c r="J160" s="90">
        <v>0.01</v>
      </c>
      <c r="K160" s="90">
        <v>0.01</v>
      </c>
      <c r="L160" s="90">
        <v>0</v>
      </c>
      <c r="M160" s="90">
        <v>0</v>
      </c>
      <c r="N160" s="90"/>
      <c r="O160" s="90"/>
      <c r="P160" s="90">
        <v>0.01</v>
      </c>
      <c r="Q160" s="145">
        <v>0.01</v>
      </c>
      <c r="R160" s="146">
        <v>0.01</v>
      </c>
      <c r="S160" s="147">
        <v>0.01</v>
      </c>
    </row>
    <row r="161" spans="1:19" ht="30.6" x14ac:dyDescent="0.25">
      <c r="A161" s="144">
        <v>2023</v>
      </c>
      <c r="B161" s="89" t="s">
        <v>207</v>
      </c>
      <c r="C161" s="89" t="s">
        <v>469</v>
      </c>
      <c r="D161" s="89" t="s">
        <v>594</v>
      </c>
      <c r="E161" s="89" t="s">
        <v>685</v>
      </c>
      <c r="F161" s="89">
        <v>19171539</v>
      </c>
      <c r="G161" s="89">
        <v>0</v>
      </c>
      <c r="H161" s="90">
        <v>95978517</v>
      </c>
      <c r="I161" s="90">
        <v>0</v>
      </c>
      <c r="J161" s="90">
        <v>0</v>
      </c>
      <c r="K161" s="90">
        <v>0</v>
      </c>
      <c r="L161" s="90">
        <v>0</v>
      </c>
      <c r="M161" s="90">
        <v>0</v>
      </c>
      <c r="N161" s="90"/>
      <c r="O161" s="90"/>
      <c r="P161" s="90">
        <v>95978517</v>
      </c>
      <c r="Q161" s="145">
        <v>0</v>
      </c>
      <c r="R161" s="146">
        <v>115150056</v>
      </c>
      <c r="S161" s="147">
        <v>0</v>
      </c>
    </row>
    <row r="162" spans="1:19" ht="30.6" x14ac:dyDescent="0.25">
      <c r="A162" s="144">
        <v>2023</v>
      </c>
      <c r="B162" s="89" t="s">
        <v>207</v>
      </c>
      <c r="C162" s="89" t="s">
        <v>469</v>
      </c>
      <c r="D162" s="89" t="s">
        <v>686</v>
      </c>
      <c r="E162" s="89" t="s">
        <v>687</v>
      </c>
      <c r="F162" s="89">
        <v>19171539</v>
      </c>
      <c r="G162" s="89">
        <v>0</v>
      </c>
      <c r="H162" s="90">
        <v>37821678</v>
      </c>
      <c r="I162" s="90">
        <v>0</v>
      </c>
      <c r="J162" s="90">
        <v>0</v>
      </c>
      <c r="K162" s="90">
        <v>0</v>
      </c>
      <c r="L162" s="90">
        <v>0</v>
      </c>
      <c r="M162" s="90">
        <v>0</v>
      </c>
      <c r="N162" s="90"/>
      <c r="O162" s="90"/>
      <c r="P162" s="90">
        <v>37821678</v>
      </c>
      <c r="Q162" s="145">
        <v>0</v>
      </c>
      <c r="R162" s="146">
        <v>56993217</v>
      </c>
      <c r="S162" s="147">
        <v>0</v>
      </c>
    </row>
    <row r="163" spans="1:19" ht="30.6" x14ac:dyDescent="0.25">
      <c r="A163" s="144">
        <v>2023</v>
      </c>
      <c r="B163" s="89" t="s">
        <v>207</v>
      </c>
      <c r="C163" s="89" t="s">
        <v>475</v>
      </c>
      <c r="D163" s="89" t="s">
        <v>688</v>
      </c>
      <c r="E163" s="89" t="s">
        <v>689</v>
      </c>
      <c r="F163" s="89">
        <v>94697354</v>
      </c>
      <c r="G163" s="89">
        <v>251431</v>
      </c>
      <c r="H163" s="90">
        <v>27381995</v>
      </c>
      <c r="I163" s="90">
        <v>133258</v>
      </c>
      <c r="J163" s="90">
        <v>315669025</v>
      </c>
      <c r="K163" s="90">
        <v>777009</v>
      </c>
      <c r="L163" s="90">
        <v>3377521</v>
      </c>
      <c r="M163" s="90">
        <v>6608</v>
      </c>
      <c r="N163" s="90"/>
      <c r="O163" s="90"/>
      <c r="P163" s="90">
        <v>346428541</v>
      </c>
      <c r="Q163" s="145">
        <v>916875</v>
      </c>
      <c r="R163" s="146">
        <v>441125895</v>
      </c>
      <c r="S163" s="147">
        <v>1168306</v>
      </c>
    </row>
    <row r="164" spans="1:19" ht="30.6" x14ac:dyDescent="0.25">
      <c r="A164" s="144">
        <v>2023</v>
      </c>
      <c r="B164" s="89" t="s">
        <v>207</v>
      </c>
      <c r="C164" s="89" t="s">
        <v>475</v>
      </c>
      <c r="D164" s="89" t="s">
        <v>690</v>
      </c>
      <c r="E164" s="89" t="s">
        <v>691</v>
      </c>
      <c r="F164" s="89">
        <v>94697354</v>
      </c>
      <c r="G164" s="89">
        <v>251431</v>
      </c>
      <c r="H164" s="90">
        <v>9240225</v>
      </c>
      <c r="I164" s="90">
        <v>31032</v>
      </c>
      <c r="J164" s="90">
        <v>82933868</v>
      </c>
      <c r="K164" s="90">
        <v>229377</v>
      </c>
      <c r="L164" s="90">
        <v>3195289</v>
      </c>
      <c r="M164" s="90">
        <v>6228</v>
      </c>
      <c r="N164" s="90"/>
      <c r="O164" s="90"/>
      <c r="P164" s="90">
        <v>95369382</v>
      </c>
      <c r="Q164" s="145">
        <v>266637</v>
      </c>
      <c r="R164" s="146">
        <v>190066736</v>
      </c>
      <c r="S164" s="147">
        <v>518068</v>
      </c>
    </row>
    <row r="165" spans="1:19" ht="20.399999999999999" x14ac:dyDescent="0.25">
      <c r="A165" s="144">
        <v>2023</v>
      </c>
      <c r="B165" s="89" t="s">
        <v>207</v>
      </c>
      <c r="C165" s="89" t="s">
        <v>482</v>
      </c>
      <c r="D165" s="89" t="s">
        <v>692</v>
      </c>
      <c r="E165" s="89" t="s">
        <v>693</v>
      </c>
      <c r="F165" s="89">
        <v>12490952</v>
      </c>
      <c r="G165" s="89">
        <v>41752</v>
      </c>
      <c r="H165" s="90">
        <v>0</v>
      </c>
      <c r="I165" s="90">
        <v>0</v>
      </c>
      <c r="J165" s="90">
        <v>68223485</v>
      </c>
      <c r="K165" s="90">
        <v>137372</v>
      </c>
      <c r="L165" s="90">
        <v>0</v>
      </c>
      <c r="M165" s="90">
        <v>0</v>
      </c>
      <c r="N165" s="90"/>
      <c r="O165" s="90"/>
      <c r="P165" s="90">
        <v>68223485</v>
      </c>
      <c r="Q165" s="145">
        <v>137372</v>
      </c>
      <c r="R165" s="146">
        <v>80714437</v>
      </c>
      <c r="S165" s="147">
        <v>179124</v>
      </c>
    </row>
    <row r="166" spans="1:19" ht="20.399999999999999" x14ac:dyDescent="0.25">
      <c r="A166" s="144">
        <v>2023</v>
      </c>
      <c r="B166" s="89" t="s">
        <v>207</v>
      </c>
      <c r="C166" s="89" t="s">
        <v>21</v>
      </c>
      <c r="D166" s="89" t="s">
        <v>610</v>
      </c>
      <c r="E166" s="89" t="s">
        <v>694</v>
      </c>
      <c r="F166" s="89">
        <v>5929601</v>
      </c>
      <c r="G166" s="89">
        <v>0</v>
      </c>
      <c r="H166" s="90">
        <v>306666331</v>
      </c>
      <c r="I166" s="90">
        <v>0</v>
      </c>
      <c r="J166" s="90">
        <v>0</v>
      </c>
      <c r="K166" s="90">
        <v>0</v>
      </c>
      <c r="L166" s="90">
        <v>0</v>
      </c>
      <c r="M166" s="90">
        <v>0</v>
      </c>
      <c r="N166" s="90"/>
      <c r="O166" s="90"/>
      <c r="P166" s="90">
        <v>306666331</v>
      </c>
      <c r="Q166" s="145">
        <v>0</v>
      </c>
      <c r="R166" s="146">
        <v>312595932</v>
      </c>
      <c r="S166" s="147">
        <v>0</v>
      </c>
    </row>
    <row r="167" spans="1:19" ht="20.399999999999999" x14ac:dyDescent="0.25">
      <c r="A167" s="144">
        <v>2023</v>
      </c>
      <c r="B167" s="89" t="s">
        <v>207</v>
      </c>
      <c r="C167" s="89" t="s">
        <v>21</v>
      </c>
      <c r="D167" s="89" t="s">
        <v>695</v>
      </c>
      <c r="E167" s="89" t="s">
        <v>696</v>
      </c>
      <c r="F167" s="89">
        <v>5929601</v>
      </c>
      <c r="G167" s="89">
        <v>0</v>
      </c>
      <c r="H167" s="90">
        <v>129680705</v>
      </c>
      <c r="I167" s="90">
        <v>0</v>
      </c>
      <c r="J167" s="90">
        <v>0</v>
      </c>
      <c r="K167" s="90">
        <v>0</v>
      </c>
      <c r="L167" s="90">
        <v>0</v>
      </c>
      <c r="M167" s="90">
        <v>0</v>
      </c>
      <c r="N167" s="90"/>
      <c r="O167" s="90"/>
      <c r="P167" s="90">
        <v>129680705</v>
      </c>
      <c r="Q167" s="145">
        <v>0</v>
      </c>
      <c r="R167" s="146">
        <v>135610306</v>
      </c>
      <c r="S167" s="147">
        <v>0</v>
      </c>
    </row>
    <row r="168" spans="1:19" ht="20.399999999999999" x14ac:dyDescent="0.25">
      <c r="A168" s="144">
        <v>2023</v>
      </c>
      <c r="B168" s="89" t="s">
        <v>207</v>
      </c>
      <c r="C168" s="89" t="s">
        <v>500</v>
      </c>
      <c r="D168" s="89" t="s">
        <v>614</v>
      </c>
      <c r="E168" s="89" t="s">
        <v>697</v>
      </c>
      <c r="F168" s="89">
        <v>36503</v>
      </c>
      <c r="G168" s="89">
        <v>105</v>
      </c>
      <c r="H168" s="90">
        <v>225740</v>
      </c>
      <c r="I168" s="90">
        <v>627</v>
      </c>
      <c r="J168" s="90">
        <v>63103</v>
      </c>
      <c r="K168" s="90">
        <v>175</v>
      </c>
      <c r="L168" s="90">
        <v>0</v>
      </c>
      <c r="M168" s="90">
        <v>0</v>
      </c>
      <c r="N168" s="90"/>
      <c r="O168" s="90"/>
      <c r="P168" s="90">
        <v>288843</v>
      </c>
      <c r="Q168" s="145">
        <v>802</v>
      </c>
      <c r="R168" s="146">
        <v>325346</v>
      </c>
      <c r="S168" s="147">
        <v>907</v>
      </c>
    </row>
    <row r="169" spans="1:19" ht="20.399999999999999" x14ac:dyDescent="0.25">
      <c r="A169" s="144">
        <v>2023</v>
      </c>
      <c r="B169" s="89" t="s">
        <v>207</v>
      </c>
      <c r="C169" s="89" t="s">
        <v>500</v>
      </c>
      <c r="D169" s="89" t="s">
        <v>698</v>
      </c>
      <c r="E169" s="89" t="s">
        <v>699</v>
      </c>
      <c r="F169" s="89">
        <v>36503</v>
      </c>
      <c r="G169" s="89">
        <v>105</v>
      </c>
      <c r="H169" s="90">
        <v>51065</v>
      </c>
      <c r="I169" s="90">
        <v>0</v>
      </c>
      <c r="J169" s="90">
        <v>0</v>
      </c>
      <c r="K169" s="90">
        <v>0</v>
      </c>
      <c r="L169" s="90">
        <v>0</v>
      </c>
      <c r="M169" s="90">
        <v>0</v>
      </c>
      <c r="N169" s="90"/>
      <c r="O169" s="90"/>
      <c r="P169" s="90">
        <v>51065</v>
      </c>
      <c r="Q169" s="145">
        <v>0</v>
      </c>
      <c r="R169" s="146">
        <v>87568</v>
      </c>
      <c r="S169" s="147">
        <v>105</v>
      </c>
    </row>
    <row r="170" spans="1:19" ht="20.399999999999999" x14ac:dyDescent="0.25">
      <c r="A170" s="144">
        <v>2023</v>
      </c>
      <c r="B170" s="89" t="s">
        <v>207</v>
      </c>
      <c r="C170" s="89" t="s">
        <v>505</v>
      </c>
      <c r="D170" s="89" t="s">
        <v>618</v>
      </c>
      <c r="E170" s="89" t="s">
        <v>700</v>
      </c>
      <c r="F170" s="89">
        <v>0</v>
      </c>
      <c r="G170" s="89">
        <v>0</v>
      </c>
      <c r="H170" s="90">
        <v>0</v>
      </c>
      <c r="I170" s="90">
        <v>0</v>
      </c>
      <c r="J170" s="90">
        <v>3566675</v>
      </c>
      <c r="K170" s="90">
        <v>10551</v>
      </c>
      <c r="L170" s="90">
        <v>0</v>
      </c>
      <c r="M170" s="90">
        <v>0</v>
      </c>
      <c r="N170" s="90"/>
      <c r="O170" s="90"/>
      <c r="P170" s="90">
        <v>3566675</v>
      </c>
      <c r="Q170" s="145">
        <v>10551</v>
      </c>
      <c r="R170" s="146">
        <v>3566675</v>
      </c>
      <c r="S170" s="147">
        <v>10551</v>
      </c>
    </row>
    <row r="171" spans="1:19" ht="20.399999999999999" x14ac:dyDescent="0.25">
      <c r="A171" s="144">
        <v>2023</v>
      </c>
      <c r="B171" s="89" t="s">
        <v>207</v>
      </c>
      <c r="C171" s="89" t="s">
        <v>505</v>
      </c>
      <c r="D171" s="89" t="s">
        <v>701</v>
      </c>
      <c r="E171" s="89" t="s">
        <v>702</v>
      </c>
      <c r="F171" s="89">
        <v>0</v>
      </c>
      <c r="G171" s="89">
        <v>0</v>
      </c>
      <c r="H171" s="90">
        <v>0</v>
      </c>
      <c r="I171" s="90">
        <v>0</v>
      </c>
      <c r="J171" s="90">
        <v>1818382</v>
      </c>
      <c r="K171" s="90">
        <v>5070</v>
      </c>
      <c r="L171" s="90">
        <v>0</v>
      </c>
      <c r="M171" s="90">
        <v>0</v>
      </c>
      <c r="N171" s="90"/>
      <c r="O171" s="90"/>
      <c r="P171" s="90">
        <v>1818382</v>
      </c>
      <c r="Q171" s="145">
        <v>5070</v>
      </c>
      <c r="R171" s="146">
        <v>1818382</v>
      </c>
      <c r="S171" s="147">
        <v>5070</v>
      </c>
    </row>
    <row r="172" spans="1:19" ht="20.399999999999999" x14ac:dyDescent="0.25">
      <c r="A172" s="144">
        <v>2023</v>
      </c>
      <c r="B172" s="89" t="s">
        <v>207</v>
      </c>
      <c r="C172" s="89" t="s">
        <v>511</v>
      </c>
      <c r="D172" s="89" t="s">
        <v>622</v>
      </c>
      <c r="E172" s="89" t="s">
        <v>703</v>
      </c>
      <c r="F172" s="89">
        <v>717852</v>
      </c>
      <c r="G172" s="89">
        <v>0</v>
      </c>
      <c r="H172" s="90">
        <v>529825</v>
      </c>
      <c r="I172" s="90">
        <v>0</v>
      </c>
      <c r="J172" s="90">
        <v>0</v>
      </c>
      <c r="K172" s="90">
        <v>0</v>
      </c>
      <c r="L172" s="90">
        <v>0</v>
      </c>
      <c r="M172" s="90">
        <v>0</v>
      </c>
      <c r="N172" s="90"/>
      <c r="O172" s="90"/>
      <c r="P172" s="90">
        <v>529825</v>
      </c>
      <c r="Q172" s="145">
        <v>0</v>
      </c>
      <c r="R172" s="146">
        <v>1247677</v>
      </c>
      <c r="S172" s="147">
        <v>0</v>
      </c>
    </row>
    <row r="173" spans="1:19" ht="20.399999999999999" x14ac:dyDescent="0.25">
      <c r="A173" s="144">
        <v>2023</v>
      </c>
      <c r="B173" s="89" t="s">
        <v>5</v>
      </c>
      <c r="C173" s="89" t="s">
        <v>468</v>
      </c>
      <c r="D173" s="89" t="s">
        <v>92</v>
      </c>
      <c r="E173" s="89" t="s">
        <v>704</v>
      </c>
      <c r="F173" s="89">
        <v>0</v>
      </c>
      <c r="G173" s="89">
        <v>0</v>
      </c>
      <c r="H173" s="90">
        <v>0</v>
      </c>
      <c r="I173" s="83"/>
      <c r="J173" s="90">
        <v>27551639.09</v>
      </c>
      <c r="K173" s="90">
        <v>82760.36</v>
      </c>
      <c r="L173" s="83"/>
      <c r="M173" s="83"/>
      <c r="N173" s="83"/>
      <c r="O173" s="83"/>
      <c r="P173" s="90">
        <v>27551639.09</v>
      </c>
      <c r="Q173" s="145">
        <v>82760.36</v>
      </c>
      <c r="R173" s="146">
        <v>27551639.09</v>
      </c>
      <c r="S173" s="147">
        <v>82760.36</v>
      </c>
    </row>
    <row r="174" spans="1:19" ht="20.399999999999999" x14ac:dyDescent="0.25">
      <c r="A174" s="144">
        <v>2023</v>
      </c>
      <c r="B174" s="89" t="s">
        <v>5</v>
      </c>
      <c r="C174" s="89" t="s">
        <v>469</v>
      </c>
      <c r="D174" s="89" t="s">
        <v>23</v>
      </c>
      <c r="E174" s="89" t="s">
        <v>705</v>
      </c>
      <c r="F174" s="89">
        <v>11920950.77</v>
      </c>
      <c r="G174" s="89">
        <v>41408.339999999997</v>
      </c>
      <c r="H174" s="90">
        <v>55552694.759999998</v>
      </c>
      <c r="I174" s="83"/>
      <c r="J174" s="90">
        <v>216696.82</v>
      </c>
      <c r="K174" s="83"/>
      <c r="L174" s="83"/>
      <c r="M174" s="83"/>
      <c r="N174" s="83"/>
      <c r="O174" s="83"/>
      <c r="P174" s="90">
        <v>55769391.579999998</v>
      </c>
      <c r="Q174" s="145">
        <v>0</v>
      </c>
      <c r="R174" s="146">
        <v>67690342.349999994</v>
      </c>
      <c r="S174" s="147">
        <v>41408.339999999997</v>
      </c>
    </row>
    <row r="175" spans="1:19" ht="20.399999999999999" x14ac:dyDescent="0.25">
      <c r="A175" s="144">
        <v>2023</v>
      </c>
      <c r="B175" s="89" t="s">
        <v>5</v>
      </c>
      <c r="C175" s="89" t="s">
        <v>475</v>
      </c>
      <c r="D175" s="89" t="s">
        <v>62</v>
      </c>
      <c r="E175" s="89" t="s">
        <v>706</v>
      </c>
      <c r="F175" s="89">
        <v>43158433.920000002</v>
      </c>
      <c r="G175" s="89">
        <v>110421.05</v>
      </c>
      <c r="H175" s="90">
        <v>25479777.559999999</v>
      </c>
      <c r="I175" s="90">
        <v>77354.12</v>
      </c>
      <c r="J175" s="90">
        <v>105767129.78</v>
      </c>
      <c r="K175" s="90">
        <v>299246.65999999997</v>
      </c>
      <c r="L175" s="90">
        <v>9394709.1199999992</v>
      </c>
      <c r="M175" s="90">
        <v>17894.02</v>
      </c>
      <c r="N175" s="90"/>
      <c r="O175" s="90"/>
      <c r="P175" s="90">
        <v>140641616.46000001</v>
      </c>
      <c r="Q175" s="145">
        <v>394494.8</v>
      </c>
      <c r="R175" s="146">
        <v>183800050.38</v>
      </c>
      <c r="S175" s="147">
        <v>504915.85</v>
      </c>
    </row>
    <row r="176" spans="1:19" ht="20.399999999999999" x14ac:dyDescent="0.25">
      <c r="A176" s="144">
        <v>2023</v>
      </c>
      <c r="B176" s="89" t="s">
        <v>5</v>
      </c>
      <c r="C176" s="89" t="s">
        <v>21</v>
      </c>
      <c r="D176" s="89" t="s">
        <v>21</v>
      </c>
      <c r="E176" s="89" t="s">
        <v>707</v>
      </c>
      <c r="F176" s="89">
        <v>3590168.94</v>
      </c>
      <c r="G176" s="89">
        <v>0</v>
      </c>
      <c r="H176" s="90">
        <v>268998080.20999998</v>
      </c>
      <c r="I176" s="83"/>
      <c r="J176" s="90">
        <v>87998.25</v>
      </c>
      <c r="K176" s="83"/>
      <c r="L176" s="83"/>
      <c r="M176" s="83"/>
      <c r="N176" s="83"/>
      <c r="O176" s="83"/>
      <c r="P176" s="90">
        <v>269086078.45999998</v>
      </c>
      <c r="Q176" s="145">
        <v>0</v>
      </c>
      <c r="R176" s="146">
        <v>272676247.39999998</v>
      </c>
      <c r="S176" s="147">
        <v>0</v>
      </c>
    </row>
    <row r="177" spans="1:19" ht="20.399999999999999" x14ac:dyDescent="0.25">
      <c r="A177" s="144">
        <v>2023</v>
      </c>
      <c r="B177" s="89" t="s">
        <v>5</v>
      </c>
      <c r="C177" s="89" t="s">
        <v>500</v>
      </c>
      <c r="D177" s="89" t="s">
        <v>32</v>
      </c>
      <c r="E177" s="89" t="s">
        <v>708</v>
      </c>
      <c r="F177" s="89">
        <v>24185.919999999998</v>
      </c>
      <c r="G177" s="89">
        <v>0</v>
      </c>
      <c r="H177" s="90">
        <v>247482.05</v>
      </c>
      <c r="I177" s="90">
        <v>742.1</v>
      </c>
      <c r="J177" s="83"/>
      <c r="K177" s="83"/>
      <c r="L177" s="83"/>
      <c r="M177" s="83"/>
      <c r="N177" s="83"/>
      <c r="O177" s="83"/>
      <c r="P177" s="90">
        <v>247482.05</v>
      </c>
      <c r="Q177" s="145">
        <v>742.1</v>
      </c>
      <c r="R177" s="146">
        <v>271667.96999999997</v>
      </c>
      <c r="S177" s="147">
        <v>742.1</v>
      </c>
    </row>
    <row r="178" spans="1:19" ht="20.399999999999999" x14ac:dyDescent="0.25">
      <c r="A178" s="144">
        <v>2023</v>
      </c>
      <c r="B178" s="89" t="s">
        <v>5</v>
      </c>
      <c r="C178" s="89" t="s">
        <v>505</v>
      </c>
      <c r="D178" s="89" t="s">
        <v>34</v>
      </c>
      <c r="E178" s="89" t="s">
        <v>709</v>
      </c>
      <c r="F178" s="89">
        <v>1527827.6</v>
      </c>
      <c r="G178" s="89">
        <v>4617.95</v>
      </c>
      <c r="H178" s="90">
        <v>0</v>
      </c>
      <c r="I178" s="83"/>
      <c r="J178" s="90">
        <v>878164.71</v>
      </c>
      <c r="K178" s="90">
        <v>2668.49</v>
      </c>
      <c r="L178" s="83"/>
      <c r="M178" s="83"/>
      <c r="N178" s="83"/>
      <c r="O178" s="83"/>
      <c r="P178" s="90">
        <v>878164.71</v>
      </c>
      <c r="Q178" s="145">
        <v>2668.49</v>
      </c>
      <c r="R178" s="146">
        <v>2405992.31</v>
      </c>
      <c r="S178" s="147">
        <v>7286.44</v>
      </c>
    </row>
    <row r="179" spans="1:19" ht="20.399999999999999" x14ac:dyDescent="0.25">
      <c r="A179" s="144">
        <v>2023</v>
      </c>
      <c r="B179" s="89" t="s">
        <v>5</v>
      </c>
      <c r="C179" s="89" t="s">
        <v>511</v>
      </c>
      <c r="D179" s="89" t="s">
        <v>30</v>
      </c>
      <c r="E179" s="89" t="s">
        <v>710</v>
      </c>
      <c r="F179" s="89">
        <v>758940.38</v>
      </c>
      <c r="G179" s="89">
        <v>0</v>
      </c>
      <c r="H179" s="90">
        <v>649764.36</v>
      </c>
      <c r="I179" s="83"/>
      <c r="J179" s="83"/>
      <c r="K179" s="83"/>
      <c r="L179" s="83"/>
      <c r="M179" s="83"/>
      <c r="N179" s="83"/>
      <c r="O179" s="83"/>
      <c r="P179" s="90">
        <v>649764.36</v>
      </c>
      <c r="Q179" s="145">
        <v>0</v>
      </c>
      <c r="R179" s="146">
        <v>1408704.74</v>
      </c>
      <c r="S179" s="147">
        <v>0</v>
      </c>
    </row>
    <row r="180" spans="1:19" ht="20.399999999999999" x14ac:dyDescent="0.25">
      <c r="A180" s="144">
        <v>2023</v>
      </c>
      <c r="B180" s="89" t="s">
        <v>6</v>
      </c>
      <c r="C180" s="89" t="s">
        <v>469</v>
      </c>
      <c r="D180" s="89" t="s">
        <v>23</v>
      </c>
      <c r="E180" s="89" t="s">
        <v>711</v>
      </c>
      <c r="F180" s="89">
        <v>14216724.41</v>
      </c>
      <c r="G180" s="89">
        <v>84.23</v>
      </c>
      <c r="H180" s="90">
        <v>46915642.369999997</v>
      </c>
      <c r="I180" s="83"/>
      <c r="J180" s="83"/>
      <c r="K180" s="83"/>
      <c r="L180" s="83"/>
      <c r="M180" s="83"/>
      <c r="N180" s="83"/>
      <c r="O180" s="83"/>
      <c r="P180" s="90">
        <v>46915642.369999997</v>
      </c>
      <c r="Q180" s="145">
        <v>0</v>
      </c>
      <c r="R180" s="146">
        <v>61132366.780000001</v>
      </c>
      <c r="S180" s="147">
        <v>84.23</v>
      </c>
    </row>
    <row r="181" spans="1:19" ht="20.399999999999999" x14ac:dyDescent="0.25">
      <c r="A181" s="144">
        <v>2023</v>
      </c>
      <c r="B181" s="89" t="s">
        <v>6</v>
      </c>
      <c r="C181" s="89" t="s">
        <v>475</v>
      </c>
      <c r="D181" s="89" t="s">
        <v>62</v>
      </c>
      <c r="E181" s="89" t="s">
        <v>712</v>
      </c>
      <c r="F181" s="89">
        <v>64950616.07</v>
      </c>
      <c r="G181" s="89">
        <v>193650.21</v>
      </c>
      <c r="H181" s="90">
        <v>20886720.850000001</v>
      </c>
      <c r="I181" s="90">
        <v>51190.82</v>
      </c>
      <c r="J181" s="90">
        <v>277926128.86000001</v>
      </c>
      <c r="K181" s="90">
        <v>636208.37</v>
      </c>
      <c r="L181" s="90">
        <v>2663143.46</v>
      </c>
      <c r="M181" s="90">
        <v>5133.87</v>
      </c>
      <c r="N181" s="90"/>
      <c r="O181" s="90"/>
      <c r="P181" s="90">
        <v>301475993.17000002</v>
      </c>
      <c r="Q181" s="145">
        <v>692533.06</v>
      </c>
      <c r="R181" s="146">
        <v>366426609.24000001</v>
      </c>
      <c r="S181" s="147">
        <v>886183.27</v>
      </c>
    </row>
    <row r="182" spans="1:19" x14ac:dyDescent="0.25">
      <c r="A182" s="144">
        <v>2023</v>
      </c>
      <c r="B182" s="89" t="s">
        <v>6</v>
      </c>
      <c r="C182" s="89" t="s">
        <v>482</v>
      </c>
      <c r="D182" s="89" t="s">
        <v>28</v>
      </c>
      <c r="E182" s="89" t="s">
        <v>713</v>
      </c>
      <c r="F182" s="89">
        <v>0</v>
      </c>
      <c r="G182" s="89">
        <v>0</v>
      </c>
      <c r="H182" s="90">
        <v>0</v>
      </c>
      <c r="I182" s="83"/>
      <c r="J182" s="90">
        <v>29487368.699999999</v>
      </c>
      <c r="K182" s="90">
        <v>44237.86</v>
      </c>
      <c r="L182" s="90">
        <v>600788.56000000006</v>
      </c>
      <c r="M182" s="90">
        <v>5040.93</v>
      </c>
      <c r="N182" s="90"/>
      <c r="O182" s="90"/>
      <c r="P182" s="90">
        <v>30088157.260000002</v>
      </c>
      <c r="Q182" s="145">
        <v>49278.79</v>
      </c>
      <c r="R182" s="146">
        <v>30088157.260000002</v>
      </c>
      <c r="S182" s="147">
        <v>49278.79</v>
      </c>
    </row>
    <row r="183" spans="1:19" x14ac:dyDescent="0.25">
      <c r="A183" s="144">
        <v>2023</v>
      </c>
      <c r="B183" s="89" t="s">
        <v>6</v>
      </c>
      <c r="C183" s="89" t="s">
        <v>21</v>
      </c>
      <c r="D183" s="89" t="s">
        <v>21</v>
      </c>
      <c r="E183" s="89" t="s">
        <v>714</v>
      </c>
      <c r="F183" s="89">
        <v>3144496.09</v>
      </c>
      <c r="G183" s="89">
        <v>0</v>
      </c>
      <c r="H183" s="90">
        <v>150814751.63</v>
      </c>
      <c r="I183" s="83"/>
      <c r="J183" s="83"/>
      <c r="K183" s="83"/>
      <c r="L183" s="83"/>
      <c r="M183" s="83"/>
      <c r="N183" s="83"/>
      <c r="O183" s="83"/>
      <c r="P183" s="90">
        <v>150814751.63</v>
      </c>
      <c r="Q183" s="145">
        <v>0</v>
      </c>
      <c r="R183" s="146">
        <v>153959247.72</v>
      </c>
      <c r="S183" s="147">
        <v>0</v>
      </c>
    </row>
    <row r="184" spans="1:19" ht="20.399999999999999" x14ac:dyDescent="0.25">
      <c r="A184" s="144">
        <v>2023</v>
      </c>
      <c r="B184" s="89" t="s">
        <v>6</v>
      </c>
      <c r="C184" s="89" t="s">
        <v>500</v>
      </c>
      <c r="D184" s="89" t="s">
        <v>32</v>
      </c>
      <c r="E184" s="89" t="s">
        <v>715</v>
      </c>
      <c r="F184" s="89">
        <v>749.98</v>
      </c>
      <c r="G184" s="89">
        <v>0</v>
      </c>
      <c r="H184" s="90">
        <v>98744.5</v>
      </c>
      <c r="I184" s="90">
        <v>276.37</v>
      </c>
      <c r="J184" s="83"/>
      <c r="K184" s="83"/>
      <c r="L184" s="83"/>
      <c r="M184" s="83"/>
      <c r="N184" s="83"/>
      <c r="O184" s="83"/>
      <c r="P184" s="90">
        <v>98744.5</v>
      </c>
      <c r="Q184" s="145">
        <v>276.37</v>
      </c>
      <c r="R184" s="146">
        <v>99494.48</v>
      </c>
      <c r="S184" s="147">
        <v>276.37</v>
      </c>
    </row>
    <row r="185" spans="1:19" ht="20.399999999999999" x14ac:dyDescent="0.25">
      <c r="A185" s="144">
        <v>2023</v>
      </c>
      <c r="B185" s="89" t="s">
        <v>6</v>
      </c>
      <c r="C185" s="89" t="s">
        <v>505</v>
      </c>
      <c r="D185" s="89" t="s">
        <v>34</v>
      </c>
      <c r="E185" s="89" t="s">
        <v>716</v>
      </c>
      <c r="F185" s="89">
        <v>2226991.04</v>
      </c>
      <c r="G185" s="89">
        <v>6021.18</v>
      </c>
      <c r="H185" s="90">
        <v>319060.45</v>
      </c>
      <c r="I185" s="90">
        <v>223.53</v>
      </c>
      <c r="J185" s="83"/>
      <c r="K185" s="83"/>
      <c r="L185" s="83"/>
      <c r="M185" s="83"/>
      <c r="N185" s="83"/>
      <c r="O185" s="83"/>
      <c r="P185" s="90">
        <v>319060.45</v>
      </c>
      <c r="Q185" s="145">
        <v>223.53</v>
      </c>
      <c r="R185" s="146">
        <v>2546051.4900000002</v>
      </c>
      <c r="S185" s="147">
        <v>6244.71</v>
      </c>
    </row>
    <row r="186" spans="1:19" ht="20.399999999999999" x14ac:dyDescent="0.25">
      <c r="A186" s="144">
        <v>2023</v>
      </c>
      <c r="B186" s="89" t="s">
        <v>6</v>
      </c>
      <c r="C186" s="89" t="s">
        <v>511</v>
      </c>
      <c r="D186" s="89" t="s">
        <v>30</v>
      </c>
      <c r="E186" s="89" t="s">
        <v>717</v>
      </c>
      <c r="F186" s="89">
        <v>63228.02</v>
      </c>
      <c r="G186" s="89">
        <v>0</v>
      </c>
      <c r="H186" s="90">
        <v>276643.92</v>
      </c>
      <c r="I186" s="83"/>
      <c r="J186" s="90">
        <v>362516.1</v>
      </c>
      <c r="K186" s="83"/>
      <c r="L186" s="83"/>
      <c r="M186" s="83"/>
      <c r="N186" s="83"/>
      <c r="O186" s="83"/>
      <c r="P186" s="90">
        <v>639160.02</v>
      </c>
      <c r="Q186" s="145">
        <v>0</v>
      </c>
      <c r="R186" s="146">
        <v>702388.04</v>
      </c>
      <c r="S186" s="147">
        <v>0</v>
      </c>
    </row>
    <row r="187" spans="1:19" ht="20.399999999999999" x14ac:dyDescent="0.25">
      <c r="A187" s="144">
        <v>2023</v>
      </c>
      <c r="B187" s="89" t="s">
        <v>7</v>
      </c>
      <c r="C187" s="89" t="s">
        <v>469</v>
      </c>
      <c r="D187" s="89" t="s">
        <v>23</v>
      </c>
      <c r="E187" s="89" t="s">
        <v>718</v>
      </c>
      <c r="F187" s="89">
        <v>192880.2</v>
      </c>
      <c r="G187" s="89">
        <v>0</v>
      </c>
      <c r="H187" s="90">
        <v>14273246</v>
      </c>
      <c r="I187" s="83"/>
      <c r="J187" s="83"/>
      <c r="K187" s="83"/>
      <c r="L187" s="83"/>
      <c r="M187" s="83"/>
      <c r="N187" s="83"/>
      <c r="O187" s="83"/>
      <c r="P187" s="90">
        <v>14273246</v>
      </c>
      <c r="Q187" s="145">
        <v>0</v>
      </c>
      <c r="R187" s="146">
        <v>14466126.199999999</v>
      </c>
      <c r="S187" s="147">
        <v>0</v>
      </c>
    </row>
    <row r="188" spans="1:19" ht="20.399999999999999" x14ac:dyDescent="0.25">
      <c r="A188" s="144">
        <v>2023</v>
      </c>
      <c r="B188" s="89" t="s">
        <v>7</v>
      </c>
      <c r="C188" s="89" t="s">
        <v>475</v>
      </c>
      <c r="D188" s="89" t="s">
        <v>62</v>
      </c>
      <c r="E188" s="89" t="s">
        <v>719</v>
      </c>
      <c r="F188" s="89">
        <v>0</v>
      </c>
      <c r="G188" s="89">
        <v>0</v>
      </c>
      <c r="H188" s="90">
        <v>4075840</v>
      </c>
      <c r="I188" s="83"/>
      <c r="J188" s="90">
        <v>16252936</v>
      </c>
      <c r="K188" s="90">
        <v>48376</v>
      </c>
      <c r="L188" s="83"/>
      <c r="M188" s="83"/>
      <c r="N188" s="83"/>
      <c r="O188" s="83"/>
      <c r="P188" s="90">
        <v>20328776</v>
      </c>
      <c r="Q188" s="145">
        <v>48376</v>
      </c>
      <c r="R188" s="146">
        <v>20328776</v>
      </c>
      <c r="S188" s="147">
        <v>48376</v>
      </c>
    </row>
    <row r="189" spans="1:19" ht="20.399999999999999" x14ac:dyDescent="0.25">
      <c r="A189" s="144">
        <v>2023</v>
      </c>
      <c r="B189" s="89" t="s">
        <v>7</v>
      </c>
      <c r="C189" s="89" t="s">
        <v>21</v>
      </c>
      <c r="D189" s="89" t="s">
        <v>21</v>
      </c>
      <c r="E189" s="89" t="s">
        <v>720</v>
      </c>
      <c r="F189" s="89">
        <v>60833.62</v>
      </c>
      <c r="G189" s="89">
        <v>0</v>
      </c>
      <c r="H189" s="90">
        <v>37769265</v>
      </c>
      <c r="I189" s="83"/>
      <c r="J189" s="83"/>
      <c r="K189" s="83"/>
      <c r="L189" s="83"/>
      <c r="M189" s="83"/>
      <c r="N189" s="83"/>
      <c r="O189" s="83"/>
      <c r="P189" s="90">
        <v>37769265</v>
      </c>
      <c r="Q189" s="145">
        <v>0</v>
      </c>
      <c r="R189" s="146">
        <v>37830098.619999997</v>
      </c>
      <c r="S189" s="147">
        <v>0</v>
      </c>
    </row>
    <row r="190" spans="1:19" ht="20.399999999999999" x14ac:dyDescent="0.25">
      <c r="A190" s="144">
        <v>2023</v>
      </c>
      <c r="B190" s="89" t="s">
        <v>7</v>
      </c>
      <c r="C190" s="89" t="s">
        <v>505</v>
      </c>
      <c r="D190" s="89" t="s">
        <v>34</v>
      </c>
      <c r="E190" s="89" t="s">
        <v>721</v>
      </c>
      <c r="F190" s="89">
        <v>0</v>
      </c>
      <c r="G190" s="89">
        <v>0</v>
      </c>
      <c r="H190" s="90">
        <v>0</v>
      </c>
      <c r="I190" s="83"/>
      <c r="J190" s="90">
        <v>432172</v>
      </c>
      <c r="K190" s="90">
        <v>1159</v>
      </c>
      <c r="L190" s="83"/>
      <c r="M190" s="83"/>
      <c r="N190" s="83"/>
      <c r="O190" s="83"/>
      <c r="P190" s="90">
        <v>432172</v>
      </c>
      <c r="Q190" s="145">
        <v>1159</v>
      </c>
      <c r="R190" s="146">
        <v>432172</v>
      </c>
      <c r="S190" s="147">
        <v>1159</v>
      </c>
    </row>
    <row r="191" spans="1:19" ht="20.399999999999999" x14ac:dyDescent="0.25">
      <c r="A191" s="144">
        <v>2023</v>
      </c>
      <c r="B191" s="89" t="s">
        <v>7</v>
      </c>
      <c r="C191" s="89" t="s">
        <v>511</v>
      </c>
      <c r="D191" s="89" t="s">
        <v>30</v>
      </c>
      <c r="E191" s="89" t="s">
        <v>722</v>
      </c>
      <c r="F191" s="89">
        <v>0</v>
      </c>
      <c r="G191" s="89">
        <v>0</v>
      </c>
      <c r="H191" s="90">
        <v>62628</v>
      </c>
      <c r="I191" s="83"/>
      <c r="J191" s="83"/>
      <c r="K191" s="83"/>
      <c r="L191" s="83"/>
      <c r="M191" s="83"/>
      <c r="N191" s="83"/>
      <c r="O191" s="83"/>
      <c r="P191" s="90">
        <v>62628</v>
      </c>
      <c r="Q191" s="145">
        <v>0</v>
      </c>
      <c r="R191" s="146">
        <v>62628</v>
      </c>
      <c r="S191" s="147">
        <v>0</v>
      </c>
    </row>
    <row r="192" spans="1:19" ht="20.399999999999999" x14ac:dyDescent="0.25">
      <c r="A192" s="144">
        <v>2023</v>
      </c>
      <c r="B192" s="89" t="s">
        <v>723</v>
      </c>
      <c r="C192" s="89" t="s">
        <v>468</v>
      </c>
      <c r="D192" s="89" t="s">
        <v>724</v>
      </c>
      <c r="E192" s="89" t="s">
        <v>725</v>
      </c>
      <c r="F192" s="89">
        <v>0</v>
      </c>
      <c r="G192" s="89">
        <v>0</v>
      </c>
      <c r="H192" s="90">
        <v>0</v>
      </c>
      <c r="I192" s="90">
        <v>0</v>
      </c>
      <c r="J192" s="90">
        <v>403148.85</v>
      </c>
      <c r="K192" s="90">
        <v>1321.85</v>
      </c>
      <c r="L192" s="90">
        <v>0</v>
      </c>
      <c r="M192" s="90">
        <v>0</v>
      </c>
      <c r="N192" s="90"/>
      <c r="O192" s="90"/>
      <c r="P192" s="90">
        <v>403148.85</v>
      </c>
      <c r="Q192" s="145">
        <v>1321.85</v>
      </c>
      <c r="R192" s="146">
        <v>403148.85</v>
      </c>
      <c r="S192" s="147">
        <v>1321.85</v>
      </c>
    </row>
    <row r="193" spans="1:19" ht="20.399999999999999" x14ac:dyDescent="0.25">
      <c r="A193" s="144">
        <v>2023</v>
      </c>
      <c r="B193" s="89" t="s">
        <v>723</v>
      </c>
      <c r="C193" s="89" t="s">
        <v>468</v>
      </c>
      <c r="D193" s="89" t="s">
        <v>726</v>
      </c>
      <c r="E193" s="89" t="s">
        <v>727</v>
      </c>
      <c r="F193" s="89">
        <v>0</v>
      </c>
      <c r="G193" s="89">
        <v>0</v>
      </c>
      <c r="H193" s="90">
        <v>0</v>
      </c>
      <c r="I193" s="90">
        <v>0</v>
      </c>
      <c r="J193" s="90">
        <v>10415104.140000001</v>
      </c>
      <c r="K193" s="90">
        <v>21598.880000000001</v>
      </c>
      <c r="L193" s="90">
        <v>0</v>
      </c>
      <c r="M193" s="90">
        <v>0</v>
      </c>
      <c r="N193" s="90"/>
      <c r="O193" s="90"/>
      <c r="P193" s="90">
        <v>10415104.140000001</v>
      </c>
      <c r="Q193" s="145">
        <v>21598.880000000001</v>
      </c>
      <c r="R193" s="146">
        <v>10415104.140000001</v>
      </c>
      <c r="S193" s="147">
        <v>21598.880000000001</v>
      </c>
    </row>
    <row r="194" spans="1:19" ht="20.399999999999999" x14ac:dyDescent="0.25">
      <c r="A194" s="144">
        <v>2023</v>
      </c>
      <c r="B194" s="89" t="s">
        <v>723</v>
      </c>
      <c r="C194" s="89" t="s">
        <v>468</v>
      </c>
      <c r="D194" s="89" t="s">
        <v>728</v>
      </c>
      <c r="E194" s="89" t="s">
        <v>729</v>
      </c>
      <c r="F194" s="89">
        <v>0</v>
      </c>
      <c r="G194" s="89">
        <v>0</v>
      </c>
      <c r="H194" s="90">
        <v>0</v>
      </c>
      <c r="I194" s="90">
        <v>0</v>
      </c>
      <c r="J194" s="90">
        <v>64737314.649999999</v>
      </c>
      <c r="K194" s="90">
        <v>159678.22</v>
      </c>
      <c r="L194" s="90">
        <v>0</v>
      </c>
      <c r="M194" s="90">
        <v>0</v>
      </c>
      <c r="N194" s="90"/>
      <c r="O194" s="90"/>
      <c r="P194" s="90">
        <v>64737314.649999999</v>
      </c>
      <c r="Q194" s="145">
        <v>159678.22</v>
      </c>
      <c r="R194" s="146">
        <v>64737314.649999999</v>
      </c>
      <c r="S194" s="147">
        <v>159678.22</v>
      </c>
    </row>
    <row r="195" spans="1:19" ht="20.399999999999999" x14ac:dyDescent="0.25">
      <c r="A195" s="144">
        <v>2023</v>
      </c>
      <c r="B195" s="89" t="s">
        <v>723</v>
      </c>
      <c r="C195" s="89" t="s">
        <v>468</v>
      </c>
      <c r="D195" s="89" t="s">
        <v>730</v>
      </c>
      <c r="E195" s="89" t="s">
        <v>731</v>
      </c>
      <c r="F195" s="89">
        <v>0</v>
      </c>
      <c r="G195" s="89">
        <v>0</v>
      </c>
      <c r="H195" s="90">
        <v>0</v>
      </c>
      <c r="I195" s="90">
        <v>0</v>
      </c>
      <c r="J195" s="90">
        <v>13682586.539999999</v>
      </c>
      <c r="K195" s="90">
        <v>28945.79</v>
      </c>
      <c r="L195" s="90">
        <v>0</v>
      </c>
      <c r="M195" s="90">
        <v>0</v>
      </c>
      <c r="N195" s="90"/>
      <c r="O195" s="90"/>
      <c r="P195" s="90">
        <v>13682586.539999999</v>
      </c>
      <c r="Q195" s="145">
        <v>28945.79</v>
      </c>
      <c r="R195" s="146">
        <v>13682586.539999999</v>
      </c>
      <c r="S195" s="147">
        <v>28945.79</v>
      </c>
    </row>
    <row r="196" spans="1:19" ht="20.399999999999999" x14ac:dyDescent="0.25">
      <c r="A196" s="144">
        <v>2023</v>
      </c>
      <c r="B196" s="89" t="s">
        <v>723</v>
      </c>
      <c r="C196" s="89" t="s">
        <v>468</v>
      </c>
      <c r="D196" s="89" t="s">
        <v>732</v>
      </c>
      <c r="E196" s="89" t="s">
        <v>733</v>
      </c>
      <c r="F196" s="89">
        <v>0</v>
      </c>
      <c r="G196" s="89">
        <v>0</v>
      </c>
      <c r="H196" s="90">
        <v>0</v>
      </c>
      <c r="I196" s="90">
        <v>0</v>
      </c>
      <c r="J196" s="90">
        <v>0</v>
      </c>
      <c r="K196" s="90">
        <v>0</v>
      </c>
      <c r="L196" s="90">
        <v>73009014.420000002</v>
      </c>
      <c r="M196" s="90">
        <v>138260.13</v>
      </c>
      <c r="N196" s="90"/>
      <c r="O196" s="90"/>
      <c r="P196" s="90">
        <v>73009014.420000002</v>
      </c>
      <c r="Q196" s="145">
        <v>138260.13</v>
      </c>
      <c r="R196" s="146">
        <v>73009014.420000002</v>
      </c>
      <c r="S196" s="147">
        <v>138260.13</v>
      </c>
    </row>
    <row r="197" spans="1:19" ht="20.399999999999999" x14ac:dyDescent="0.25">
      <c r="A197" s="144">
        <v>2023</v>
      </c>
      <c r="B197" s="89" t="s">
        <v>723</v>
      </c>
      <c r="C197" s="89" t="s">
        <v>468</v>
      </c>
      <c r="D197" s="89" t="s">
        <v>734</v>
      </c>
      <c r="E197" s="89" t="s">
        <v>735</v>
      </c>
      <c r="F197" s="89">
        <v>0</v>
      </c>
      <c r="G197" s="89">
        <v>0</v>
      </c>
      <c r="H197" s="90">
        <v>0</v>
      </c>
      <c r="I197" s="90">
        <v>0</v>
      </c>
      <c r="J197" s="90">
        <v>0</v>
      </c>
      <c r="K197" s="90">
        <v>0</v>
      </c>
      <c r="L197" s="90">
        <v>25511349.18</v>
      </c>
      <c r="M197" s="90">
        <v>61775.4</v>
      </c>
      <c r="N197" s="90"/>
      <c r="O197" s="90"/>
      <c r="P197" s="90">
        <v>25511349.18</v>
      </c>
      <c r="Q197" s="145">
        <v>61775.4</v>
      </c>
      <c r="R197" s="146">
        <v>25511349.18</v>
      </c>
      <c r="S197" s="147">
        <v>61775.4</v>
      </c>
    </row>
    <row r="198" spans="1:19" ht="30.6" x14ac:dyDescent="0.25">
      <c r="A198" s="144">
        <v>2023</v>
      </c>
      <c r="B198" s="89" t="s">
        <v>723</v>
      </c>
      <c r="C198" s="89" t="s">
        <v>469</v>
      </c>
      <c r="D198" s="89" t="s">
        <v>736</v>
      </c>
      <c r="E198" s="89" t="s">
        <v>737</v>
      </c>
      <c r="F198" s="89">
        <v>14735485.380000001</v>
      </c>
      <c r="G198" s="89">
        <v>0</v>
      </c>
      <c r="H198" s="90">
        <v>82143173.319999993</v>
      </c>
      <c r="I198" s="90">
        <v>0</v>
      </c>
      <c r="J198" s="90">
        <v>378323.8</v>
      </c>
      <c r="K198" s="90">
        <v>3938.4</v>
      </c>
      <c r="L198" s="90">
        <v>0</v>
      </c>
      <c r="M198" s="90">
        <v>0</v>
      </c>
      <c r="N198" s="90"/>
      <c r="O198" s="90"/>
      <c r="P198" s="90">
        <v>82521497.120000005</v>
      </c>
      <c r="Q198" s="145">
        <v>3938.4</v>
      </c>
      <c r="R198" s="146">
        <v>97256982.5</v>
      </c>
      <c r="S198" s="147">
        <v>3938.4</v>
      </c>
    </row>
    <row r="199" spans="1:19" ht="30.6" x14ac:dyDescent="0.25">
      <c r="A199" s="144">
        <v>2023</v>
      </c>
      <c r="B199" s="89" t="s">
        <v>723</v>
      </c>
      <c r="C199" s="89" t="s">
        <v>469</v>
      </c>
      <c r="D199" s="89" t="s">
        <v>738</v>
      </c>
      <c r="E199" s="89" t="s">
        <v>739</v>
      </c>
      <c r="F199" s="89">
        <v>14735485.380000001</v>
      </c>
      <c r="G199" s="89">
        <v>0</v>
      </c>
      <c r="H199" s="90">
        <v>188125012.68000001</v>
      </c>
      <c r="I199" s="90">
        <v>0</v>
      </c>
      <c r="J199" s="90">
        <v>106414.44</v>
      </c>
      <c r="K199" s="90">
        <v>3999.29</v>
      </c>
      <c r="L199" s="90">
        <v>0</v>
      </c>
      <c r="M199" s="90">
        <v>0</v>
      </c>
      <c r="N199" s="90"/>
      <c r="O199" s="90"/>
      <c r="P199" s="90">
        <v>188231427.12</v>
      </c>
      <c r="Q199" s="145">
        <v>3999.29</v>
      </c>
      <c r="R199" s="146">
        <v>202966912.5</v>
      </c>
      <c r="S199" s="147">
        <v>3999.29</v>
      </c>
    </row>
    <row r="200" spans="1:19" ht="30.6" x14ac:dyDescent="0.25">
      <c r="A200" s="144">
        <v>2023</v>
      </c>
      <c r="B200" s="89" t="s">
        <v>723</v>
      </c>
      <c r="C200" s="89" t="s">
        <v>475</v>
      </c>
      <c r="D200" s="89" t="s">
        <v>740</v>
      </c>
      <c r="E200" s="89" t="s">
        <v>741</v>
      </c>
      <c r="F200" s="89">
        <v>76020691.379999995</v>
      </c>
      <c r="G200" s="89">
        <v>163094.43</v>
      </c>
      <c r="H200" s="90">
        <v>0</v>
      </c>
      <c r="I200" s="90">
        <v>0</v>
      </c>
      <c r="J200" s="90">
        <v>140576812.96000001</v>
      </c>
      <c r="K200" s="90">
        <v>367046.34</v>
      </c>
      <c r="L200" s="90">
        <v>25941123.460000001</v>
      </c>
      <c r="M200" s="90">
        <v>44285.27</v>
      </c>
      <c r="N200" s="90"/>
      <c r="O200" s="90"/>
      <c r="P200" s="90">
        <v>166517936.41999999</v>
      </c>
      <c r="Q200" s="145">
        <v>411331.61</v>
      </c>
      <c r="R200" s="146">
        <v>242538627.79999998</v>
      </c>
      <c r="S200" s="147">
        <v>574426.04</v>
      </c>
    </row>
    <row r="201" spans="1:19" ht="30.6" x14ac:dyDescent="0.25">
      <c r="A201" s="144">
        <v>2023</v>
      </c>
      <c r="B201" s="89" t="s">
        <v>723</v>
      </c>
      <c r="C201" s="89" t="s">
        <v>475</v>
      </c>
      <c r="D201" s="89" t="s">
        <v>742</v>
      </c>
      <c r="E201" s="89" t="s">
        <v>743</v>
      </c>
      <c r="F201" s="89">
        <v>76020691.379999995</v>
      </c>
      <c r="G201" s="89">
        <v>163094.43</v>
      </c>
      <c r="H201" s="90">
        <v>22566196.649999999</v>
      </c>
      <c r="I201" s="90">
        <v>54870.53</v>
      </c>
      <c r="J201" s="90">
        <v>465419919.69999999</v>
      </c>
      <c r="K201" s="90">
        <v>1202378.0900000001</v>
      </c>
      <c r="L201" s="90">
        <v>5780814.4100000001</v>
      </c>
      <c r="M201" s="90">
        <v>11416.89</v>
      </c>
      <c r="N201" s="90"/>
      <c r="O201" s="90"/>
      <c r="P201" s="90">
        <v>493766930.75999999</v>
      </c>
      <c r="Q201" s="145">
        <v>1268665.51</v>
      </c>
      <c r="R201" s="146">
        <v>569787622.13999999</v>
      </c>
      <c r="S201" s="147">
        <v>1431759.94</v>
      </c>
    </row>
    <row r="202" spans="1:19" ht="30.6" x14ac:dyDescent="0.25">
      <c r="A202" s="144">
        <v>2023</v>
      </c>
      <c r="B202" s="89" t="s">
        <v>723</v>
      </c>
      <c r="C202" s="89" t="s">
        <v>475</v>
      </c>
      <c r="D202" s="89" t="s">
        <v>744</v>
      </c>
      <c r="E202" s="89" t="s">
        <v>745</v>
      </c>
      <c r="F202" s="89">
        <v>76020691.379999995</v>
      </c>
      <c r="G202" s="89">
        <v>163094.43</v>
      </c>
      <c r="H202" s="90">
        <v>52062834.950000003</v>
      </c>
      <c r="I202" s="90">
        <v>184657.45</v>
      </c>
      <c r="J202" s="90">
        <v>325466693.88999999</v>
      </c>
      <c r="K202" s="90">
        <v>985097.34</v>
      </c>
      <c r="L202" s="90">
        <v>8651118.3599999994</v>
      </c>
      <c r="M202" s="90">
        <v>17160.64</v>
      </c>
      <c r="N202" s="90"/>
      <c r="O202" s="90"/>
      <c r="P202" s="90">
        <v>386180647.19999999</v>
      </c>
      <c r="Q202" s="145">
        <v>1186915.43</v>
      </c>
      <c r="R202" s="146">
        <v>462201338.57999998</v>
      </c>
      <c r="S202" s="147">
        <v>1350009.8599999999</v>
      </c>
    </row>
    <row r="203" spans="1:19" ht="20.399999999999999" x14ac:dyDescent="0.25">
      <c r="A203" s="144">
        <v>2023</v>
      </c>
      <c r="B203" s="89" t="s">
        <v>723</v>
      </c>
      <c r="C203" s="89" t="s">
        <v>482</v>
      </c>
      <c r="D203" s="89" t="s">
        <v>746</v>
      </c>
      <c r="E203" s="89" t="s">
        <v>747</v>
      </c>
      <c r="F203" s="89">
        <v>0</v>
      </c>
      <c r="G203" s="89">
        <v>0</v>
      </c>
      <c r="H203" s="90">
        <v>0</v>
      </c>
      <c r="I203" s="90">
        <v>0</v>
      </c>
      <c r="J203" s="90">
        <v>152323702.44999999</v>
      </c>
      <c r="K203" s="90">
        <v>342419.6</v>
      </c>
      <c r="L203" s="90">
        <v>0</v>
      </c>
      <c r="M203" s="90">
        <v>0</v>
      </c>
      <c r="N203" s="90"/>
      <c r="O203" s="90"/>
      <c r="P203" s="90">
        <v>152323702.44999999</v>
      </c>
      <c r="Q203" s="145">
        <v>342419.6</v>
      </c>
      <c r="R203" s="146">
        <v>152323702.44999999</v>
      </c>
      <c r="S203" s="147">
        <v>342419.6</v>
      </c>
    </row>
    <row r="204" spans="1:19" ht="20.399999999999999" x14ac:dyDescent="0.25">
      <c r="A204" s="144">
        <v>2023</v>
      </c>
      <c r="B204" s="89" t="s">
        <v>723</v>
      </c>
      <c r="C204" s="89" t="s">
        <v>21</v>
      </c>
      <c r="D204" s="89" t="s">
        <v>748</v>
      </c>
      <c r="E204" s="89" t="s">
        <v>749</v>
      </c>
      <c r="F204" s="89">
        <v>5188946.13</v>
      </c>
      <c r="G204" s="89">
        <v>0</v>
      </c>
      <c r="H204" s="90">
        <v>307980986.58999997</v>
      </c>
      <c r="I204" s="90">
        <v>0</v>
      </c>
      <c r="J204" s="90">
        <v>0</v>
      </c>
      <c r="K204" s="90">
        <v>0</v>
      </c>
      <c r="L204" s="90">
        <v>0</v>
      </c>
      <c r="M204" s="90">
        <v>0</v>
      </c>
      <c r="N204" s="90"/>
      <c r="O204" s="90"/>
      <c r="P204" s="90">
        <v>307980986.58999997</v>
      </c>
      <c r="Q204" s="145">
        <v>0</v>
      </c>
      <c r="R204" s="146">
        <v>313169932.71999997</v>
      </c>
      <c r="S204" s="147">
        <v>0</v>
      </c>
    </row>
    <row r="205" spans="1:19" ht="20.399999999999999" x14ac:dyDescent="0.25">
      <c r="A205" s="144">
        <v>2023</v>
      </c>
      <c r="B205" s="89" t="s">
        <v>723</v>
      </c>
      <c r="C205" s="89" t="s">
        <v>21</v>
      </c>
      <c r="D205" s="89" t="s">
        <v>750</v>
      </c>
      <c r="E205" s="89" t="s">
        <v>751</v>
      </c>
      <c r="F205" s="89">
        <v>5188946.13</v>
      </c>
      <c r="G205" s="89">
        <v>0</v>
      </c>
      <c r="H205" s="90">
        <v>518601917.49000001</v>
      </c>
      <c r="I205" s="90">
        <v>0</v>
      </c>
      <c r="J205" s="90">
        <v>0</v>
      </c>
      <c r="K205" s="90">
        <v>0</v>
      </c>
      <c r="L205" s="90">
        <v>0</v>
      </c>
      <c r="M205" s="90">
        <v>0</v>
      </c>
      <c r="N205" s="90"/>
      <c r="O205" s="90"/>
      <c r="P205" s="90">
        <v>518601917.49000001</v>
      </c>
      <c r="Q205" s="145">
        <v>0</v>
      </c>
      <c r="R205" s="146">
        <v>523790863.62</v>
      </c>
      <c r="S205" s="147">
        <v>0</v>
      </c>
    </row>
    <row r="206" spans="1:19" ht="20.399999999999999" x14ac:dyDescent="0.25">
      <c r="A206" s="144">
        <v>2023</v>
      </c>
      <c r="B206" s="89" t="s">
        <v>723</v>
      </c>
      <c r="C206" s="89" t="s">
        <v>500</v>
      </c>
      <c r="D206" s="89" t="s">
        <v>752</v>
      </c>
      <c r="E206" s="89" t="s">
        <v>753</v>
      </c>
      <c r="F206" s="89">
        <v>5726.16</v>
      </c>
      <c r="G206" s="89">
        <v>17.28</v>
      </c>
      <c r="H206" s="90">
        <v>177870.09</v>
      </c>
      <c r="I206" s="90">
        <v>0</v>
      </c>
      <c r="J206" s="90">
        <v>0</v>
      </c>
      <c r="K206" s="90">
        <v>0</v>
      </c>
      <c r="L206" s="90">
        <v>0</v>
      </c>
      <c r="M206" s="90">
        <v>0</v>
      </c>
      <c r="N206" s="90"/>
      <c r="O206" s="90"/>
      <c r="P206" s="90">
        <v>177870.09</v>
      </c>
      <c r="Q206" s="145">
        <v>0</v>
      </c>
      <c r="R206" s="146">
        <v>183596.25</v>
      </c>
      <c r="S206" s="147">
        <v>17.28</v>
      </c>
    </row>
    <row r="207" spans="1:19" ht="20.399999999999999" x14ac:dyDescent="0.25">
      <c r="A207" s="144">
        <v>2023</v>
      </c>
      <c r="B207" s="89" t="s">
        <v>723</v>
      </c>
      <c r="C207" s="89" t="s">
        <v>500</v>
      </c>
      <c r="D207" s="89" t="s">
        <v>754</v>
      </c>
      <c r="E207" s="89" t="s">
        <v>755</v>
      </c>
      <c r="F207" s="89">
        <v>5726.16</v>
      </c>
      <c r="G207" s="89">
        <v>17.28</v>
      </c>
      <c r="H207" s="90">
        <v>9657.36</v>
      </c>
      <c r="I207" s="90">
        <v>227.86</v>
      </c>
      <c r="J207" s="90">
        <v>0</v>
      </c>
      <c r="K207" s="90">
        <v>0</v>
      </c>
      <c r="L207" s="90">
        <v>0</v>
      </c>
      <c r="M207" s="90">
        <v>0</v>
      </c>
      <c r="N207" s="90"/>
      <c r="O207" s="90"/>
      <c r="P207" s="90">
        <v>9657.36</v>
      </c>
      <c r="Q207" s="145">
        <v>227.86</v>
      </c>
      <c r="R207" s="146">
        <v>15383.52</v>
      </c>
      <c r="S207" s="147">
        <v>245.14000000000001</v>
      </c>
    </row>
    <row r="208" spans="1:19" ht="20.399999999999999" x14ac:dyDescent="0.25">
      <c r="A208" s="144">
        <v>2023</v>
      </c>
      <c r="B208" s="89" t="s">
        <v>723</v>
      </c>
      <c r="C208" s="89" t="s">
        <v>505</v>
      </c>
      <c r="D208" s="89" t="s">
        <v>756</v>
      </c>
      <c r="E208" s="89" t="s">
        <v>757</v>
      </c>
      <c r="F208" s="89">
        <v>732501.76</v>
      </c>
      <c r="G208" s="89">
        <v>2046.39</v>
      </c>
      <c r="H208" s="90">
        <v>455993.42</v>
      </c>
      <c r="I208" s="90">
        <v>1271.98</v>
      </c>
      <c r="J208" s="90">
        <v>4740910.6399999997</v>
      </c>
      <c r="K208" s="90">
        <v>13235.48</v>
      </c>
      <c r="L208" s="90">
        <v>0</v>
      </c>
      <c r="M208" s="90">
        <v>0</v>
      </c>
      <c r="N208" s="90"/>
      <c r="O208" s="90"/>
      <c r="P208" s="90">
        <v>5196904.0599999996</v>
      </c>
      <c r="Q208" s="145">
        <v>14507.46</v>
      </c>
      <c r="R208" s="146">
        <v>5929405.8199999994</v>
      </c>
      <c r="S208" s="147">
        <v>16553.849999999999</v>
      </c>
    </row>
    <row r="209" spans="1:19" ht="20.399999999999999" x14ac:dyDescent="0.25">
      <c r="A209" s="144">
        <v>2023</v>
      </c>
      <c r="B209" s="89" t="s">
        <v>723</v>
      </c>
      <c r="C209" s="89" t="s">
        <v>505</v>
      </c>
      <c r="D209" s="89" t="s">
        <v>758</v>
      </c>
      <c r="E209" s="89" t="s">
        <v>759</v>
      </c>
      <c r="F209" s="89">
        <v>732501.76</v>
      </c>
      <c r="G209" s="89">
        <v>2046.39</v>
      </c>
      <c r="H209" s="90">
        <v>0</v>
      </c>
      <c r="I209" s="90">
        <v>0</v>
      </c>
      <c r="J209" s="90">
        <v>4481112.41</v>
      </c>
      <c r="K209" s="90">
        <v>13329.11</v>
      </c>
      <c r="L209" s="90">
        <v>0</v>
      </c>
      <c r="M209" s="90">
        <v>0</v>
      </c>
      <c r="N209" s="90"/>
      <c r="O209" s="90"/>
      <c r="P209" s="90">
        <v>4481112.41</v>
      </c>
      <c r="Q209" s="145">
        <v>13329.11</v>
      </c>
      <c r="R209" s="146">
        <v>5213614.17</v>
      </c>
      <c r="S209" s="147">
        <v>15375.5</v>
      </c>
    </row>
    <row r="210" spans="1:19" ht="30.6" x14ac:dyDescent="0.25">
      <c r="A210" s="144">
        <v>2023</v>
      </c>
      <c r="B210" s="89" t="s">
        <v>723</v>
      </c>
      <c r="C210" s="89" t="s">
        <v>511</v>
      </c>
      <c r="D210" s="89" t="s">
        <v>760</v>
      </c>
      <c r="E210" s="89" t="s">
        <v>761</v>
      </c>
      <c r="F210" s="89">
        <v>0</v>
      </c>
      <c r="G210" s="89">
        <v>0</v>
      </c>
      <c r="H210" s="90">
        <v>1539945.54</v>
      </c>
      <c r="I210" s="90">
        <v>0</v>
      </c>
      <c r="J210" s="90">
        <v>0</v>
      </c>
      <c r="K210" s="90">
        <v>0</v>
      </c>
      <c r="L210" s="90">
        <v>0</v>
      </c>
      <c r="M210" s="90">
        <v>0</v>
      </c>
      <c r="N210" s="90"/>
      <c r="O210" s="90"/>
      <c r="P210" s="90">
        <v>1539945.54</v>
      </c>
      <c r="Q210" s="145">
        <v>0</v>
      </c>
      <c r="R210" s="146">
        <v>1539945.54</v>
      </c>
      <c r="S210" s="147">
        <v>0</v>
      </c>
    </row>
    <row r="211" spans="1:19" ht="20.399999999999999" x14ac:dyDescent="0.25">
      <c r="A211" s="144">
        <v>2023</v>
      </c>
      <c r="B211" s="89" t="s">
        <v>723</v>
      </c>
      <c r="C211" s="89" t="s">
        <v>511</v>
      </c>
      <c r="D211" s="89" t="s">
        <v>762</v>
      </c>
      <c r="E211" s="89" t="s">
        <v>763</v>
      </c>
      <c r="F211" s="89">
        <v>0</v>
      </c>
      <c r="G211" s="89">
        <v>0</v>
      </c>
      <c r="H211" s="90">
        <v>1961470.55</v>
      </c>
      <c r="I211" s="90">
        <v>0</v>
      </c>
      <c r="J211" s="90">
        <v>0</v>
      </c>
      <c r="K211" s="90">
        <v>0</v>
      </c>
      <c r="L211" s="90">
        <v>0</v>
      </c>
      <c r="M211" s="90">
        <v>0</v>
      </c>
      <c r="N211" s="90"/>
      <c r="O211" s="90"/>
      <c r="P211" s="90">
        <v>1961470.55</v>
      </c>
      <c r="Q211" s="145">
        <v>0</v>
      </c>
      <c r="R211" s="146">
        <v>1961470.55</v>
      </c>
      <c r="S211" s="147">
        <v>0</v>
      </c>
    </row>
    <row r="212" spans="1:19" ht="20.399999999999999" x14ac:dyDescent="0.25">
      <c r="A212" s="144">
        <v>2023</v>
      </c>
      <c r="B212" s="89" t="s">
        <v>131</v>
      </c>
      <c r="C212" s="89" t="s">
        <v>469</v>
      </c>
      <c r="D212" s="89" t="s">
        <v>23</v>
      </c>
      <c r="E212" s="89" t="s">
        <v>764</v>
      </c>
      <c r="F212" s="89">
        <v>22430350.719999999</v>
      </c>
      <c r="G212" s="89">
        <v>0</v>
      </c>
      <c r="H212" s="90">
        <v>110295320.61</v>
      </c>
      <c r="I212" s="83"/>
      <c r="J212" s="90">
        <v>382412.53</v>
      </c>
      <c r="K212" s="83"/>
      <c r="L212" s="83"/>
      <c r="M212" s="83"/>
      <c r="N212" s="83"/>
      <c r="O212" s="83"/>
      <c r="P212" s="90">
        <v>110677733.14</v>
      </c>
      <c r="Q212" s="145">
        <v>0</v>
      </c>
      <c r="R212" s="146">
        <v>133108083.86</v>
      </c>
      <c r="S212" s="147">
        <v>0</v>
      </c>
    </row>
    <row r="213" spans="1:19" ht="20.399999999999999" x14ac:dyDescent="0.25">
      <c r="A213" s="144">
        <v>2023</v>
      </c>
      <c r="B213" s="89" t="s">
        <v>131</v>
      </c>
      <c r="C213" s="89" t="s">
        <v>475</v>
      </c>
      <c r="D213" s="89" t="s">
        <v>62</v>
      </c>
      <c r="E213" s="89" t="s">
        <v>765</v>
      </c>
      <c r="F213" s="89">
        <v>56093985.560000002</v>
      </c>
      <c r="G213" s="89">
        <v>134666.04999999999</v>
      </c>
      <c r="H213" s="90">
        <v>55763081.200000003</v>
      </c>
      <c r="I213" s="90">
        <v>176108.44</v>
      </c>
      <c r="J213" s="90">
        <v>216372494.88</v>
      </c>
      <c r="K213" s="90">
        <v>472832.43</v>
      </c>
      <c r="L213" s="90">
        <v>3328282.83</v>
      </c>
      <c r="M213" s="90">
        <v>6061.51</v>
      </c>
      <c r="N213" s="90"/>
      <c r="O213" s="90"/>
      <c r="P213" s="90">
        <v>275463858.91000003</v>
      </c>
      <c r="Q213" s="145">
        <v>655002.38</v>
      </c>
      <c r="R213" s="146">
        <v>331557844.47000003</v>
      </c>
      <c r="S213" s="147">
        <v>789668.42999999993</v>
      </c>
    </row>
    <row r="214" spans="1:19" ht="20.399999999999999" x14ac:dyDescent="0.25">
      <c r="A214" s="144">
        <v>2023</v>
      </c>
      <c r="B214" s="89" t="s">
        <v>131</v>
      </c>
      <c r="C214" s="89" t="s">
        <v>21</v>
      </c>
      <c r="D214" s="89" t="s">
        <v>21</v>
      </c>
      <c r="E214" s="89" t="s">
        <v>766</v>
      </c>
      <c r="F214" s="89">
        <v>4298634.29</v>
      </c>
      <c r="G214" s="89">
        <v>0</v>
      </c>
      <c r="H214" s="90">
        <v>376470373.95999998</v>
      </c>
      <c r="I214" s="83"/>
      <c r="J214" s="83"/>
      <c r="K214" s="83"/>
      <c r="L214" s="83"/>
      <c r="M214" s="83"/>
      <c r="N214" s="83"/>
      <c r="O214" s="83"/>
      <c r="P214" s="90">
        <v>376470373.95999998</v>
      </c>
      <c r="Q214" s="145">
        <v>0</v>
      </c>
      <c r="R214" s="146">
        <v>380769008.25</v>
      </c>
      <c r="S214" s="147">
        <v>0</v>
      </c>
    </row>
    <row r="215" spans="1:19" ht="20.399999999999999" x14ac:dyDescent="0.25">
      <c r="A215" s="144">
        <v>2023</v>
      </c>
      <c r="B215" s="89" t="s">
        <v>131</v>
      </c>
      <c r="C215" s="89" t="s">
        <v>500</v>
      </c>
      <c r="D215" s="89" t="s">
        <v>32</v>
      </c>
      <c r="E215" s="89" t="s">
        <v>767</v>
      </c>
      <c r="F215" s="89">
        <v>24860.7</v>
      </c>
      <c r="G215" s="89">
        <v>68.400000000000006</v>
      </c>
      <c r="H215" s="90">
        <v>323863.08</v>
      </c>
      <c r="I215" s="90">
        <v>892.51</v>
      </c>
      <c r="J215" s="83"/>
      <c r="K215" s="83"/>
      <c r="L215" s="83"/>
      <c r="M215" s="83"/>
      <c r="N215" s="83"/>
      <c r="O215" s="83"/>
      <c r="P215" s="90">
        <v>323863.08</v>
      </c>
      <c r="Q215" s="145">
        <v>892.51</v>
      </c>
      <c r="R215" s="146">
        <v>348723.78</v>
      </c>
      <c r="S215" s="147">
        <v>960.91</v>
      </c>
    </row>
    <row r="216" spans="1:19" ht="20.399999999999999" x14ac:dyDescent="0.25">
      <c r="A216" s="144">
        <v>2023</v>
      </c>
      <c r="B216" s="89" t="s">
        <v>131</v>
      </c>
      <c r="C216" s="89" t="s">
        <v>505</v>
      </c>
      <c r="D216" s="89" t="s">
        <v>34</v>
      </c>
      <c r="E216" s="89" t="s">
        <v>768</v>
      </c>
      <c r="F216" s="89">
        <v>0</v>
      </c>
      <c r="G216" s="89">
        <v>0</v>
      </c>
      <c r="H216" s="90">
        <v>0</v>
      </c>
      <c r="I216" s="83"/>
      <c r="J216" s="90">
        <v>3599100.4</v>
      </c>
      <c r="K216" s="90">
        <v>10056.86</v>
      </c>
      <c r="L216" s="83"/>
      <c r="M216" s="83"/>
      <c r="N216" s="83"/>
      <c r="O216" s="83"/>
      <c r="P216" s="90">
        <v>3599100.4</v>
      </c>
      <c r="Q216" s="145">
        <v>10056.86</v>
      </c>
      <c r="R216" s="146">
        <v>3599100.4</v>
      </c>
      <c r="S216" s="147">
        <v>10056.86</v>
      </c>
    </row>
    <row r="217" spans="1:19" ht="20.399999999999999" x14ac:dyDescent="0.25">
      <c r="A217" s="144">
        <v>2023</v>
      </c>
      <c r="B217" s="89" t="s">
        <v>131</v>
      </c>
      <c r="C217" s="89" t="s">
        <v>511</v>
      </c>
      <c r="D217" s="89" t="s">
        <v>30</v>
      </c>
      <c r="E217" s="89" t="s">
        <v>769</v>
      </c>
      <c r="F217" s="89">
        <v>3936</v>
      </c>
      <c r="G217" s="89">
        <v>0</v>
      </c>
      <c r="H217" s="90">
        <v>943568</v>
      </c>
      <c r="I217" s="83"/>
      <c r="J217" s="83"/>
      <c r="K217" s="83"/>
      <c r="L217" s="83"/>
      <c r="M217" s="83"/>
      <c r="N217" s="83"/>
      <c r="O217" s="83"/>
      <c r="P217" s="90">
        <v>943568</v>
      </c>
      <c r="Q217" s="145">
        <v>0</v>
      </c>
      <c r="R217" s="146">
        <v>947504</v>
      </c>
      <c r="S217" s="147">
        <v>0</v>
      </c>
    </row>
    <row r="218" spans="1:19" ht="20.399999999999999" x14ac:dyDescent="0.25">
      <c r="A218" s="144">
        <v>2023</v>
      </c>
      <c r="B218" s="89" t="s">
        <v>194</v>
      </c>
      <c r="C218" s="89" t="s">
        <v>468</v>
      </c>
      <c r="D218" s="89" t="s">
        <v>92</v>
      </c>
      <c r="E218" s="89" t="s">
        <v>770</v>
      </c>
      <c r="F218" s="89">
        <v>0</v>
      </c>
      <c r="G218" s="89">
        <v>0</v>
      </c>
      <c r="H218" s="90">
        <v>0</v>
      </c>
      <c r="I218" s="83"/>
      <c r="J218" s="90">
        <v>62515306.350000001</v>
      </c>
      <c r="K218" s="90">
        <v>164476.1</v>
      </c>
      <c r="L218" s="83"/>
      <c r="M218" s="83"/>
      <c r="N218" s="83"/>
      <c r="O218" s="83"/>
      <c r="P218" s="90">
        <v>62515306.350000001</v>
      </c>
      <c r="Q218" s="145">
        <v>164476.1</v>
      </c>
      <c r="R218" s="146">
        <v>62515306.350000001</v>
      </c>
      <c r="S218" s="147">
        <v>164476.1</v>
      </c>
    </row>
    <row r="219" spans="1:19" ht="20.399999999999999" x14ac:dyDescent="0.25">
      <c r="A219" s="144">
        <v>2023</v>
      </c>
      <c r="B219" s="89" t="s">
        <v>194</v>
      </c>
      <c r="C219" s="89" t="s">
        <v>469</v>
      </c>
      <c r="D219" s="89" t="s">
        <v>23</v>
      </c>
      <c r="E219" s="89" t="s">
        <v>771</v>
      </c>
      <c r="F219" s="89">
        <v>3375687.12</v>
      </c>
      <c r="G219" s="89">
        <v>0</v>
      </c>
      <c r="H219" s="90">
        <v>16359742.15</v>
      </c>
      <c r="I219" s="83"/>
      <c r="J219" s="83"/>
      <c r="K219" s="83"/>
      <c r="L219" s="83"/>
      <c r="M219" s="83"/>
      <c r="N219" s="83"/>
      <c r="O219" s="83"/>
      <c r="P219" s="90">
        <v>16359742.15</v>
      </c>
      <c r="Q219" s="145">
        <v>0</v>
      </c>
      <c r="R219" s="146">
        <v>19735429.27</v>
      </c>
      <c r="S219" s="147">
        <v>0</v>
      </c>
    </row>
    <row r="220" spans="1:19" ht="20.399999999999999" x14ac:dyDescent="0.25">
      <c r="A220" s="144">
        <v>2023</v>
      </c>
      <c r="B220" s="89" t="s">
        <v>194</v>
      </c>
      <c r="C220" s="89" t="s">
        <v>475</v>
      </c>
      <c r="D220" s="89" t="s">
        <v>62</v>
      </c>
      <c r="E220" s="89" t="s">
        <v>772</v>
      </c>
      <c r="F220" s="89">
        <v>20111955.629999999</v>
      </c>
      <c r="G220" s="89">
        <v>62629.25</v>
      </c>
      <c r="H220" s="90">
        <v>4356130.74</v>
      </c>
      <c r="I220" s="90">
        <v>14645.25</v>
      </c>
      <c r="J220" s="90">
        <v>46722730.049999997</v>
      </c>
      <c r="K220" s="90">
        <v>187095.76</v>
      </c>
      <c r="L220" s="90">
        <v>3275831.51</v>
      </c>
      <c r="M220" s="90">
        <v>6367.26</v>
      </c>
      <c r="N220" s="90"/>
      <c r="O220" s="90"/>
      <c r="P220" s="90">
        <v>54354692.299999997</v>
      </c>
      <c r="Q220" s="145">
        <v>208108.27</v>
      </c>
      <c r="R220" s="146">
        <v>74466647.929999992</v>
      </c>
      <c r="S220" s="147">
        <v>270737.52</v>
      </c>
    </row>
    <row r="221" spans="1:19" ht="20.399999999999999" x14ac:dyDescent="0.25">
      <c r="A221" s="144">
        <v>2023</v>
      </c>
      <c r="B221" s="89" t="s">
        <v>194</v>
      </c>
      <c r="C221" s="89" t="s">
        <v>21</v>
      </c>
      <c r="D221" s="89" t="s">
        <v>21</v>
      </c>
      <c r="E221" s="89" t="s">
        <v>773</v>
      </c>
      <c r="F221" s="89">
        <v>1146086.19</v>
      </c>
      <c r="G221" s="89">
        <v>0</v>
      </c>
      <c r="H221" s="90">
        <v>99893668.760000005</v>
      </c>
      <c r="I221" s="83"/>
      <c r="J221" s="83"/>
      <c r="K221" s="83"/>
      <c r="L221" s="83"/>
      <c r="M221" s="83"/>
      <c r="N221" s="83"/>
      <c r="O221" s="83"/>
      <c r="P221" s="90">
        <v>99893668.760000005</v>
      </c>
      <c r="Q221" s="145">
        <v>0</v>
      </c>
      <c r="R221" s="146">
        <v>101039754.95</v>
      </c>
      <c r="S221" s="147">
        <v>0</v>
      </c>
    </row>
    <row r="222" spans="1:19" ht="20.399999999999999" x14ac:dyDescent="0.25">
      <c r="A222" s="144">
        <v>2023</v>
      </c>
      <c r="B222" s="89" t="s">
        <v>194</v>
      </c>
      <c r="C222" s="89" t="s">
        <v>505</v>
      </c>
      <c r="D222" s="89" t="s">
        <v>34</v>
      </c>
      <c r="E222" s="89" t="s">
        <v>774</v>
      </c>
      <c r="F222" s="89">
        <v>732358.4</v>
      </c>
      <c r="G222" s="89">
        <v>2007.64</v>
      </c>
      <c r="H222" s="90">
        <v>0</v>
      </c>
      <c r="I222" s="83"/>
      <c r="J222" s="90">
        <v>5349.6</v>
      </c>
      <c r="K222" s="90">
        <v>16.02</v>
      </c>
      <c r="L222" s="83"/>
      <c r="M222" s="83"/>
      <c r="N222" s="83"/>
      <c r="O222" s="83"/>
      <c r="P222" s="90">
        <v>5349.6</v>
      </c>
      <c r="Q222" s="145">
        <v>16.02</v>
      </c>
      <c r="R222" s="146">
        <v>737708</v>
      </c>
      <c r="S222" s="147">
        <v>2023.66</v>
      </c>
    </row>
    <row r="223" spans="1:19" ht="20.399999999999999" x14ac:dyDescent="0.25">
      <c r="A223" s="144">
        <v>2023</v>
      </c>
      <c r="B223" s="89" t="s">
        <v>194</v>
      </c>
      <c r="C223" s="89" t="s">
        <v>511</v>
      </c>
      <c r="D223" s="89" t="s">
        <v>30</v>
      </c>
      <c r="E223" s="89" t="s">
        <v>775</v>
      </c>
      <c r="F223" s="89">
        <v>1156.33</v>
      </c>
      <c r="G223" s="89">
        <v>0</v>
      </c>
      <c r="H223" s="90">
        <v>324808.89</v>
      </c>
      <c r="I223" s="83"/>
      <c r="J223" s="83"/>
      <c r="K223" s="83"/>
      <c r="L223" s="83"/>
      <c r="M223" s="83"/>
      <c r="N223" s="83"/>
      <c r="O223" s="83"/>
      <c r="P223" s="90">
        <v>324808.89</v>
      </c>
      <c r="Q223" s="145">
        <v>0</v>
      </c>
      <c r="R223" s="146">
        <v>325965.22000000003</v>
      </c>
      <c r="S223" s="147">
        <v>0</v>
      </c>
    </row>
    <row r="224" spans="1:19" ht="20.399999999999999" x14ac:dyDescent="0.25">
      <c r="A224" s="144">
        <v>2023</v>
      </c>
      <c r="B224" s="89" t="s">
        <v>139</v>
      </c>
      <c r="C224" s="89" t="s">
        <v>469</v>
      </c>
      <c r="D224" s="89" t="s">
        <v>23</v>
      </c>
      <c r="E224" s="89" t="s">
        <v>776</v>
      </c>
      <c r="F224" s="89">
        <v>6133056</v>
      </c>
      <c r="G224" s="89">
        <v>0</v>
      </c>
      <c r="H224" s="90">
        <v>43313792</v>
      </c>
      <c r="I224" s="83"/>
      <c r="J224" s="83"/>
      <c r="K224" s="83"/>
      <c r="L224" s="83"/>
      <c r="M224" s="83"/>
      <c r="N224" s="83"/>
      <c r="O224" s="83"/>
      <c r="P224" s="90">
        <v>43313792</v>
      </c>
      <c r="Q224" s="145">
        <v>0</v>
      </c>
      <c r="R224" s="146">
        <v>49446848</v>
      </c>
      <c r="S224" s="147">
        <v>0</v>
      </c>
    </row>
    <row r="225" spans="1:19" ht="20.399999999999999" x14ac:dyDescent="0.25">
      <c r="A225" s="144">
        <v>2023</v>
      </c>
      <c r="B225" s="89" t="s">
        <v>139</v>
      </c>
      <c r="C225" s="89" t="s">
        <v>475</v>
      </c>
      <c r="D225" s="89" t="s">
        <v>26</v>
      </c>
      <c r="E225" s="89" t="s">
        <v>777</v>
      </c>
      <c r="F225" s="89">
        <v>20753548</v>
      </c>
      <c r="G225" s="89">
        <v>41207</v>
      </c>
      <c r="H225" s="90">
        <v>0</v>
      </c>
      <c r="I225" s="83"/>
      <c r="J225" s="90">
        <v>68582628</v>
      </c>
      <c r="K225" s="90">
        <v>177434</v>
      </c>
      <c r="L225" s="83"/>
      <c r="M225" s="83"/>
      <c r="N225" s="83"/>
      <c r="O225" s="83"/>
      <c r="P225" s="90">
        <v>68582628</v>
      </c>
      <c r="Q225" s="145">
        <v>177434</v>
      </c>
      <c r="R225" s="146">
        <v>89336176</v>
      </c>
      <c r="S225" s="147">
        <v>218641</v>
      </c>
    </row>
    <row r="226" spans="1:19" ht="20.399999999999999" x14ac:dyDescent="0.25">
      <c r="A226" s="144">
        <v>2023</v>
      </c>
      <c r="B226" s="89" t="s">
        <v>139</v>
      </c>
      <c r="C226" s="89" t="s">
        <v>475</v>
      </c>
      <c r="D226" s="89" t="s">
        <v>53</v>
      </c>
      <c r="E226" s="89" t="s">
        <v>778</v>
      </c>
      <c r="F226" s="89">
        <v>20753548</v>
      </c>
      <c r="G226" s="89">
        <v>41207</v>
      </c>
      <c r="H226" s="90">
        <v>10691610</v>
      </c>
      <c r="I226" s="90">
        <v>32656</v>
      </c>
      <c r="J226" s="90">
        <v>113786924</v>
      </c>
      <c r="K226" s="90">
        <v>319181</v>
      </c>
      <c r="L226" s="90">
        <v>3500134</v>
      </c>
      <c r="M226" s="90">
        <v>7395</v>
      </c>
      <c r="N226" s="90"/>
      <c r="O226" s="90"/>
      <c r="P226" s="90">
        <v>127978668</v>
      </c>
      <c r="Q226" s="145">
        <v>359232</v>
      </c>
      <c r="R226" s="146">
        <v>148732216</v>
      </c>
      <c r="S226" s="147">
        <v>400439</v>
      </c>
    </row>
    <row r="227" spans="1:19" x14ac:dyDescent="0.25">
      <c r="A227" s="144">
        <v>2023</v>
      </c>
      <c r="B227" s="89" t="s">
        <v>139</v>
      </c>
      <c r="C227" s="89" t="s">
        <v>21</v>
      </c>
      <c r="D227" s="89" t="s">
        <v>21</v>
      </c>
      <c r="E227" s="89" t="s">
        <v>779</v>
      </c>
      <c r="F227" s="89">
        <v>2268129</v>
      </c>
      <c r="G227" s="89">
        <v>0</v>
      </c>
      <c r="H227" s="90">
        <v>213074231</v>
      </c>
      <c r="I227" s="83"/>
      <c r="J227" s="83"/>
      <c r="K227" s="83"/>
      <c r="L227" s="83"/>
      <c r="M227" s="83"/>
      <c r="N227" s="83"/>
      <c r="O227" s="83"/>
      <c r="P227" s="90">
        <v>213074231</v>
      </c>
      <c r="Q227" s="145">
        <v>0</v>
      </c>
      <c r="R227" s="146">
        <v>215342360</v>
      </c>
      <c r="S227" s="147">
        <v>0</v>
      </c>
    </row>
    <row r="228" spans="1:19" ht="20.399999999999999" x14ac:dyDescent="0.25">
      <c r="A228" s="144">
        <v>2023</v>
      </c>
      <c r="B228" s="89" t="s">
        <v>139</v>
      </c>
      <c r="C228" s="89" t="s">
        <v>500</v>
      </c>
      <c r="D228" s="89" t="s">
        <v>32</v>
      </c>
      <c r="E228" s="89" t="s">
        <v>780</v>
      </c>
      <c r="F228" s="89">
        <v>25598</v>
      </c>
      <c r="G228" s="89">
        <v>71</v>
      </c>
      <c r="H228" s="90">
        <v>219714</v>
      </c>
      <c r="I228" s="90">
        <v>592</v>
      </c>
      <c r="J228" s="83"/>
      <c r="K228" s="83"/>
      <c r="L228" s="83"/>
      <c r="M228" s="83"/>
      <c r="N228" s="83"/>
      <c r="O228" s="83"/>
      <c r="P228" s="90">
        <v>219714</v>
      </c>
      <c r="Q228" s="145">
        <v>592</v>
      </c>
      <c r="R228" s="146">
        <v>245312</v>
      </c>
      <c r="S228" s="147">
        <v>663</v>
      </c>
    </row>
    <row r="229" spans="1:19" ht="20.399999999999999" x14ac:dyDescent="0.25">
      <c r="A229" s="144">
        <v>2023</v>
      </c>
      <c r="B229" s="89" t="s">
        <v>139</v>
      </c>
      <c r="C229" s="89" t="s">
        <v>505</v>
      </c>
      <c r="D229" s="89" t="s">
        <v>34</v>
      </c>
      <c r="E229" s="89" t="s">
        <v>781</v>
      </c>
      <c r="F229" s="89">
        <v>0</v>
      </c>
      <c r="G229" s="89">
        <v>0</v>
      </c>
      <c r="H229" s="90">
        <v>0</v>
      </c>
      <c r="I229" s="83"/>
      <c r="J229" s="90">
        <v>1163644</v>
      </c>
      <c r="K229" s="90">
        <v>3245</v>
      </c>
      <c r="L229" s="83"/>
      <c r="M229" s="83"/>
      <c r="N229" s="83"/>
      <c r="O229" s="83"/>
      <c r="P229" s="90">
        <v>1163644</v>
      </c>
      <c r="Q229" s="145">
        <v>3245</v>
      </c>
      <c r="R229" s="146">
        <v>1163644</v>
      </c>
      <c r="S229" s="147">
        <v>3245</v>
      </c>
    </row>
    <row r="230" spans="1:19" ht="20.399999999999999" x14ac:dyDescent="0.25">
      <c r="A230" s="144">
        <v>2023</v>
      </c>
      <c r="B230" s="89" t="s">
        <v>139</v>
      </c>
      <c r="C230" s="89" t="s">
        <v>511</v>
      </c>
      <c r="D230" s="89" t="s">
        <v>30</v>
      </c>
      <c r="E230" s="89" t="s">
        <v>782</v>
      </c>
      <c r="F230" s="89">
        <v>0</v>
      </c>
      <c r="G230" s="89">
        <v>0</v>
      </c>
      <c r="H230" s="90">
        <v>947309</v>
      </c>
      <c r="I230" s="83"/>
      <c r="J230" s="83"/>
      <c r="K230" s="83"/>
      <c r="L230" s="83"/>
      <c r="M230" s="83"/>
      <c r="N230" s="83"/>
      <c r="O230" s="83"/>
      <c r="P230" s="90">
        <v>947309</v>
      </c>
      <c r="Q230" s="145">
        <v>0</v>
      </c>
      <c r="R230" s="146">
        <v>947309</v>
      </c>
      <c r="S230" s="147">
        <v>0</v>
      </c>
    </row>
    <row r="231" spans="1:19" ht="20.399999999999999" x14ac:dyDescent="0.25">
      <c r="A231" s="144">
        <v>2023</v>
      </c>
      <c r="B231" s="89" t="s">
        <v>783</v>
      </c>
      <c r="C231" s="89" t="s">
        <v>469</v>
      </c>
      <c r="D231" s="89" t="s">
        <v>23</v>
      </c>
      <c r="E231" s="89" t="s">
        <v>784</v>
      </c>
      <c r="F231" s="89">
        <v>594939</v>
      </c>
      <c r="G231" s="89">
        <v>0</v>
      </c>
      <c r="H231" s="90">
        <v>9582064</v>
      </c>
      <c r="I231" s="83"/>
      <c r="J231" s="90">
        <v>142</v>
      </c>
      <c r="K231" s="83"/>
      <c r="L231" s="83"/>
      <c r="M231" s="83"/>
      <c r="N231" s="83"/>
      <c r="O231" s="83"/>
      <c r="P231" s="90">
        <v>9582206</v>
      </c>
      <c r="Q231" s="145">
        <v>0</v>
      </c>
      <c r="R231" s="146">
        <v>10177145</v>
      </c>
      <c r="S231" s="147">
        <v>0</v>
      </c>
    </row>
    <row r="232" spans="1:19" ht="20.399999999999999" x14ac:dyDescent="0.25">
      <c r="A232" s="144">
        <v>2023</v>
      </c>
      <c r="B232" s="89" t="s">
        <v>783</v>
      </c>
      <c r="C232" s="89" t="s">
        <v>475</v>
      </c>
      <c r="D232" s="89" t="s">
        <v>57</v>
      </c>
      <c r="E232" s="89" t="s">
        <v>785</v>
      </c>
      <c r="F232" s="89">
        <v>1218920</v>
      </c>
      <c r="G232" s="89">
        <v>3088</v>
      </c>
      <c r="H232" s="90">
        <v>2868410</v>
      </c>
      <c r="I232" s="90">
        <v>9736</v>
      </c>
      <c r="J232" s="90">
        <v>19233537</v>
      </c>
      <c r="K232" s="90">
        <v>54133</v>
      </c>
      <c r="L232" s="83"/>
      <c r="M232" s="83"/>
      <c r="N232" s="83"/>
      <c r="O232" s="83"/>
      <c r="P232" s="90">
        <v>22101947</v>
      </c>
      <c r="Q232" s="145">
        <v>63869</v>
      </c>
      <c r="R232" s="146">
        <v>23320867</v>
      </c>
      <c r="S232" s="147">
        <v>66957</v>
      </c>
    </row>
    <row r="233" spans="1:19" ht="20.399999999999999" x14ac:dyDescent="0.25">
      <c r="A233" s="144">
        <v>2023</v>
      </c>
      <c r="B233" s="89" t="s">
        <v>783</v>
      </c>
      <c r="C233" s="89" t="s">
        <v>475</v>
      </c>
      <c r="D233" s="89" t="s">
        <v>786</v>
      </c>
      <c r="E233" s="89" t="s">
        <v>787</v>
      </c>
      <c r="F233" s="89">
        <v>1218920</v>
      </c>
      <c r="G233" s="89">
        <v>3088</v>
      </c>
      <c r="H233" s="90">
        <v>0</v>
      </c>
      <c r="I233" s="83"/>
      <c r="J233" s="90">
        <v>19682891</v>
      </c>
      <c r="K233" s="90">
        <v>62449</v>
      </c>
      <c r="L233" s="83"/>
      <c r="M233" s="83"/>
      <c r="N233" s="83"/>
      <c r="O233" s="83"/>
      <c r="P233" s="90">
        <v>19682891</v>
      </c>
      <c r="Q233" s="145">
        <v>62449</v>
      </c>
      <c r="R233" s="146">
        <v>20901811</v>
      </c>
      <c r="S233" s="147">
        <v>65537</v>
      </c>
    </row>
    <row r="234" spans="1:19" ht="20.399999999999999" x14ac:dyDescent="0.25">
      <c r="A234" s="144">
        <v>2023</v>
      </c>
      <c r="B234" s="89" t="s">
        <v>783</v>
      </c>
      <c r="C234" s="89" t="s">
        <v>21</v>
      </c>
      <c r="D234" s="89" t="s">
        <v>21</v>
      </c>
      <c r="E234" s="89" t="s">
        <v>788</v>
      </c>
      <c r="F234" s="89">
        <v>0</v>
      </c>
      <c r="G234" s="89">
        <v>0</v>
      </c>
      <c r="H234" s="90">
        <v>22131009</v>
      </c>
      <c r="I234" s="83"/>
      <c r="J234" s="83"/>
      <c r="K234" s="83"/>
      <c r="L234" s="83"/>
      <c r="M234" s="83"/>
      <c r="N234" s="83"/>
      <c r="O234" s="83"/>
      <c r="P234" s="90">
        <v>22131009</v>
      </c>
      <c r="Q234" s="145">
        <v>0</v>
      </c>
      <c r="R234" s="146">
        <v>22131009</v>
      </c>
      <c r="S234" s="147">
        <v>0</v>
      </c>
    </row>
    <row r="235" spans="1:19" ht="20.399999999999999" x14ac:dyDescent="0.25">
      <c r="A235" s="144">
        <v>2023</v>
      </c>
      <c r="B235" s="89" t="s">
        <v>783</v>
      </c>
      <c r="C235" s="89" t="s">
        <v>500</v>
      </c>
      <c r="D235" s="89" t="s">
        <v>32</v>
      </c>
      <c r="E235" s="89" t="s">
        <v>789</v>
      </c>
      <c r="F235" s="89">
        <v>0</v>
      </c>
      <c r="G235" s="89">
        <v>0</v>
      </c>
      <c r="H235" s="90">
        <v>9452</v>
      </c>
      <c r="I235" s="90">
        <v>35</v>
      </c>
      <c r="J235" s="83"/>
      <c r="K235" s="83"/>
      <c r="L235" s="83"/>
      <c r="M235" s="83"/>
      <c r="N235" s="83"/>
      <c r="O235" s="83"/>
      <c r="P235" s="90">
        <v>9452</v>
      </c>
      <c r="Q235" s="145">
        <v>35</v>
      </c>
      <c r="R235" s="146">
        <v>9452</v>
      </c>
      <c r="S235" s="147">
        <v>35</v>
      </c>
    </row>
    <row r="236" spans="1:19" ht="20.399999999999999" x14ac:dyDescent="0.25">
      <c r="A236" s="144">
        <v>2023</v>
      </c>
      <c r="B236" s="89" t="s">
        <v>783</v>
      </c>
      <c r="C236" s="89" t="s">
        <v>505</v>
      </c>
      <c r="D236" s="89" t="s">
        <v>34</v>
      </c>
      <c r="E236" s="89" t="s">
        <v>790</v>
      </c>
      <c r="F236" s="89">
        <v>434657</v>
      </c>
      <c r="G236" s="89">
        <v>1339</v>
      </c>
      <c r="H236" s="90">
        <v>0</v>
      </c>
      <c r="I236" s="83"/>
      <c r="J236" s="90">
        <v>14612</v>
      </c>
      <c r="K236" s="90">
        <v>20</v>
      </c>
      <c r="L236" s="83"/>
      <c r="M236" s="83"/>
      <c r="N236" s="83"/>
      <c r="O236" s="83"/>
      <c r="P236" s="90">
        <v>14612</v>
      </c>
      <c r="Q236" s="145">
        <v>20</v>
      </c>
      <c r="R236" s="146">
        <v>449269</v>
      </c>
      <c r="S236" s="147">
        <v>1359</v>
      </c>
    </row>
    <row r="237" spans="1:19" ht="20.399999999999999" x14ac:dyDescent="0.25">
      <c r="A237" s="144">
        <v>2023</v>
      </c>
      <c r="B237" s="89" t="s">
        <v>140</v>
      </c>
      <c r="C237" s="89" t="s">
        <v>469</v>
      </c>
      <c r="D237" s="89" t="s">
        <v>23</v>
      </c>
      <c r="E237" s="89" t="s">
        <v>791</v>
      </c>
      <c r="F237" s="89">
        <v>432105</v>
      </c>
      <c r="G237" s="89">
        <v>0</v>
      </c>
      <c r="H237" s="90">
        <v>3433981</v>
      </c>
      <c r="I237" s="83"/>
      <c r="J237" s="83"/>
      <c r="K237" s="83"/>
      <c r="L237" s="83"/>
      <c r="M237" s="83"/>
      <c r="N237" s="83"/>
      <c r="O237" s="83"/>
      <c r="P237" s="90">
        <v>3433981</v>
      </c>
      <c r="Q237" s="145">
        <v>0</v>
      </c>
      <c r="R237" s="146">
        <v>3866086</v>
      </c>
      <c r="S237" s="147">
        <v>0</v>
      </c>
    </row>
    <row r="238" spans="1:19" ht="20.399999999999999" x14ac:dyDescent="0.25">
      <c r="A238" s="144">
        <v>2023</v>
      </c>
      <c r="B238" s="89" t="s">
        <v>140</v>
      </c>
      <c r="C238" s="89" t="s">
        <v>475</v>
      </c>
      <c r="D238" s="89" t="s">
        <v>62</v>
      </c>
      <c r="E238" s="89" t="s">
        <v>792</v>
      </c>
      <c r="F238" s="89">
        <v>502310</v>
      </c>
      <c r="G238" s="89">
        <v>0</v>
      </c>
      <c r="H238" s="90">
        <v>0</v>
      </c>
      <c r="I238" s="83"/>
      <c r="J238" s="90">
        <v>3026979</v>
      </c>
      <c r="K238" s="90">
        <v>8754</v>
      </c>
      <c r="L238" s="83"/>
      <c r="M238" s="83"/>
      <c r="N238" s="83"/>
      <c r="O238" s="83"/>
      <c r="P238" s="90">
        <v>3026979</v>
      </c>
      <c r="Q238" s="145">
        <v>8754</v>
      </c>
      <c r="R238" s="146">
        <v>3529289</v>
      </c>
      <c r="S238" s="147">
        <v>8754</v>
      </c>
    </row>
    <row r="239" spans="1:19" x14ac:dyDescent="0.25">
      <c r="A239" s="144">
        <v>2023</v>
      </c>
      <c r="B239" s="89" t="s">
        <v>140</v>
      </c>
      <c r="C239" s="89" t="s">
        <v>21</v>
      </c>
      <c r="D239" s="89" t="s">
        <v>21</v>
      </c>
      <c r="E239" s="89" t="s">
        <v>793</v>
      </c>
      <c r="F239" s="89">
        <v>47404</v>
      </c>
      <c r="G239" s="89">
        <v>0</v>
      </c>
      <c r="H239" s="90">
        <v>12539297</v>
      </c>
      <c r="I239" s="83"/>
      <c r="J239" s="83"/>
      <c r="K239" s="83"/>
      <c r="L239" s="83"/>
      <c r="M239" s="83"/>
      <c r="N239" s="83"/>
      <c r="O239" s="83"/>
      <c r="P239" s="90">
        <v>12539297</v>
      </c>
      <c r="Q239" s="145">
        <v>0</v>
      </c>
      <c r="R239" s="146">
        <v>12586701</v>
      </c>
      <c r="S239" s="147">
        <v>0</v>
      </c>
    </row>
    <row r="240" spans="1:19" ht="20.399999999999999" x14ac:dyDescent="0.25">
      <c r="A240" s="144">
        <v>2023</v>
      </c>
      <c r="B240" s="89" t="s">
        <v>140</v>
      </c>
      <c r="C240" s="89" t="s">
        <v>505</v>
      </c>
      <c r="D240" s="89" t="s">
        <v>34</v>
      </c>
      <c r="E240" s="89" t="s">
        <v>794</v>
      </c>
      <c r="F240" s="89">
        <v>0</v>
      </c>
      <c r="G240" s="89">
        <v>0</v>
      </c>
      <c r="H240" s="90">
        <v>0</v>
      </c>
      <c r="I240" s="83"/>
      <c r="J240" s="90">
        <v>152161</v>
      </c>
      <c r="K240" s="90">
        <v>424.8</v>
      </c>
      <c r="L240" s="83"/>
      <c r="M240" s="83"/>
      <c r="N240" s="83"/>
      <c r="O240" s="83"/>
      <c r="P240" s="90">
        <v>152161</v>
      </c>
      <c r="Q240" s="145">
        <v>424.8</v>
      </c>
      <c r="R240" s="146">
        <v>152161</v>
      </c>
      <c r="S240" s="147">
        <v>424.8</v>
      </c>
    </row>
    <row r="241" spans="1:19" ht="20.399999999999999" x14ac:dyDescent="0.25">
      <c r="A241" s="144">
        <v>2023</v>
      </c>
      <c r="B241" s="89" t="s">
        <v>140</v>
      </c>
      <c r="C241" s="89" t="s">
        <v>511</v>
      </c>
      <c r="D241" s="89" t="s">
        <v>30</v>
      </c>
      <c r="E241" s="89" t="s">
        <v>795</v>
      </c>
      <c r="F241" s="89">
        <v>0</v>
      </c>
      <c r="G241" s="89">
        <v>0</v>
      </c>
      <c r="H241" s="90">
        <v>1634</v>
      </c>
      <c r="I241" s="83"/>
      <c r="J241" s="83"/>
      <c r="K241" s="83"/>
      <c r="L241" s="83"/>
      <c r="M241" s="83"/>
      <c r="N241" s="83"/>
      <c r="O241" s="83"/>
      <c r="P241" s="90">
        <v>1634</v>
      </c>
      <c r="Q241" s="145">
        <v>0</v>
      </c>
      <c r="R241" s="146">
        <v>1634</v>
      </c>
      <c r="S241" s="147">
        <v>0</v>
      </c>
    </row>
    <row r="242" spans="1:19" ht="30.6" x14ac:dyDescent="0.25">
      <c r="A242" s="144">
        <v>2023</v>
      </c>
      <c r="B242" s="89" t="s">
        <v>205</v>
      </c>
      <c r="C242" s="89" t="s">
        <v>468</v>
      </c>
      <c r="D242" s="89" t="s">
        <v>796</v>
      </c>
      <c r="E242" s="89" t="s">
        <v>797</v>
      </c>
      <c r="F242" s="89">
        <v>0</v>
      </c>
      <c r="G242" s="89">
        <v>0</v>
      </c>
      <c r="H242" s="90">
        <v>0</v>
      </c>
      <c r="I242" s="90">
        <v>0</v>
      </c>
      <c r="J242" s="90">
        <v>1360514442.72</v>
      </c>
      <c r="K242" s="90">
        <v>5191997.43</v>
      </c>
      <c r="L242" s="90">
        <v>8371946265.0799999</v>
      </c>
      <c r="M242" s="90">
        <v>16747117.949999999</v>
      </c>
      <c r="N242" s="90"/>
      <c r="O242" s="90"/>
      <c r="P242" s="90">
        <v>9732460707.7999992</v>
      </c>
      <c r="Q242" s="145">
        <v>21939115.379999999</v>
      </c>
      <c r="R242" s="146">
        <v>9732460707.7999992</v>
      </c>
      <c r="S242" s="147">
        <v>21939115.379999999</v>
      </c>
    </row>
    <row r="243" spans="1:19" ht="20.399999999999999" x14ac:dyDescent="0.25">
      <c r="A243" s="144">
        <v>2023</v>
      </c>
      <c r="B243" s="89" t="s">
        <v>205</v>
      </c>
      <c r="C243" s="89" t="s">
        <v>468</v>
      </c>
      <c r="D243" s="89" t="s">
        <v>798</v>
      </c>
      <c r="E243" s="89" t="s">
        <v>799</v>
      </c>
      <c r="F243" s="89">
        <v>0</v>
      </c>
      <c r="G243" s="89">
        <v>0</v>
      </c>
      <c r="H243" s="90">
        <v>0</v>
      </c>
      <c r="I243" s="90">
        <v>0</v>
      </c>
      <c r="J243" s="90">
        <v>0</v>
      </c>
      <c r="K243" s="90">
        <v>0</v>
      </c>
      <c r="L243" s="90">
        <v>0</v>
      </c>
      <c r="M243" s="90">
        <v>0</v>
      </c>
      <c r="N243" s="90"/>
      <c r="O243" s="90"/>
      <c r="P243" s="90">
        <v>0</v>
      </c>
      <c r="Q243" s="145">
        <v>0</v>
      </c>
      <c r="R243" s="146">
        <v>0</v>
      </c>
      <c r="S243" s="147">
        <v>0</v>
      </c>
    </row>
    <row r="244" spans="1:19" ht="30.6" x14ac:dyDescent="0.25">
      <c r="A244" s="144">
        <v>2023</v>
      </c>
      <c r="B244" s="89" t="s">
        <v>205</v>
      </c>
      <c r="C244" s="89" t="s">
        <v>468</v>
      </c>
      <c r="D244" s="89" t="s">
        <v>800</v>
      </c>
      <c r="E244" s="89" t="s">
        <v>801</v>
      </c>
      <c r="F244" s="89">
        <v>0</v>
      </c>
      <c r="G244" s="89">
        <v>0</v>
      </c>
      <c r="H244" s="90">
        <v>0</v>
      </c>
      <c r="I244" s="90">
        <v>0</v>
      </c>
      <c r="J244" s="90">
        <v>0</v>
      </c>
      <c r="K244" s="90">
        <v>0</v>
      </c>
      <c r="L244" s="90">
        <v>0</v>
      </c>
      <c r="M244" s="90">
        <v>0</v>
      </c>
      <c r="N244" s="90"/>
      <c r="O244" s="90"/>
      <c r="P244" s="90">
        <v>0</v>
      </c>
      <c r="Q244" s="145">
        <v>0</v>
      </c>
      <c r="R244" s="146">
        <v>0</v>
      </c>
      <c r="S244" s="147">
        <v>0</v>
      </c>
    </row>
    <row r="245" spans="1:19" ht="30.6" x14ac:dyDescent="0.25">
      <c r="A245" s="144">
        <v>2023</v>
      </c>
      <c r="B245" s="89" t="s">
        <v>205</v>
      </c>
      <c r="C245" s="89" t="s">
        <v>469</v>
      </c>
      <c r="D245" s="89" t="s">
        <v>802</v>
      </c>
      <c r="E245" s="89" t="s">
        <v>803</v>
      </c>
      <c r="F245" s="89">
        <v>463510647.61000001</v>
      </c>
      <c r="G245" s="89">
        <v>0</v>
      </c>
      <c r="H245" s="90">
        <v>1989481469.5</v>
      </c>
      <c r="I245" s="90">
        <v>0</v>
      </c>
      <c r="J245" s="90">
        <v>38222661.259999998</v>
      </c>
      <c r="K245" s="90">
        <v>0</v>
      </c>
      <c r="L245" s="90">
        <v>0</v>
      </c>
      <c r="M245" s="90">
        <v>0</v>
      </c>
      <c r="N245" s="90"/>
      <c r="O245" s="90"/>
      <c r="P245" s="90">
        <v>2027704130.76</v>
      </c>
      <c r="Q245" s="145">
        <v>0</v>
      </c>
      <c r="R245" s="146">
        <v>2491214778.3699999</v>
      </c>
      <c r="S245" s="147">
        <v>0</v>
      </c>
    </row>
    <row r="246" spans="1:19" ht="30.6" x14ac:dyDescent="0.25">
      <c r="A246" s="144">
        <v>2023</v>
      </c>
      <c r="B246" s="89" t="s">
        <v>205</v>
      </c>
      <c r="C246" s="89" t="s">
        <v>469</v>
      </c>
      <c r="D246" s="89" t="s">
        <v>804</v>
      </c>
      <c r="E246" s="89" t="s">
        <v>805</v>
      </c>
      <c r="F246" s="89">
        <v>463510647.61000001</v>
      </c>
      <c r="G246" s="89">
        <v>0</v>
      </c>
      <c r="H246" s="90">
        <v>45796580.450000003</v>
      </c>
      <c r="I246" s="90">
        <v>0</v>
      </c>
      <c r="J246" s="90">
        <v>267442.46000000002</v>
      </c>
      <c r="K246" s="90">
        <v>0</v>
      </c>
      <c r="L246" s="90">
        <v>0</v>
      </c>
      <c r="M246" s="90">
        <v>0</v>
      </c>
      <c r="N246" s="90"/>
      <c r="O246" s="90"/>
      <c r="P246" s="90">
        <v>46064022.909999996</v>
      </c>
      <c r="Q246" s="145">
        <v>0</v>
      </c>
      <c r="R246" s="146">
        <v>509574670.51999998</v>
      </c>
      <c r="S246" s="147">
        <v>0</v>
      </c>
    </row>
    <row r="247" spans="1:19" ht="30.6" x14ac:dyDescent="0.25">
      <c r="A247" s="144">
        <v>2023</v>
      </c>
      <c r="B247" s="89" t="s">
        <v>205</v>
      </c>
      <c r="C247" s="89" t="s">
        <v>469</v>
      </c>
      <c r="D247" s="89" t="s">
        <v>806</v>
      </c>
      <c r="E247" s="89" t="s">
        <v>807</v>
      </c>
      <c r="F247" s="89">
        <v>463510647.61000001</v>
      </c>
      <c r="G247" s="89">
        <v>0</v>
      </c>
      <c r="H247" s="90">
        <v>44495550.43</v>
      </c>
      <c r="I247" s="90">
        <v>0</v>
      </c>
      <c r="J247" s="90">
        <v>360109.91</v>
      </c>
      <c r="K247" s="90">
        <v>0</v>
      </c>
      <c r="L247" s="90">
        <v>0</v>
      </c>
      <c r="M247" s="90">
        <v>0</v>
      </c>
      <c r="N247" s="90"/>
      <c r="O247" s="90"/>
      <c r="P247" s="90">
        <v>44855660.340000004</v>
      </c>
      <c r="Q247" s="145">
        <v>0</v>
      </c>
      <c r="R247" s="146">
        <v>508366307.95000005</v>
      </c>
      <c r="S247" s="147">
        <v>0</v>
      </c>
    </row>
    <row r="248" spans="1:19" ht="30.6" x14ac:dyDescent="0.25">
      <c r="A248" s="144">
        <v>2023</v>
      </c>
      <c r="B248" s="89" t="s">
        <v>205</v>
      </c>
      <c r="C248" s="89" t="s">
        <v>469</v>
      </c>
      <c r="D248" s="89" t="s">
        <v>808</v>
      </c>
      <c r="E248" s="89" t="s">
        <v>809</v>
      </c>
      <c r="F248" s="89">
        <v>463510647.61000001</v>
      </c>
      <c r="G248" s="89">
        <v>0</v>
      </c>
      <c r="H248" s="90">
        <v>36074888.93</v>
      </c>
      <c r="I248" s="90">
        <v>0</v>
      </c>
      <c r="J248" s="90">
        <v>214977.8</v>
      </c>
      <c r="K248" s="90">
        <v>0</v>
      </c>
      <c r="L248" s="90">
        <v>0</v>
      </c>
      <c r="M248" s="90">
        <v>0</v>
      </c>
      <c r="N248" s="90"/>
      <c r="O248" s="90"/>
      <c r="P248" s="90">
        <v>36289866.729999997</v>
      </c>
      <c r="Q248" s="145">
        <v>0</v>
      </c>
      <c r="R248" s="146">
        <v>499800514.34000003</v>
      </c>
      <c r="S248" s="147">
        <v>0</v>
      </c>
    </row>
    <row r="249" spans="1:19" ht="30.6" x14ac:dyDescent="0.25">
      <c r="A249" s="144">
        <v>2023</v>
      </c>
      <c r="B249" s="89" t="s">
        <v>205</v>
      </c>
      <c r="C249" s="89" t="s">
        <v>469</v>
      </c>
      <c r="D249" s="89" t="s">
        <v>810</v>
      </c>
      <c r="E249" s="89" t="s">
        <v>811</v>
      </c>
      <c r="F249" s="89">
        <v>463510647.61000001</v>
      </c>
      <c r="G249" s="89">
        <v>0</v>
      </c>
      <c r="H249" s="90">
        <v>89627560.060000002</v>
      </c>
      <c r="I249" s="90">
        <v>0</v>
      </c>
      <c r="J249" s="90">
        <v>432736.13</v>
      </c>
      <c r="K249" s="90">
        <v>0</v>
      </c>
      <c r="L249" s="90">
        <v>0</v>
      </c>
      <c r="M249" s="90">
        <v>0</v>
      </c>
      <c r="N249" s="90"/>
      <c r="O249" s="90"/>
      <c r="P249" s="90">
        <v>90060296.189999998</v>
      </c>
      <c r="Q249" s="145">
        <v>0</v>
      </c>
      <c r="R249" s="146">
        <v>553570943.79999995</v>
      </c>
      <c r="S249" s="147">
        <v>0</v>
      </c>
    </row>
    <row r="250" spans="1:19" ht="30.6" x14ac:dyDescent="0.25">
      <c r="A250" s="144">
        <v>2023</v>
      </c>
      <c r="B250" s="89" t="s">
        <v>205</v>
      </c>
      <c r="C250" s="89" t="s">
        <v>469</v>
      </c>
      <c r="D250" s="89" t="s">
        <v>812</v>
      </c>
      <c r="E250" s="89" t="s">
        <v>813</v>
      </c>
      <c r="F250" s="89">
        <v>463510647.61000001</v>
      </c>
      <c r="G250" s="89">
        <v>0</v>
      </c>
      <c r="H250" s="90">
        <v>38195873.93</v>
      </c>
      <c r="I250" s="90">
        <v>0</v>
      </c>
      <c r="J250" s="90">
        <v>1672472.71</v>
      </c>
      <c r="K250" s="90">
        <v>0</v>
      </c>
      <c r="L250" s="90">
        <v>0</v>
      </c>
      <c r="M250" s="90">
        <v>0</v>
      </c>
      <c r="N250" s="90"/>
      <c r="O250" s="90"/>
      <c r="P250" s="90">
        <v>39868346.640000001</v>
      </c>
      <c r="Q250" s="145">
        <v>0</v>
      </c>
      <c r="R250" s="146">
        <v>503378994.25</v>
      </c>
      <c r="S250" s="147">
        <v>0</v>
      </c>
    </row>
    <row r="251" spans="1:19" ht="30.6" x14ac:dyDescent="0.25">
      <c r="A251" s="144">
        <v>2023</v>
      </c>
      <c r="B251" s="89" t="s">
        <v>205</v>
      </c>
      <c r="C251" s="89" t="s">
        <v>469</v>
      </c>
      <c r="D251" s="89" t="s">
        <v>814</v>
      </c>
      <c r="E251" s="89" t="s">
        <v>815</v>
      </c>
      <c r="F251" s="89">
        <v>463510647.61000001</v>
      </c>
      <c r="G251" s="89">
        <v>0</v>
      </c>
      <c r="H251" s="90">
        <v>497073490.25</v>
      </c>
      <c r="I251" s="90">
        <v>0</v>
      </c>
      <c r="J251" s="90">
        <v>11426863.57</v>
      </c>
      <c r="K251" s="90">
        <v>0</v>
      </c>
      <c r="L251" s="90">
        <v>0</v>
      </c>
      <c r="M251" s="90">
        <v>0</v>
      </c>
      <c r="N251" s="90"/>
      <c r="O251" s="90"/>
      <c r="P251" s="90">
        <v>508500353.81999999</v>
      </c>
      <c r="Q251" s="145">
        <v>0</v>
      </c>
      <c r="R251" s="146">
        <v>972011001.43000007</v>
      </c>
      <c r="S251" s="147">
        <v>0</v>
      </c>
    </row>
    <row r="252" spans="1:19" ht="20.399999999999999" x14ac:dyDescent="0.25">
      <c r="A252" s="144">
        <v>2023</v>
      </c>
      <c r="B252" s="89" t="s">
        <v>205</v>
      </c>
      <c r="C252" s="89" t="s">
        <v>475</v>
      </c>
      <c r="D252" s="89" t="s">
        <v>816</v>
      </c>
      <c r="E252" s="89" t="s">
        <v>817</v>
      </c>
      <c r="F252" s="89">
        <v>284041.21999999997</v>
      </c>
      <c r="G252" s="89">
        <v>2676.34</v>
      </c>
      <c r="H252" s="90">
        <v>0</v>
      </c>
      <c r="I252" s="90">
        <v>0</v>
      </c>
      <c r="J252" s="90">
        <v>31656110.609999999</v>
      </c>
      <c r="K252" s="90">
        <v>196715.2</v>
      </c>
      <c r="L252" s="90">
        <v>117007.15</v>
      </c>
      <c r="M252" s="90">
        <v>5337.66</v>
      </c>
      <c r="N252" s="90"/>
      <c r="O252" s="90"/>
      <c r="P252" s="90">
        <v>31773117.760000002</v>
      </c>
      <c r="Q252" s="145">
        <v>202052.86</v>
      </c>
      <c r="R252" s="146">
        <v>32057158.98</v>
      </c>
      <c r="S252" s="147">
        <v>204729.19999999998</v>
      </c>
    </row>
    <row r="253" spans="1:19" ht="30.6" x14ac:dyDescent="0.25">
      <c r="A253" s="144">
        <v>2023</v>
      </c>
      <c r="B253" s="89" t="s">
        <v>205</v>
      </c>
      <c r="C253" s="89" t="s">
        <v>475</v>
      </c>
      <c r="D253" s="89" t="s">
        <v>818</v>
      </c>
      <c r="E253" s="89" t="s">
        <v>819</v>
      </c>
      <c r="F253" s="89">
        <v>284041.21999999997</v>
      </c>
      <c r="G253" s="89">
        <v>2676.34</v>
      </c>
      <c r="H253" s="90">
        <v>6471240.79</v>
      </c>
      <c r="I253" s="90">
        <v>21524.14</v>
      </c>
      <c r="J253" s="90">
        <v>64612234.289999999</v>
      </c>
      <c r="K253" s="90">
        <v>203922.84</v>
      </c>
      <c r="L253" s="90">
        <v>2691044.47</v>
      </c>
      <c r="M253" s="90">
        <v>5026.72</v>
      </c>
      <c r="N253" s="90"/>
      <c r="O253" s="90"/>
      <c r="P253" s="90">
        <v>73774519.549999997</v>
      </c>
      <c r="Q253" s="145">
        <v>230473.7</v>
      </c>
      <c r="R253" s="146">
        <v>74058560.769999996</v>
      </c>
      <c r="S253" s="147">
        <v>233150.04</v>
      </c>
    </row>
    <row r="254" spans="1:19" ht="30.6" x14ac:dyDescent="0.25">
      <c r="A254" s="144">
        <v>2023</v>
      </c>
      <c r="B254" s="89" t="s">
        <v>205</v>
      </c>
      <c r="C254" s="89" t="s">
        <v>475</v>
      </c>
      <c r="D254" s="89" t="s">
        <v>820</v>
      </c>
      <c r="E254" s="89" t="s">
        <v>821</v>
      </c>
      <c r="F254" s="89">
        <v>284041.21999999997</v>
      </c>
      <c r="G254" s="89">
        <v>2676.34</v>
      </c>
      <c r="H254" s="90">
        <v>2461986</v>
      </c>
      <c r="I254" s="90">
        <v>8949.8799999999992</v>
      </c>
      <c r="J254" s="90">
        <v>66216301.509999998</v>
      </c>
      <c r="K254" s="90">
        <v>170427.47</v>
      </c>
      <c r="L254" s="90">
        <v>3324903.81</v>
      </c>
      <c r="M254" s="90">
        <v>6438.8</v>
      </c>
      <c r="N254" s="90"/>
      <c r="O254" s="90"/>
      <c r="P254" s="90">
        <v>72003191.319999993</v>
      </c>
      <c r="Q254" s="145">
        <v>185816.15</v>
      </c>
      <c r="R254" s="146">
        <v>72287232.539999992</v>
      </c>
      <c r="S254" s="147">
        <v>188492.49</v>
      </c>
    </row>
    <row r="255" spans="1:19" ht="30.6" x14ac:dyDescent="0.25">
      <c r="A255" s="144">
        <v>2023</v>
      </c>
      <c r="B255" s="89" t="s">
        <v>205</v>
      </c>
      <c r="C255" s="89" t="s">
        <v>475</v>
      </c>
      <c r="D255" s="89" t="s">
        <v>822</v>
      </c>
      <c r="E255" s="89" t="s">
        <v>823</v>
      </c>
      <c r="F255" s="89">
        <v>284041.21999999997</v>
      </c>
      <c r="G255" s="89">
        <v>2676.34</v>
      </c>
      <c r="H255" s="90">
        <v>14586945.439999999</v>
      </c>
      <c r="I255" s="90">
        <v>39085.449999999997</v>
      </c>
      <c r="J255" s="90">
        <v>113845025.87</v>
      </c>
      <c r="K255" s="90">
        <v>261609.38</v>
      </c>
      <c r="L255" s="90">
        <v>6000851.6799999997</v>
      </c>
      <c r="M255" s="90">
        <v>5392.44</v>
      </c>
      <c r="N255" s="90"/>
      <c r="O255" s="90"/>
      <c r="P255" s="90">
        <v>134432822.99000001</v>
      </c>
      <c r="Q255" s="145">
        <v>306087.27</v>
      </c>
      <c r="R255" s="146">
        <v>134716864.21000001</v>
      </c>
      <c r="S255" s="147">
        <v>308763.61000000004</v>
      </c>
    </row>
    <row r="256" spans="1:19" ht="30.6" x14ac:dyDescent="0.25">
      <c r="A256" s="144">
        <v>2023</v>
      </c>
      <c r="B256" s="89" t="s">
        <v>205</v>
      </c>
      <c r="C256" s="89" t="s">
        <v>475</v>
      </c>
      <c r="D256" s="89" t="s">
        <v>824</v>
      </c>
      <c r="E256" s="89" t="s">
        <v>825</v>
      </c>
      <c r="F256" s="89">
        <v>284041.21999999997</v>
      </c>
      <c r="G256" s="89">
        <v>2676.34</v>
      </c>
      <c r="H256" s="90">
        <v>48924923.5</v>
      </c>
      <c r="I256" s="90">
        <v>118573.44</v>
      </c>
      <c r="J256" s="90">
        <v>213100369.02000001</v>
      </c>
      <c r="K256" s="90">
        <v>507443.61</v>
      </c>
      <c r="L256" s="90">
        <v>3244306.65</v>
      </c>
      <c r="M256" s="90">
        <v>5542.61</v>
      </c>
      <c r="N256" s="90"/>
      <c r="O256" s="90"/>
      <c r="P256" s="90">
        <v>265269599.16999999</v>
      </c>
      <c r="Q256" s="145">
        <v>631559.66</v>
      </c>
      <c r="R256" s="146">
        <v>265553640.38999999</v>
      </c>
      <c r="S256" s="147">
        <v>634236</v>
      </c>
    </row>
    <row r="257" spans="1:19" ht="30.6" x14ac:dyDescent="0.25">
      <c r="A257" s="144">
        <v>2023</v>
      </c>
      <c r="B257" s="89" t="s">
        <v>205</v>
      </c>
      <c r="C257" s="89" t="s">
        <v>475</v>
      </c>
      <c r="D257" s="89" t="s">
        <v>826</v>
      </c>
      <c r="E257" s="89" t="s">
        <v>827</v>
      </c>
      <c r="F257" s="89">
        <v>284041.21999999997</v>
      </c>
      <c r="G257" s="89">
        <v>2676.34</v>
      </c>
      <c r="H257" s="90">
        <v>13830699.960000001</v>
      </c>
      <c r="I257" s="90">
        <v>36936.44</v>
      </c>
      <c r="J257" s="90">
        <v>94612365.569999993</v>
      </c>
      <c r="K257" s="90">
        <v>249302.2</v>
      </c>
      <c r="L257" s="90">
        <v>2947560.52</v>
      </c>
      <c r="M257" s="90">
        <v>5399.3</v>
      </c>
      <c r="N257" s="90"/>
      <c r="O257" s="90"/>
      <c r="P257" s="90">
        <v>111390626.05</v>
      </c>
      <c r="Q257" s="145">
        <v>291637.94</v>
      </c>
      <c r="R257" s="146">
        <v>111674667.27</v>
      </c>
      <c r="S257" s="147">
        <v>294314.28000000003</v>
      </c>
    </row>
    <row r="258" spans="1:19" ht="30.6" x14ac:dyDescent="0.25">
      <c r="A258" s="144">
        <v>2023</v>
      </c>
      <c r="B258" s="89" t="s">
        <v>205</v>
      </c>
      <c r="C258" s="89" t="s">
        <v>475</v>
      </c>
      <c r="D258" s="89" t="s">
        <v>828</v>
      </c>
      <c r="E258" s="89" t="s">
        <v>829</v>
      </c>
      <c r="F258" s="89">
        <v>284041.21999999997</v>
      </c>
      <c r="G258" s="89">
        <v>2676.34</v>
      </c>
      <c r="H258" s="90">
        <v>169963669.49000001</v>
      </c>
      <c r="I258" s="90">
        <v>714305.49</v>
      </c>
      <c r="J258" s="90">
        <v>1599998098.23</v>
      </c>
      <c r="K258" s="90">
        <v>4582763.45</v>
      </c>
      <c r="L258" s="90">
        <v>8032941</v>
      </c>
      <c r="M258" s="90">
        <v>13911.93</v>
      </c>
      <c r="N258" s="90"/>
      <c r="O258" s="90"/>
      <c r="P258" s="90">
        <v>1777994708.72</v>
      </c>
      <c r="Q258" s="145">
        <v>5310980.87</v>
      </c>
      <c r="R258" s="146">
        <v>1778278749.9400001</v>
      </c>
      <c r="S258" s="147">
        <v>5313657.21</v>
      </c>
    </row>
    <row r="259" spans="1:19" ht="30.6" x14ac:dyDescent="0.25">
      <c r="A259" s="144">
        <v>2023</v>
      </c>
      <c r="B259" s="89" t="s">
        <v>205</v>
      </c>
      <c r="C259" s="89" t="s">
        <v>475</v>
      </c>
      <c r="D259" s="89" t="s">
        <v>830</v>
      </c>
      <c r="E259" s="89" t="s">
        <v>831</v>
      </c>
      <c r="F259" s="89">
        <v>284041.21999999997</v>
      </c>
      <c r="G259" s="89">
        <v>2676.34</v>
      </c>
      <c r="H259" s="90">
        <v>0</v>
      </c>
      <c r="I259" s="90">
        <v>0</v>
      </c>
      <c r="J259" s="90">
        <v>0</v>
      </c>
      <c r="K259" s="90">
        <v>0</v>
      </c>
      <c r="L259" s="90">
        <v>0</v>
      </c>
      <c r="M259" s="90">
        <v>0</v>
      </c>
      <c r="N259" s="90"/>
      <c r="O259" s="90"/>
      <c r="P259" s="90">
        <v>0</v>
      </c>
      <c r="Q259" s="145">
        <v>0</v>
      </c>
      <c r="R259" s="146">
        <v>284041.21999999997</v>
      </c>
      <c r="S259" s="147">
        <v>2676.34</v>
      </c>
    </row>
    <row r="260" spans="1:19" ht="30.6" x14ac:dyDescent="0.25">
      <c r="A260" s="144">
        <v>2023</v>
      </c>
      <c r="B260" s="89" t="s">
        <v>205</v>
      </c>
      <c r="C260" s="89" t="s">
        <v>475</v>
      </c>
      <c r="D260" s="89" t="s">
        <v>832</v>
      </c>
      <c r="E260" s="89" t="s">
        <v>833</v>
      </c>
      <c r="F260" s="89">
        <v>284041.21999999997</v>
      </c>
      <c r="G260" s="89">
        <v>2676.34</v>
      </c>
      <c r="H260" s="90">
        <v>107977524.62</v>
      </c>
      <c r="I260" s="90">
        <v>289699.71000000002</v>
      </c>
      <c r="J260" s="90">
        <v>651089766.12</v>
      </c>
      <c r="K260" s="90">
        <v>1672378.22</v>
      </c>
      <c r="L260" s="90">
        <v>2465314.7200000002</v>
      </c>
      <c r="M260" s="90">
        <v>4531.3</v>
      </c>
      <c r="N260" s="90"/>
      <c r="O260" s="90"/>
      <c r="P260" s="90">
        <v>761532605.46000004</v>
      </c>
      <c r="Q260" s="145">
        <v>1966609.23</v>
      </c>
      <c r="R260" s="146">
        <v>761816646.68000007</v>
      </c>
      <c r="S260" s="147">
        <v>1969285.57</v>
      </c>
    </row>
    <row r="261" spans="1:19" ht="20.399999999999999" x14ac:dyDescent="0.25">
      <c r="A261" s="144">
        <v>2023</v>
      </c>
      <c r="B261" s="89" t="s">
        <v>205</v>
      </c>
      <c r="C261" s="89" t="s">
        <v>482</v>
      </c>
      <c r="D261" s="89" t="s">
        <v>834</v>
      </c>
      <c r="E261" s="89" t="s">
        <v>835</v>
      </c>
      <c r="F261" s="89">
        <v>0</v>
      </c>
      <c r="G261" s="89">
        <v>0</v>
      </c>
      <c r="H261" s="90">
        <v>0</v>
      </c>
      <c r="I261" s="90">
        <v>0</v>
      </c>
      <c r="J261" s="90">
        <v>0</v>
      </c>
      <c r="K261" s="90">
        <v>0</v>
      </c>
      <c r="L261" s="90">
        <v>0</v>
      </c>
      <c r="M261" s="90">
        <v>0</v>
      </c>
      <c r="N261" s="90"/>
      <c r="O261" s="90"/>
      <c r="P261" s="90">
        <v>0</v>
      </c>
      <c r="Q261" s="145">
        <v>0</v>
      </c>
      <c r="R261" s="146">
        <v>0</v>
      </c>
      <c r="S261" s="147">
        <v>0</v>
      </c>
    </row>
    <row r="262" spans="1:19" ht="20.399999999999999" x14ac:dyDescent="0.25">
      <c r="A262" s="144">
        <v>2023</v>
      </c>
      <c r="B262" s="89" t="s">
        <v>205</v>
      </c>
      <c r="C262" s="89" t="s">
        <v>21</v>
      </c>
      <c r="D262" s="89" t="s">
        <v>836</v>
      </c>
      <c r="E262" s="89" t="s">
        <v>837</v>
      </c>
      <c r="F262" s="89">
        <v>6252749.6500000004</v>
      </c>
      <c r="G262" s="89">
        <v>0</v>
      </c>
      <c r="H262" s="90">
        <v>193850410.81</v>
      </c>
      <c r="I262" s="90">
        <v>0</v>
      </c>
      <c r="J262" s="90">
        <v>0</v>
      </c>
      <c r="K262" s="90">
        <v>0</v>
      </c>
      <c r="L262" s="90">
        <v>0</v>
      </c>
      <c r="M262" s="90">
        <v>0</v>
      </c>
      <c r="N262" s="90"/>
      <c r="O262" s="90"/>
      <c r="P262" s="90">
        <v>193850410.81</v>
      </c>
      <c r="Q262" s="145">
        <v>0</v>
      </c>
      <c r="R262" s="146">
        <v>200103160.46000001</v>
      </c>
      <c r="S262" s="147">
        <v>0</v>
      </c>
    </row>
    <row r="263" spans="1:19" ht="20.399999999999999" x14ac:dyDescent="0.25">
      <c r="A263" s="144">
        <v>2023</v>
      </c>
      <c r="B263" s="89" t="s">
        <v>205</v>
      </c>
      <c r="C263" s="89" t="s">
        <v>21</v>
      </c>
      <c r="D263" s="89" t="s">
        <v>838</v>
      </c>
      <c r="E263" s="89" t="s">
        <v>839</v>
      </c>
      <c r="F263" s="89">
        <v>6252749.6500000004</v>
      </c>
      <c r="G263" s="89">
        <v>0</v>
      </c>
      <c r="H263" s="90">
        <v>4950063273.9399996</v>
      </c>
      <c r="I263" s="90">
        <v>0</v>
      </c>
      <c r="J263" s="90">
        <v>1626453.37</v>
      </c>
      <c r="K263" s="90">
        <v>0</v>
      </c>
      <c r="L263" s="90">
        <v>0</v>
      </c>
      <c r="M263" s="90">
        <v>0</v>
      </c>
      <c r="N263" s="90"/>
      <c r="O263" s="90"/>
      <c r="P263" s="90">
        <v>4951689727.3100004</v>
      </c>
      <c r="Q263" s="145">
        <v>0</v>
      </c>
      <c r="R263" s="146">
        <v>4957942476.96</v>
      </c>
      <c r="S263" s="147">
        <v>0</v>
      </c>
    </row>
    <row r="264" spans="1:19" ht="20.399999999999999" x14ac:dyDescent="0.25">
      <c r="A264" s="144">
        <v>2023</v>
      </c>
      <c r="B264" s="89" t="s">
        <v>205</v>
      </c>
      <c r="C264" s="89" t="s">
        <v>21</v>
      </c>
      <c r="D264" s="89" t="s">
        <v>840</v>
      </c>
      <c r="E264" s="89" t="s">
        <v>839</v>
      </c>
      <c r="F264" s="89">
        <v>6252749.6500000004</v>
      </c>
      <c r="G264" s="89">
        <v>0</v>
      </c>
      <c r="H264" s="90">
        <v>5346550850.1700001</v>
      </c>
      <c r="I264" s="90">
        <v>0</v>
      </c>
      <c r="J264" s="90">
        <v>641907.59</v>
      </c>
      <c r="K264" s="90">
        <v>0</v>
      </c>
      <c r="L264" s="90">
        <v>0</v>
      </c>
      <c r="M264" s="90">
        <v>0</v>
      </c>
      <c r="N264" s="90"/>
      <c r="O264" s="90"/>
      <c r="P264" s="90">
        <v>5347192757.7600002</v>
      </c>
      <c r="Q264" s="145">
        <v>0</v>
      </c>
      <c r="R264" s="146">
        <v>5353445507.4099998</v>
      </c>
      <c r="S264" s="147">
        <v>0</v>
      </c>
    </row>
    <row r="265" spans="1:19" ht="20.399999999999999" x14ac:dyDescent="0.25">
      <c r="A265" s="144">
        <v>2023</v>
      </c>
      <c r="B265" s="89" t="s">
        <v>205</v>
      </c>
      <c r="C265" s="89" t="s">
        <v>21</v>
      </c>
      <c r="D265" s="89" t="s">
        <v>841</v>
      </c>
      <c r="E265" s="89" t="s">
        <v>842</v>
      </c>
      <c r="F265" s="89">
        <v>6252749.6500000004</v>
      </c>
      <c r="G265" s="89">
        <v>0</v>
      </c>
      <c r="H265" s="90">
        <v>157474798.69999999</v>
      </c>
      <c r="I265" s="90">
        <v>0</v>
      </c>
      <c r="J265" s="90">
        <v>0</v>
      </c>
      <c r="K265" s="90">
        <v>0</v>
      </c>
      <c r="L265" s="90">
        <v>0</v>
      </c>
      <c r="M265" s="90">
        <v>0</v>
      </c>
      <c r="N265" s="90"/>
      <c r="O265" s="90"/>
      <c r="P265" s="90">
        <v>157474798.69999999</v>
      </c>
      <c r="Q265" s="145">
        <v>0</v>
      </c>
      <c r="R265" s="146">
        <v>163727548.34999999</v>
      </c>
      <c r="S265" s="147">
        <v>0</v>
      </c>
    </row>
    <row r="266" spans="1:19" ht="20.399999999999999" x14ac:dyDescent="0.25">
      <c r="A266" s="144">
        <v>2023</v>
      </c>
      <c r="B266" s="89" t="s">
        <v>205</v>
      </c>
      <c r="C266" s="89" t="s">
        <v>21</v>
      </c>
      <c r="D266" s="89" t="s">
        <v>843</v>
      </c>
      <c r="E266" s="89" t="s">
        <v>844</v>
      </c>
      <c r="F266" s="89">
        <v>6252749.6500000004</v>
      </c>
      <c r="G266" s="89">
        <v>0</v>
      </c>
      <c r="H266" s="90">
        <v>110305529.98999999</v>
      </c>
      <c r="I266" s="90">
        <v>0</v>
      </c>
      <c r="J266" s="90">
        <v>0</v>
      </c>
      <c r="K266" s="90">
        <v>0</v>
      </c>
      <c r="L266" s="90">
        <v>0</v>
      </c>
      <c r="M266" s="90">
        <v>0</v>
      </c>
      <c r="N266" s="90"/>
      <c r="O266" s="90"/>
      <c r="P266" s="90">
        <v>110305529.98999999</v>
      </c>
      <c r="Q266" s="145">
        <v>0</v>
      </c>
      <c r="R266" s="146">
        <v>116558279.64</v>
      </c>
      <c r="S266" s="147">
        <v>0</v>
      </c>
    </row>
    <row r="267" spans="1:19" ht="20.399999999999999" x14ac:dyDescent="0.25">
      <c r="A267" s="144">
        <v>2023</v>
      </c>
      <c r="B267" s="89" t="s">
        <v>205</v>
      </c>
      <c r="C267" s="89" t="s">
        <v>21</v>
      </c>
      <c r="D267" s="89" t="s">
        <v>845</v>
      </c>
      <c r="E267" s="89" t="s">
        <v>846</v>
      </c>
      <c r="F267" s="89">
        <v>6252749.6500000004</v>
      </c>
      <c r="G267" s="89">
        <v>0</v>
      </c>
      <c r="H267" s="90">
        <v>289382786.80000001</v>
      </c>
      <c r="I267" s="90">
        <v>0</v>
      </c>
      <c r="J267" s="90">
        <v>0</v>
      </c>
      <c r="K267" s="90">
        <v>0</v>
      </c>
      <c r="L267" s="90">
        <v>0</v>
      </c>
      <c r="M267" s="90">
        <v>0</v>
      </c>
      <c r="N267" s="90"/>
      <c r="O267" s="90"/>
      <c r="P267" s="90">
        <v>289382786.80000001</v>
      </c>
      <c r="Q267" s="145">
        <v>0</v>
      </c>
      <c r="R267" s="146">
        <v>295635536.44999999</v>
      </c>
      <c r="S267" s="147">
        <v>0</v>
      </c>
    </row>
    <row r="268" spans="1:19" ht="20.399999999999999" x14ac:dyDescent="0.25">
      <c r="A268" s="144">
        <v>2023</v>
      </c>
      <c r="B268" s="89" t="s">
        <v>205</v>
      </c>
      <c r="C268" s="89" t="s">
        <v>21</v>
      </c>
      <c r="D268" s="89" t="s">
        <v>847</v>
      </c>
      <c r="E268" s="89" t="s">
        <v>839</v>
      </c>
      <c r="F268" s="89">
        <v>6252749.6500000004</v>
      </c>
      <c r="G268" s="89">
        <v>0</v>
      </c>
      <c r="H268" s="90">
        <v>705336052.44000006</v>
      </c>
      <c r="I268" s="90">
        <v>0</v>
      </c>
      <c r="J268" s="90">
        <v>34263.800000000003</v>
      </c>
      <c r="K268" s="90">
        <v>0</v>
      </c>
      <c r="L268" s="90">
        <v>0</v>
      </c>
      <c r="M268" s="90">
        <v>0</v>
      </c>
      <c r="N268" s="90"/>
      <c r="O268" s="90"/>
      <c r="P268" s="90">
        <v>705370316.24000001</v>
      </c>
      <c r="Q268" s="145">
        <v>0</v>
      </c>
      <c r="R268" s="146">
        <v>711623065.88999999</v>
      </c>
      <c r="S268" s="147">
        <v>0</v>
      </c>
    </row>
    <row r="269" spans="1:19" ht="20.399999999999999" x14ac:dyDescent="0.25">
      <c r="A269" s="144">
        <v>2023</v>
      </c>
      <c r="B269" s="89" t="s">
        <v>205</v>
      </c>
      <c r="C269" s="89" t="s">
        <v>21</v>
      </c>
      <c r="D269" s="89" t="s">
        <v>848</v>
      </c>
      <c r="E269" s="89" t="s">
        <v>839</v>
      </c>
      <c r="F269" s="89">
        <v>6252749.6500000004</v>
      </c>
      <c r="G269" s="89">
        <v>0</v>
      </c>
      <c r="H269" s="90">
        <v>2054013555.53</v>
      </c>
      <c r="I269" s="90">
        <v>0</v>
      </c>
      <c r="J269" s="90">
        <v>27074.42</v>
      </c>
      <c r="K269" s="90">
        <v>0</v>
      </c>
      <c r="L269" s="90">
        <v>0</v>
      </c>
      <c r="M269" s="90">
        <v>0</v>
      </c>
      <c r="N269" s="90"/>
      <c r="O269" s="90"/>
      <c r="P269" s="90">
        <v>2054040629.95</v>
      </c>
      <c r="Q269" s="145">
        <v>0</v>
      </c>
      <c r="R269" s="146">
        <v>2060293379.6000001</v>
      </c>
      <c r="S269" s="147">
        <v>0</v>
      </c>
    </row>
    <row r="270" spans="1:19" ht="20.399999999999999" x14ac:dyDescent="0.25">
      <c r="A270" s="144">
        <v>2023</v>
      </c>
      <c r="B270" s="89" t="s">
        <v>205</v>
      </c>
      <c r="C270" s="89" t="s">
        <v>21</v>
      </c>
      <c r="D270" s="89" t="s">
        <v>849</v>
      </c>
      <c r="E270" s="89" t="s">
        <v>850</v>
      </c>
      <c r="F270" s="89">
        <v>6252749.6500000004</v>
      </c>
      <c r="G270" s="89">
        <v>0</v>
      </c>
      <c r="H270" s="90">
        <v>120188369.59</v>
      </c>
      <c r="I270" s="90">
        <v>0</v>
      </c>
      <c r="J270" s="90">
        <v>0</v>
      </c>
      <c r="K270" s="90">
        <v>0</v>
      </c>
      <c r="L270" s="90">
        <v>0</v>
      </c>
      <c r="M270" s="90">
        <v>0</v>
      </c>
      <c r="N270" s="90"/>
      <c r="O270" s="90"/>
      <c r="P270" s="90">
        <v>120188369.59</v>
      </c>
      <c r="Q270" s="145">
        <v>0</v>
      </c>
      <c r="R270" s="146">
        <v>126441119.24000001</v>
      </c>
      <c r="S270" s="147">
        <v>0</v>
      </c>
    </row>
    <row r="271" spans="1:19" ht="20.399999999999999" x14ac:dyDescent="0.25">
      <c r="A271" s="144">
        <v>2023</v>
      </c>
      <c r="B271" s="89" t="s">
        <v>205</v>
      </c>
      <c r="C271" s="89" t="s">
        <v>500</v>
      </c>
      <c r="D271" s="89" t="s">
        <v>851</v>
      </c>
      <c r="E271" s="89" t="s">
        <v>852</v>
      </c>
      <c r="F271" s="89">
        <v>27507.040000000001</v>
      </c>
      <c r="G271" s="89">
        <v>77.62</v>
      </c>
      <c r="H271" s="90">
        <v>129343.07</v>
      </c>
      <c r="I271" s="90">
        <v>423.41</v>
      </c>
      <c r="J271" s="90">
        <v>0</v>
      </c>
      <c r="K271" s="90">
        <v>0</v>
      </c>
      <c r="L271" s="90">
        <v>0</v>
      </c>
      <c r="M271" s="90">
        <v>0</v>
      </c>
      <c r="N271" s="90"/>
      <c r="O271" s="90"/>
      <c r="P271" s="90">
        <v>129343.07</v>
      </c>
      <c r="Q271" s="145">
        <v>423.41</v>
      </c>
      <c r="R271" s="146">
        <v>156850.11000000002</v>
      </c>
      <c r="S271" s="147">
        <v>501.03000000000003</v>
      </c>
    </row>
    <row r="272" spans="1:19" ht="20.399999999999999" x14ac:dyDescent="0.25">
      <c r="A272" s="144">
        <v>2023</v>
      </c>
      <c r="B272" s="89" t="s">
        <v>205</v>
      </c>
      <c r="C272" s="89" t="s">
        <v>500</v>
      </c>
      <c r="D272" s="89" t="s">
        <v>853</v>
      </c>
      <c r="E272" s="89" t="s">
        <v>854</v>
      </c>
      <c r="F272" s="89">
        <v>27507.040000000001</v>
      </c>
      <c r="G272" s="89">
        <v>77.62</v>
      </c>
      <c r="H272" s="90">
        <v>9946442.6199999992</v>
      </c>
      <c r="I272" s="90">
        <v>0</v>
      </c>
      <c r="J272" s="90">
        <v>256307.88</v>
      </c>
      <c r="K272" s="90">
        <v>0</v>
      </c>
      <c r="L272" s="90">
        <v>0</v>
      </c>
      <c r="M272" s="90">
        <v>0</v>
      </c>
      <c r="N272" s="90"/>
      <c r="O272" s="90"/>
      <c r="P272" s="90">
        <v>10202750.5</v>
      </c>
      <c r="Q272" s="145">
        <v>0</v>
      </c>
      <c r="R272" s="146">
        <v>10230257.539999999</v>
      </c>
      <c r="S272" s="147">
        <v>77.62</v>
      </c>
    </row>
    <row r="273" spans="1:19" ht="20.399999999999999" x14ac:dyDescent="0.25">
      <c r="A273" s="144">
        <v>2023</v>
      </c>
      <c r="B273" s="89" t="s">
        <v>205</v>
      </c>
      <c r="C273" s="89" t="s">
        <v>500</v>
      </c>
      <c r="D273" s="89" t="s">
        <v>855</v>
      </c>
      <c r="E273" s="89" t="s">
        <v>856</v>
      </c>
      <c r="F273" s="89">
        <v>27507.040000000001</v>
      </c>
      <c r="G273" s="89">
        <v>77.62</v>
      </c>
      <c r="H273" s="90">
        <v>122512.24</v>
      </c>
      <c r="I273" s="90">
        <v>1214.05</v>
      </c>
      <c r="J273" s="90">
        <v>0</v>
      </c>
      <c r="K273" s="90">
        <v>0</v>
      </c>
      <c r="L273" s="90">
        <v>0</v>
      </c>
      <c r="M273" s="90">
        <v>0</v>
      </c>
      <c r="N273" s="90"/>
      <c r="O273" s="90"/>
      <c r="P273" s="90">
        <v>122512.24</v>
      </c>
      <c r="Q273" s="145">
        <v>1214.05</v>
      </c>
      <c r="R273" s="146">
        <v>150019.28</v>
      </c>
      <c r="S273" s="147">
        <v>1291.67</v>
      </c>
    </row>
    <row r="274" spans="1:19" ht="20.399999999999999" x14ac:dyDescent="0.25">
      <c r="A274" s="144">
        <v>2023</v>
      </c>
      <c r="B274" s="89" t="s">
        <v>205</v>
      </c>
      <c r="C274" s="89" t="s">
        <v>500</v>
      </c>
      <c r="D274" s="89" t="s">
        <v>857</v>
      </c>
      <c r="E274" s="89" t="s">
        <v>858</v>
      </c>
      <c r="F274" s="89">
        <v>27507.040000000001</v>
      </c>
      <c r="G274" s="89">
        <v>77.62</v>
      </c>
      <c r="H274" s="90">
        <v>0</v>
      </c>
      <c r="I274" s="90">
        <v>0</v>
      </c>
      <c r="J274" s="90">
        <v>0</v>
      </c>
      <c r="K274" s="90">
        <v>0</v>
      </c>
      <c r="L274" s="90">
        <v>0</v>
      </c>
      <c r="M274" s="90">
        <v>0</v>
      </c>
      <c r="N274" s="90"/>
      <c r="O274" s="90"/>
      <c r="P274" s="90">
        <v>0</v>
      </c>
      <c r="Q274" s="145">
        <v>0</v>
      </c>
      <c r="R274" s="146">
        <v>27507.040000000001</v>
      </c>
      <c r="S274" s="147">
        <v>77.62</v>
      </c>
    </row>
    <row r="275" spans="1:19" ht="20.399999999999999" x14ac:dyDescent="0.25">
      <c r="A275" s="144">
        <v>2023</v>
      </c>
      <c r="B275" s="89" t="s">
        <v>205</v>
      </c>
      <c r="C275" s="89" t="s">
        <v>500</v>
      </c>
      <c r="D275" s="89" t="s">
        <v>859</v>
      </c>
      <c r="E275" s="89" t="s">
        <v>860</v>
      </c>
      <c r="F275" s="89">
        <v>27507.040000000001</v>
      </c>
      <c r="G275" s="89">
        <v>77.62</v>
      </c>
      <c r="H275" s="90">
        <v>301087.53999999998</v>
      </c>
      <c r="I275" s="90">
        <v>950.2</v>
      </c>
      <c r="J275" s="90">
        <v>0</v>
      </c>
      <c r="K275" s="90">
        <v>0</v>
      </c>
      <c r="L275" s="90">
        <v>0</v>
      </c>
      <c r="M275" s="90">
        <v>0</v>
      </c>
      <c r="N275" s="90"/>
      <c r="O275" s="90"/>
      <c r="P275" s="90">
        <v>301087.53999999998</v>
      </c>
      <c r="Q275" s="145">
        <v>950.2</v>
      </c>
      <c r="R275" s="146">
        <v>328594.57999999996</v>
      </c>
      <c r="S275" s="147">
        <v>1027.8200000000002</v>
      </c>
    </row>
    <row r="276" spans="1:19" ht="20.399999999999999" x14ac:dyDescent="0.25">
      <c r="A276" s="144">
        <v>2023</v>
      </c>
      <c r="B276" s="89" t="s">
        <v>205</v>
      </c>
      <c r="C276" s="89" t="s">
        <v>505</v>
      </c>
      <c r="D276" s="89" t="s">
        <v>861</v>
      </c>
      <c r="E276" s="89" t="s">
        <v>862</v>
      </c>
      <c r="F276" s="89">
        <v>1475757.84</v>
      </c>
      <c r="G276" s="89">
        <v>4043.18</v>
      </c>
      <c r="H276" s="90">
        <v>3240.28</v>
      </c>
      <c r="I276" s="90">
        <v>22.32</v>
      </c>
      <c r="J276" s="90">
        <v>51600.89</v>
      </c>
      <c r="K276" s="90">
        <v>246.53</v>
      </c>
      <c r="L276" s="90">
        <v>0</v>
      </c>
      <c r="M276" s="90">
        <v>0</v>
      </c>
      <c r="N276" s="90"/>
      <c r="O276" s="90"/>
      <c r="P276" s="90">
        <v>54841.17</v>
      </c>
      <c r="Q276" s="145">
        <v>268.85000000000002</v>
      </c>
      <c r="R276" s="146">
        <v>1530599.01</v>
      </c>
      <c r="S276" s="147">
        <v>4312.03</v>
      </c>
    </row>
    <row r="277" spans="1:19" ht="20.399999999999999" x14ac:dyDescent="0.25">
      <c r="A277" s="144">
        <v>2023</v>
      </c>
      <c r="B277" s="89" t="s">
        <v>205</v>
      </c>
      <c r="C277" s="89" t="s">
        <v>505</v>
      </c>
      <c r="D277" s="89" t="s">
        <v>863</v>
      </c>
      <c r="E277" s="89" t="s">
        <v>864</v>
      </c>
      <c r="F277" s="89">
        <v>1475757.84</v>
      </c>
      <c r="G277" s="89">
        <v>4043.18</v>
      </c>
      <c r="H277" s="90">
        <v>39483217.079999998</v>
      </c>
      <c r="I277" s="90">
        <v>0</v>
      </c>
      <c r="J277" s="90">
        <v>12215044.300000001</v>
      </c>
      <c r="K277" s="90">
        <v>0</v>
      </c>
      <c r="L277" s="90">
        <v>0</v>
      </c>
      <c r="M277" s="90">
        <v>0</v>
      </c>
      <c r="N277" s="90"/>
      <c r="O277" s="90"/>
      <c r="P277" s="90">
        <v>51698261.380000003</v>
      </c>
      <c r="Q277" s="145">
        <v>0</v>
      </c>
      <c r="R277" s="146">
        <v>53174019.220000006</v>
      </c>
      <c r="S277" s="147">
        <v>4043.18</v>
      </c>
    </row>
    <row r="278" spans="1:19" ht="20.399999999999999" x14ac:dyDescent="0.25">
      <c r="A278" s="144">
        <v>2023</v>
      </c>
      <c r="B278" s="89" t="s">
        <v>205</v>
      </c>
      <c r="C278" s="89" t="s">
        <v>505</v>
      </c>
      <c r="D278" s="89" t="s">
        <v>865</v>
      </c>
      <c r="E278" s="89" t="s">
        <v>866</v>
      </c>
      <c r="F278" s="89">
        <v>1475757.84</v>
      </c>
      <c r="G278" s="89">
        <v>4043.18</v>
      </c>
      <c r="H278" s="90">
        <v>31839.01</v>
      </c>
      <c r="I278" s="90">
        <v>85.7</v>
      </c>
      <c r="J278" s="90">
        <v>1761081.03</v>
      </c>
      <c r="K278" s="90">
        <v>4899.12</v>
      </c>
      <c r="L278" s="90">
        <v>0</v>
      </c>
      <c r="M278" s="90">
        <v>0</v>
      </c>
      <c r="N278" s="90"/>
      <c r="O278" s="90"/>
      <c r="P278" s="90">
        <v>1792920.04</v>
      </c>
      <c r="Q278" s="145">
        <v>4984.82</v>
      </c>
      <c r="R278" s="146">
        <v>3268677.88</v>
      </c>
      <c r="S278" s="147">
        <v>9028</v>
      </c>
    </row>
    <row r="279" spans="1:19" ht="20.399999999999999" x14ac:dyDescent="0.25">
      <c r="A279" s="144">
        <v>2023</v>
      </c>
      <c r="B279" s="89" t="s">
        <v>205</v>
      </c>
      <c r="C279" s="89" t="s">
        <v>505</v>
      </c>
      <c r="D279" s="89" t="s">
        <v>867</v>
      </c>
      <c r="E279" s="89" t="s">
        <v>868</v>
      </c>
      <c r="F279" s="89">
        <v>1475757.84</v>
      </c>
      <c r="G279" s="89">
        <v>4043.18</v>
      </c>
      <c r="H279" s="90">
        <v>4776.01</v>
      </c>
      <c r="I279" s="90">
        <v>13.08</v>
      </c>
      <c r="J279" s="90">
        <v>0</v>
      </c>
      <c r="K279" s="90">
        <v>0</v>
      </c>
      <c r="L279" s="90">
        <v>0</v>
      </c>
      <c r="M279" s="90">
        <v>0</v>
      </c>
      <c r="N279" s="90"/>
      <c r="O279" s="90"/>
      <c r="P279" s="90">
        <v>4776.01</v>
      </c>
      <c r="Q279" s="145">
        <v>13.08</v>
      </c>
      <c r="R279" s="146">
        <v>1480533.85</v>
      </c>
      <c r="S279" s="147">
        <v>4056.2599999999998</v>
      </c>
    </row>
    <row r="280" spans="1:19" ht="20.399999999999999" x14ac:dyDescent="0.25">
      <c r="A280" s="144">
        <v>2023</v>
      </c>
      <c r="B280" s="89" t="s">
        <v>205</v>
      </c>
      <c r="C280" s="89" t="s">
        <v>505</v>
      </c>
      <c r="D280" s="89" t="s">
        <v>869</v>
      </c>
      <c r="E280" s="89" t="s">
        <v>870</v>
      </c>
      <c r="F280" s="89">
        <v>1475757.84</v>
      </c>
      <c r="G280" s="89">
        <v>4043.18</v>
      </c>
      <c r="H280" s="90">
        <v>0</v>
      </c>
      <c r="I280" s="90">
        <v>0</v>
      </c>
      <c r="J280" s="90">
        <v>164160.01</v>
      </c>
      <c r="K280" s="90">
        <v>492.95</v>
      </c>
      <c r="L280" s="90">
        <v>0</v>
      </c>
      <c r="M280" s="90">
        <v>0</v>
      </c>
      <c r="N280" s="90"/>
      <c r="O280" s="90"/>
      <c r="P280" s="90">
        <v>164160.01</v>
      </c>
      <c r="Q280" s="145">
        <v>492.95</v>
      </c>
      <c r="R280" s="146">
        <v>1639917.85</v>
      </c>
      <c r="S280" s="147">
        <v>4536.13</v>
      </c>
    </row>
    <row r="281" spans="1:19" ht="20.399999999999999" x14ac:dyDescent="0.25">
      <c r="A281" s="144">
        <v>2023</v>
      </c>
      <c r="B281" s="89" t="s">
        <v>205</v>
      </c>
      <c r="C281" s="89" t="s">
        <v>505</v>
      </c>
      <c r="D281" s="89" t="s">
        <v>871</v>
      </c>
      <c r="E281" s="89" t="s">
        <v>872</v>
      </c>
      <c r="F281" s="89">
        <v>1475757.84</v>
      </c>
      <c r="G281" s="89">
        <v>4043.18</v>
      </c>
      <c r="H281" s="90">
        <v>55137.43</v>
      </c>
      <c r="I281" s="90">
        <v>138.83000000000001</v>
      </c>
      <c r="J281" s="90">
        <v>2634085.33</v>
      </c>
      <c r="K281" s="90">
        <v>7365.73</v>
      </c>
      <c r="L281" s="90">
        <v>0</v>
      </c>
      <c r="M281" s="90">
        <v>0</v>
      </c>
      <c r="N281" s="90"/>
      <c r="O281" s="90"/>
      <c r="P281" s="90">
        <v>2689222.76</v>
      </c>
      <c r="Q281" s="145">
        <v>7504.56</v>
      </c>
      <c r="R281" s="146">
        <v>4164980.5999999996</v>
      </c>
      <c r="S281" s="147">
        <v>11547.74</v>
      </c>
    </row>
    <row r="282" spans="1:19" ht="30.6" x14ac:dyDescent="0.25">
      <c r="A282" s="144">
        <v>2023</v>
      </c>
      <c r="B282" s="89" t="s">
        <v>205</v>
      </c>
      <c r="C282" s="89" t="s">
        <v>873</v>
      </c>
      <c r="D282" s="89" t="s">
        <v>874</v>
      </c>
      <c r="E282" s="89" t="s">
        <v>875</v>
      </c>
      <c r="F282" s="89">
        <v>423276497.30000001</v>
      </c>
      <c r="G282" s="89">
        <v>1092502.83</v>
      </c>
      <c r="H282" s="90">
        <v>128768654.31999999</v>
      </c>
      <c r="I282" s="90">
        <v>0</v>
      </c>
      <c r="J282" s="90">
        <v>4330351656.3299999</v>
      </c>
      <c r="K282" s="90">
        <v>11830296.93</v>
      </c>
      <c r="L282" s="90">
        <v>869071760.74000001</v>
      </c>
      <c r="M282" s="90">
        <v>2003708.83</v>
      </c>
      <c r="N282" s="90"/>
      <c r="O282" s="90"/>
      <c r="P282" s="90">
        <v>5328192071.3900003</v>
      </c>
      <c r="Q282" s="145">
        <v>13834005.76</v>
      </c>
      <c r="R282" s="146">
        <v>5751468568.6900005</v>
      </c>
      <c r="S282" s="147">
        <v>14926508.59</v>
      </c>
    </row>
    <row r="283" spans="1:19" ht="30.6" x14ac:dyDescent="0.25">
      <c r="A283" s="144">
        <v>2023</v>
      </c>
      <c r="B283" s="89" t="s">
        <v>205</v>
      </c>
      <c r="C283" s="89" t="s">
        <v>511</v>
      </c>
      <c r="D283" s="89" t="s">
        <v>876</v>
      </c>
      <c r="E283" s="89" t="s">
        <v>877</v>
      </c>
      <c r="F283" s="89">
        <v>2221269.12</v>
      </c>
      <c r="G283" s="89">
        <v>0</v>
      </c>
      <c r="H283" s="90">
        <v>28911220.02</v>
      </c>
      <c r="I283" s="90">
        <v>0</v>
      </c>
      <c r="J283" s="90">
        <v>51062.68</v>
      </c>
      <c r="K283" s="90">
        <v>0</v>
      </c>
      <c r="L283" s="90">
        <v>0</v>
      </c>
      <c r="M283" s="90">
        <v>0</v>
      </c>
      <c r="N283" s="90"/>
      <c r="O283" s="90"/>
      <c r="P283" s="90">
        <v>28962282.699999999</v>
      </c>
      <c r="Q283" s="145">
        <v>0</v>
      </c>
      <c r="R283" s="146">
        <v>31183551.82</v>
      </c>
      <c r="S283" s="147">
        <v>0</v>
      </c>
    </row>
    <row r="284" spans="1:19" ht="20.399999999999999" x14ac:dyDescent="0.25">
      <c r="A284" s="144">
        <v>2023</v>
      </c>
      <c r="B284" s="89" t="s">
        <v>205</v>
      </c>
      <c r="C284" s="89" t="s">
        <v>511</v>
      </c>
      <c r="D284" s="89" t="s">
        <v>878</v>
      </c>
      <c r="E284" s="89" t="s">
        <v>879</v>
      </c>
      <c r="F284" s="89">
        <v>2221269.12</v>
      </c>
      <c r="G284" s="89">
        <v>0</v>
      </c>
      <c r="H284" s="90">
        <v>246408.31</v>
      </c>
      <c r="I284" s="90">
        <v>0</v>
      </c>
      <c r="J284" s="90">
        <v>0</v>
      </c>
      <c r="K284" s="90">
        <v>0</v>
      </c>
      <c r="L284" s="90">
        <v>0</v>
      </c>
      <c r="M284" s="90">
        <v>0</v>
      </c>
      <c r="N284" s="90"/>
      <c r="O284" s="90"/>
      <c r="P284" s="90">
        <v>246408.31</v>
      </c>
      <c r="Q284" s="145">
        <v>0</v>
      </c>
      <c r="R284" s="146">
        <v>2467677.4300000002</v>
      </c>
      <c r="S284" s="147">
        <v>0</v>
      </c>
    </row>
    <row r="285" spans="1:19" ht="20.399999999999999" x14ac:dyDescent="0.25">
      <c r="A285" s="144">
        <v>2023</v>
      </c>
      <c r="B285" s="89" t="s">
        <v>205</v>
      </c>
      <c r="C285" s="89" t="s">
        <v>511</v>
      </c>
      <c r="D285" s="89" t="s">
        <v>880</v>
      </c>
      <c r="E285" s="89" t="s">
        <v>881</v>
      </c>
      <c r="F285" s="89">
        <v>2221269.12</v>
      </c>
      <c r="G285" s="89">
        <v>0</v>
      </c>
      <c r="H285" s="90">
        <v>355053.36</v>
      </c>
      <c r="I285" s="90">
        <v>0</v>
      </c>
      <c r="J285" s="90">
        <v>0</v>
      </c>
      <c r="K285" s="90">
        <v>0</v>
      </c>
      <c r="L285" s="90">
        <v>0</v>
      </c>
      <c r="M285" s="90">
        <v>0</v>
      </c>
      <c r="N285" s="90"/>
      <c r="O285" s="90"/>
      <c r="P285" s="90">
        <v>355053.36</v>
      </c>
      <c r="Q285" s="145">
        <v>0</v>
      </c>
      <c r="R285" s="146">
        <v>2576322.48</v>
      </c>
      <c r="S285" s="147">
        <v>0</v>
      </c>
    </row>
    <row r="286" spans="1:19" ht="20.399999999999999" x14ac:dyDescent="0.25">
      <c r="A286" s="144">
        <v>2023</v>
      </c>
      <c r="B286" s="89" t="s">
        <v>205</v>
      </c>
      <c r="C286" s="89" t="s">
        <v>511</v>
      </c>
      <c r="D286" s="89" t="s">
        <v>882</v>
      </c>
      <c r="E286" s="89" t="s">
        <v>883</v>
      </c>
      <c r="F286" s="89">
        <v>2221269.12</v>
      </c>
      <c r="G286" s="89">
        <v>0</v>
      </c>
      <c r="H286" s="90">
        <v>614952.01</v>
      </c>
      <c r="I286" s="90">
        <v>0</v>
      </c>
      <c r="J286" s="90">
        <v>0</v>
      </c>
      <c r="K286" s="90">
        <v>0</v>
      </c>
      <c r="L286" s="90">
        <v>0</v>
      </c>
      <c r="M286" s="90">
        <v>0</v>
      </c>
      <c r="N286" s="90"/>
      <c r="O286" s="90"/>
      <c r="P286" s="90">
        <v>614952.01</v>
      </c>
      <c r="Q286" s="145">
        <v>0</v>
      </c>
      <c r="R286" s="146">
        <v>2836221.13</v>
      </c>
      <c r="S286" s="147">
        <v>0</v>
      </c>
    </row>
    <row r="287" spans="1:19" ht="30.6" x14ac:dyDescent="0.25">
      <c r="A287" s="144">
        <v>2023</v>
      </c>
      <c r="B287" s="89" t="s">
        <v>205</v>
      </c>
      <c r="C287" s="89" t="s">
        <v>511</v>
      </c>
      <c r="D287" s="89" t="s">
        <v>884</v>
      </c>
      <c r="E287" s="89" t="s">
        <v>885</v>
      </c>
      <c r="F287" s="89">
        <v>2221269.12</v>
      </c>
      <c r="G287" s="89">
        <v>0</v>
      </c>
      <c r="H287" s="90">
        <v>91780.45</v>
      </c>
      <c r="I287" s="90">
        <v>0</v>
      </c>
      <c r="J287" s="90">
        <v>0</v>
      </c>
      <c r="K287" s="90">
        <v>0</v>
      </c>
      <c r="L287" s="90">
        <v>0</v>
      </c>
      <c r="M287" s="90">
        <v>0</v>
      </c>
      <c r="N287" s="90"/>
      <c r="O287" s="90"/>
      <c r="P287" s="90">
        <v>91780.45</v>
      </c>
      <c r="Q287" s="145">
        <v>0</v>
      </c>
      <c r="R287" s="146">
        <v>2313049.5700000003</v>
      </c>
      <c r="S287" s="147">
        <v>0</v>
      </c>
    </row>
    <row r="288" spans="1:19" ht="20.399999999999999" x14ac:dyDescent="0.25">
      <c r="A288" s="144">
        <v>2023</v>
      </c>
      <c r="B288" s="89" t="s">
        <v>205</v>
      </c>
      <c r="C288" s="89" t="s">
        <v>511</v>
      </c>
      <c r="D288" s="89" t="s">
        <v>886</v>
      </c>
      <c r="E288" s="89" t="s">
        <v>887</v>
      </c>
      <c r="F288" s="89">
        <v>2221269.12</v>
      </c>
      <c r="G288" s="89">
        <v>0</v>
      </c>
      <c r="H288" s="90">
        <v>588965.77</v>
      </c>
      <c r="I288" s="90">
        <v>0</v>
      </c>
      <c r="J288" s="90">
        <v>0</v>
      </c>
      <c r="K288" s="90">
        <v>0</v>
      </c>
      <c r="L288" s="90">
        <v>0</v>
      </c>
      <c r="M288" s="90">
        <v>0</v>
      </c>
      <c r="N288" s="90"/>
      <c r="O288" s="90"/>
      <c r="P288" s="90">
        <v>588965.77</v>
      </c>
      <c r="Q288" s="145">
        <v>0</v>
      </c>
      <c r="R288" s="146">
        <v>2810234.89</v>
      </c>
      <c r="S288" s="147">
        <v>0</v>
      </c>
    </row>
    <row r="289" spans="1:19" ht="30.6" x14ac:dyDescent="0.25">
      <c r="A289" s="144">
        <v>2023</v>
      </c>
      <c r="B289" s="89" t="s">
        <v>888</v>
      </c>
      <c r="C289" s="89" t="s">
        <v>469</v>
      </c>
      <c r="D289" s="89" t="s">
        <v>889</v>
      </c>
      <c r="E289" s="89" t="s">
        <v>890</v>
      </c>
      <c r="F289" s="89">
        <v>0</v>
      </c>
      <c r="G289" s="89">
        <v>0</v>
      </c>
      <c r="H289" s="90">
        <v>0</v>
      </c>
      <c r="I289" s="83"/>
      <c r="J289" s="83"/>
      <c r="K289" s="83"/>
      <c r="L289" s="83"/>
      <c r="M289" s="83"/>
      <c r="N289" s="83"/>
      <c r="O289" s="83"/>
      <c r="P289" s="90">
        <v>0</v>
      </c>
      <c r="Q289" s="145">
        <v>0</v>
      </c>
      <c r="R289" s="146">
        <v>0</v>
      </c>
      <c r="S289" s="147">
        <v>0</v>
      </c>
    </row>
    <row r="290" spans="1:19" ht="20.399999999999999" x14ac:dyDescent="0.25">
      <c r="A290" s="144">
        <v>2023</v>
      </c>
      <c r="B290" s="89" t="s">
        <v>888</v>
      </c>
      <c r="C290" s="89" t="s">
        <v>469</v>
      </c>
      <c r="D290" s="89" t="s">
        <v>891</v>
      </c>
      <c r="E290" s="89" t="s">
        <v>892</v>
      </c>
      <c r="F290" s="89">
        <v>0</v>
      </c>
      <c r="G290" s="89">
        <v>0</v>
      </c>
      <c r="H290" s="90">
        <v>0</v>
      </c>
      <c r="I290" s="83"/>
      <c r="J290" s="83"/>
      <c r="K290" s="83"/>
      <c r="L290" s="83"/>
      <c r="M290" s="83"/>
      <c r="N290" s="83"/>
      <c r="O290" s="83"/>
      <c r="P290" s="90">
        <v>0</v>
      </c>
      <c r="Q290" s="145">
        <v>0</v>
      </c>
      <c r="R290" s="146">
        <v>0</v>
      </c>
      <c r="S290" s="147">
        <v>0</v>
      </c>
    </row>
    <row r="291" spans="1:19" ht="20.399999999999999" x14ac:dyDescent="0.25">
      <c r="A291" s="144">
        <v>2023</v>
      </c>
      <c r="B291" s="89" t="s">
        <v>888</v>
      </c>
      <c r="C291" s="89" t="s">
        <v>469</v>
      </c>
      <c r="D291" s="89" t="s">
        <v>893</v>
      </c>
      <c r="E291" s="89" t="s">
        <v>894</v>
      </c>
      <c r="F291" s="89">
        <v>0</v>
      </c>
      <c r="G291" s="89">
        <v>0</v>
      </c>
      <c r="H291" s="90">
        <v>0</v>
      </c>
      <c r="I291" s="83"/>
      <c r="J291" s="83"/>
      <c r="K291" s="83"/>
      <c r="L291" s="83"/>
      <c r="M291" s="83"/>
      <c r="N291" s="83"/>
      <c r="O291" s="83"/>
      <c r="P291" s="90">
        <v>0</v>
      </c>
      <c r="Q291" s="145">
        <v>0</v>
      </c>
      <c r="R291" s="146">
        <v>0</v>
      </c>
      <c r="S291" s="147">
        <v>0</v>
      </c>
    </row>
    <row r="292" spans="1:19" ht="20.399999999999999" x14ac:dyDescent="0.25">
      <c r="A292" s="144">
        <v>2023</v>
      </c>
      <c r="B292" s="89" t="s">
        <v>888</v>
      </c>
      <c r="C292" s="89" t="s">
        <v>469</v>
      </c>
      <c r="D292" s="89" t="s">
        <v>895</v>
      </c>
      <c r="E292" s="89" t="s">
        <v>896</v>
      </c>
      <c r="F292" s="89">
        <v>0</v>
      </c>
      <c r="G292" s="89">
        <v>0</v>
      </c>
      <c r="H292" s="90">
        <v>0</v>
      </c>
      <c r="I292" s="83"/>
      <c r="J292" s="83"/>
      <c r="K292" s="83"/>
      <c r="L292" s="83"/>
      <c r="M292" s="83"/>
      <c r="N292" s="83"/>
      <c r="O292" s="83"/>
      <c r="P292" s="90">
        <v>0</v>
      </c>
      <c r="Q292" s="145">
        <v>0</v>
      </c>
      <c r="R292" s="146">
        <v>0</v>
      </c>
      <c r="S292" s="147">
        <v>0</v>
      </c>
    </row>
    <row r="293" spans="1:19" ht="30.6" x14ac:dyDescent="0.25">
      <c r="A293" s="144">
        <v>2023</v>
      </c>
      <c r="B293" s="89" t="s">
        <v>888</v>
      </c>
      <c r="C293" s="89" t="s">
        <v>475</v>
      </c>
      <c r="D293" s="89" t="s">
        <v>897</v>
      </c>
      <c r="E293" s="89" t="s">
        <v>898</v>
      </c>
      <c r="F293" s="89">
        <v>0</v>
      </c>
      <c r="G293" s="89">
        <v>0</v>
      </c>
      <c r="H293" s="90">
        <v>0</v>
      </c>
      <c r="I293" s="83"/>
      <c r="J293" s="83"/>
      <c r="K293" s="83"/>
      <c r="L293" s="83"/>
      <c r="M293" s="83"/>
      <c r="N293" s="83"/>
      <c r="O293" s="83"/>
      <c r="P293" s="90">
        <v>0</v>
      </c>
      <c r="Q293" s="145">
        <v>0</v>
      </c>
      <c r="R293" s="146">
        <v>0</v>
      </c>
      <c r="S293" s="147">
        <v>0</v>
      </c>
    </row>
    <row r="294" spans="1:19" ht="30.6" x14ac:dyDescent="0.25">
      <c r="A294" s="144">
        <v>2023</v>
      </c>
      <c r="B294" s="89" t="s">
        <v>888</v>
      </c>
      <c r="C294" s="89" t="s">
        <v>21</v>
      </c>
      <c r="D294" s="89" t="s">
        <v>899</v>
      </c>
      <c r="E294" s="89" t="s">
        <v>900</v>
      </c>
      <c r="F294" s="89">
        <v>0</v>
      </c>
      <c r="G294" s="89">
        <v>0</v>
      </c>
      <c r="H294" s="90">
        <v>0</v>
      </c>
      <c r="I294" s="83"/>
      <c r="J294" s="83"/>
      <c r="K294" s="83"/>
      <c r="L294" s="83"/>
      <c r="M294" s="83"/>
      <c r="N294" s="83"/>
      <c r="O294" s="83"/>
      <c r="P294" s="90">
        <v>0</v>
      </c>
      <c r="Q294" s="145">
        <v>0</v>
      </c>
      <c r="R294" s="146">
        <v>0</v>
      </c>
      <c r="S294" s="147">
        <v>0</v>
      </c>
    </row>
    <row r="295" spans="1:19" ht="30.6" x14ac:dyDescent="0.25">
      <c r="A295" s="144">
        <v>2023</v>
      </c>
      <c r="B295" s="89" t="s">
        <v>888</v>
      </c>
      <c r="C295" s="89" t="s">
        <v>21</v>
      </c>
      <c r="D295" s="89" t="s">
        <v>901</v>
      </c>
      <c r="E295" s="89" t="s">
        <v>902</v>
      </c>
      <c r="F295" s="89">
        <v>0</v>
      </c>
      <c r="G295" s="89">
        <v>0</v>
      </c>
      <c r="H295" s="90">
        <v>0</v>
      </c>
      <c r="I295" s="83"/>
      <c r="J295" s="83"/>
      <c r="K295" s="83"/>
      <c r="L295" s="83"/>
      <c r="M295" s="83"/>
      <c r="N295" s="83"/>
      <c r="O295" s="83"/>
      <c r="P295" s="90">
        <v>0</v>
      </c>
      <c r="Q295" s="145">
        <v>0</v>
      </c>
      <c r="R295" s="146">
        <v>0</v>
      </c>
      <c r="S295" s="147">
        <v>0</v>
      </c>
    </row>
    <row r="296" spans="1:19" ht="20.399999999999999" x14ac:dyDescent="0.25">
      <c r="A296" s="144">
        <v>2023</v>
      </c>
      <c r="B296" s="89" t="s">
        <v>888</v>
      </c>
      <c r="C296" s="89" t="s">
        <v>21</v>
      </c>
      <c r="D296" s="89" t="s">
        <v>903</v>
      </c>
      <c r="E296" s="89" t="s">
        <v>904</v>
      </c>
      <c r="F296" s="89">
        <v>0</v>
      </c>
      <c r="G296" s="89">
        <v>0</v>
      </c>
      <c r="H296" s="90">
        <v>0</v>
      </c>
      <c r="I296" s="83"/>
      <c r="J296" s="83"/>
      <c r="K296" s="83"/>
      <c r="L296" s="83"/>
      <c r="M296" s="83"/>
      <c r="N296" s="83"/>
      <c r="O296" s="83"/>
      <c r="P296" s="90">
        <v>0</v>
      </c>
      <c r="Q296" s="145">
        <v>0</v>
      </c>
      <c r="R296" s="146">
        <v>0</v>
      </c>
      <c r="S296" s="147">
        <v>0</v>
      </c>
    </row>
    <row r="297" spans="1:19" ht="20.399999999999999" x14ac:dyDescent="0.25">
      <c r="A297" s="144">
        <v>2023</v>
      </c>
      <c r="B297" s="89" t="s">
        <v>888</v>
      </c>
      <c r="C297" s="89" t="s">
        <v>21</v>
      </c>
      <c r="D297" s="89" t="s">
        <v>905</v>
      </c>
      <c r="E297" s="89" t="s">
        <v>906</v>
      </c>
      <c r="F297" s="89">
        <v>0</v>
      </c>
      <c r="G297" s="89">
        <v>0</v>
      </c>
      <c r="H297" s="90">
        <v>0</v>
      </c>
      <c r="I297" s="83"/>
      <c r="J297" s="83"/>
      <c r="K297" s="83"/>
      <c r="L297" s="83"/>
      <c r="M297" s="83"/>
      <c r="N297" s="83"/>
      <c r="O297" s="83"/>
      <c r="P297" s="90">
        <v>0</v>
      </c>
      <c r="Q297" s="145">
        <v>0</v>
      </c>
      <c r="R297" s="146">
        <v>0</v>
      </c>
      <c r="S297" s="147">
        <v>0</v>
      </c>
    </row>
    <row r="298" spans="1:19" ht="20.399999999999999" x14ac:dyDescent="0.25">
      <c r="A298" s="144">
        <v>2023</v>
      </c>
      <c r="B298" s="89" t="s">
        <v>888</v>
      </c>
      <c r="C298" s="89" t="s">
        <v>505</v>
      </c>
      <c r="D298" s="89" t="s">
        <v>34</v>
      </c>
      <c r="E298" s="89" t="s">
        <v>907</v>
      </c>
      <c r="F298" s="89">
        <v>0</v>
      </c>
      <c r="G298" s="89">
        <v>0</v>
      </c>
      <c r="H298" s="90">
        <v>0</v>
      </c>
      <c r="I298" s="83"/>
      <c r="J298" s="83"/>
      <c r="K298" s="83"/>
      <c r="L298" s="83"/>
      <c r="M298" s="83"/>
      <c r="N298" s="83"/>
      <c r="O298" s="83"/>
      <c r="P298" s="90">
        <v>0</v>
      </c>
      <c r="Q298" s="145">
        <v>0</v>
      </c>
      <c r="R298" s="146">
        <v>0</v>
      </c>
      <c r="S298" s="147">
        <v>0</v>
      </c>
    </row>
    <row r="299" spans="1:19" ht="20.399999999999999" x14ac:dyDescent="0.25">
      <c r="A299" s="144">
        <v>2023</v>
      </c>
      <c r="B299" s="89" t="s">
        <v>141</v>
      </c>
      <c r="C299" s="89" t="s">
        <v>469</v>
      </c>
      <c r="D299" s="89" t="s">
        <v>23</v>
      </c>
      <c r="E299" s="89" t="s">
        <v>908</v>
      </c>
      <c r="F299" s="89">
        <v>107267930</v>
      </c>
      <c r="G299" s="89">
        <v>0</v>
      </c>
      <c r="H299" s="90">
        <v>621659211</v>
      </c>
      <c r="I299" s="83"/>
      <c r="J299" s="83"/>
      <c r="K299" s="83"/>
      <c r="L299" s="83"/>
      <c r="M299" s="83"/>
      <c r="N299" s="83"/>
      <c r="O299" s="83"/>
      <c r="P299" s="90">
        <v>621659211</v>
      </c>
      <c r="Q299" s="145">
        <v>0</v>
      </c>
      <c r="R299" s="146">
        <v>728927141</v>
      </c>
      <c r="S299" s="147">
        <v>0</v>
      </c>
    </row>
    <row r="300" spans="1:19" ht="20.399999999999999" x14ac:dyDescent="0.25">
      <c r="A300" s="144">
        <v>2023</v>
      </c>
      <c r="B300" s="89" t="s">
        <v>141</v>
      </c>
      <c r="C300" s="89" t="s">
        <v>475</v>
      </c>
      <c r="D300" s="89" t="s">
        <v>75</v>
      </c>
      <c r="E300" s="89" t="s">
        <v>909</v>
      </c>
      <c r="F300" s="89">
        <v>32566146</v>
      </c>
      <c r="G300" s="89">
        <v>63667</v>
      </c>
      <c r="H300" s="90">
        <v>0</v>
      </c>
      <c r="I300" s="83"/>
      <c r="J300" s="90">
        <v>616753092</v>
      </c>
      <c r="K300" s="90">
        <v>1313803</v>
      </c>
      <c r="L300" s="83"/>
      <c r="M300" s="83"/>
      <c r="N300" s="83"/>
      <c r="O300" s="83"/>
      <c r="P300" s="90">
        <v>616753092</v>
      </c>
      <c r="Q300" s="145">
        <v>1313803</v>
      </c>
      <c r="R300" s="146">
        <v>649319238</v>
      </c>
      <c r="S300" s="147">
        <v>1377470</v>
      </c>
    </row>
    <row r="301" spans="1:19" ht="20.399999999999999" x14ac:dyDescent="0.25">
      <c r="A301" s="144">
        <v>2023</v>
      </c>
      <c r="B301" s="89" t="s">
        <v>141</v>
      </c>
      <c r="C301" s="89" t="s">
        <v>475</v>
      </c>
      <c r="D301" s="89" t="s">
        <v>57</v>
      </c>
      <c r="E301" s="89" t="s">
        <v>910</v>
      </c>
      <c r="F301" s="89">
        <v>32566146</v>
      </c>
      <c r="G301" s="89">
        <v>63667</v>
      </c>
      <c r="H301" s="90">
        <v>320420551</v>
      </c>
      <c r="I301" s="90">
        <v>735079</v>
      </c>
      <c r="J301" s="90">
        <v>2232970435</v>
      </c>
      <c r="K301" s="90">
        <v>5312963</v>
      </c>
      <c r="L301" s="90">
        <v>30473699</v>
      </c>
      <c r="M301" s="90">
        <v>58268</v>
      </c>
      <c r="N301" s="90"/>
      <c r="O301" s="90"/>
      <c r="P301" s="90">
        <v>2583864685</v>
      </c>
      <c r="Q301" s="145">
        <v>6106310</v>
      </c>
      <c r="R301" s="146">
        <v>2616430831</v>
      </c>
      <c r="S301" s="147">
        <v>6169977</v>
      </c>
    </row>
    <row r="302" spans="1:19" x14ac:dyDescent="0.25">
      <c r="A302" s="144">
        <v>2023</v>
      </c>
      <c r="B302" s="89" t="s">
        <v>141</v>
      </c>
      <c r="C302" s="89" t="s">
        <v>482</v>
      </c>
      <c r="D302" s="89" t="s">
        <v>28</v>
      </c>
      <c r="E302" s="89" t="s">
        <v>911</v>
      </c>
      <c r="F302" s="89">
        <v>64452945</v>
      </c>
      <c r="G302" s="89">
        <v>103759</v>
      </c>
      <c r="H302" s="90">
        <v>0</v>
      </c>
      <c r="I302" s="83"/>
      <c r="J302" s="90">
        <v>499058000</v>
      </c>
      <c r="K302" s="90">
        <v>884448</v>
      </c>
      <c r="L302" s="83"/>
      <c r="M302" s="83"/>
      <c r="N302" s="83"/>
      <c r="O302" s="83"/>
      <c r="P302" s="90">
        <v>499058000</v>
      </c>
      <c r="Q302" s="145">
        <v>884448</v>
      </c>
      <c r="R302" s="146">
        <v>563510945</v>
      </c>
      <c r="S302" s="147">
        <v>988207</v>
      </c>
    </row>
    <row r="303" spans="1:19" x14ac:dyDescent="0.25">
      <c r="A303" s="144">
        <v>2023</v>
      </c>
      <c r="B303" s="89" t="s">
        <v>141</v>
      </c>
      <c r="C303" s="89" t="s">
        <v>21</v>
      </c>
      <c r="D303" s="89" t="s">
        <v>21</v>
      </c>
      <c r="E303" s="89" t="s">
        <v>912</v>
      </c>
      <c r="F303" s="89">
        <v>24287682</v>
      </c>
      <c r="G303" s="89">
        <v>0</v>
      </c>
      <c r="H303" s="90">
        <v>2413891352</v>
      </c>
      <c r="I303" s="83"/>
      <c r="J303" s="83"/>
      <c r="K303" s="83"/>
      <c r="L303" s="83"/>
      <c r="M303" s="83"/>
      <c r="N303" s="83"/>
      <c r="O303" s="83"/>
      <c r="P303" s="90">
        <v>2413891352</v>
      </c>
      <c r="Q303" s="145">
        <v>0</v>
      </c>
      <c r="R303" s="146">
        <v>2438179034</v>
      </c>
      <c r="S303" s="147">
        <v>0</v>
      </c>
    </row>
    <row r="304" spans="1:19" ht="20.399999999999999" x14ac:dyDescent="0.25">
      <c r="A304" s="144">
        <v>2023</v>
      </c>
      <c r="B304" s="89" t="s">
        <v>141</v>
      </c>
      <c r="C304" s="89" t="s">
        <v>500</v>
      </c>
      <c r="D304" s="89" t="s">
        <v>32</v>
      </c>
      <c r="E304" s="89" t="s">
        <v>913</v>
      </c>
      <c r="F304" s="89">
        <v>0</v>
      </c>
      <c r="G304" s="89">
        <v>0</v>
      </c>
      <c r="H304" s="90">
        <v>44760</v>
      </c>
      <c r="I304" s="90">
        <v>120</v>
      </c>
      <c r="J304" s="83"/>
      <c r="K304" s="83"/>
      <c r="L304" s="83"/>
      <c r="M304" s="83"/>
      <c r="N304" s="83"/>
      <c r="O304" s="83"/>
      <c r="P304" s="90">
        <v>44760</v>
      </c>
      <c r="Q304" s="145">
        <v>120</v>
      </c>
      <c r="R304" s="146">
        <v>44760</v>
      </c>
      <c r="S304" s="147">
        <v>120</v>
      </c>
    </row>
    <row r="305" spans="1:19" ht="20.399999999999999" x14ac:dyDescent="0.25">
      <c r="A305" s="144">
        <v>2023</v>
      </c>
      <c r="B305" s="89" t="s">
        <v>141</v>
      </c>
      <c r="C305" s="89" t="s">
        <v>505</v>
      </c>
      <c r="D305" s="89" t="s">
        <v>34</v>
      </c>
      <c r="E305" s="89" t="s">
        <v>914</v>
      </c>
      <c r="F305" s="89">
        <v>53071</v>
      </c>
      <c r="G305" s="89">
        <v>148</v>
      </c>
      <c r="H305" s="90">
        <v>0</v>
      </c>
      <c r="I305" s="83"/>
      <c r="J305" s="90">
        <v>22006245</v>
      </c>
      <c r="K305" s="90">
        <v>61560</v>
      </c>
      <c r="L305" s="83"/>
      <c r="M305" s="83"/>
      <c r="N305" s="83"/>
      <c r="O305" s="83"/>
      <c r="P305" s="90">
        <v>22006245</v>
      </c>
      <c r="Q305" s="145">
        <v>61560</v>
      </c>
      <c r="R305" s="146">
        <v>22059316</v>
      </c>
      <c r="S305" s="147">
        <v>61708</v>
      </c>
    </row>
    <row r="306" spans="1:19" ht="20.399999999999999" x14ac:dyDescent="0.25">
      <c r="A306" s="144">
        <v>2023</v>
      </c>
      <c r="B306" s="89" t="s">
        <v>141</v>
      </c>
      <c r="C306" s="89" t="s">
        <v>511</v>
      </c>
      <c r="D306" s="89" t="s">
        <v>30</v>
      </c>
      <c r="E306" s="89" t="s">
        <v>915</v>
      </c>
      <c r="F306" s="89">
        <v>0</v>
      </c>
      <c r="G306" s="89">
        <v>0</v>
      </c>
      <c r="H306" s="90">
        <v>13981077</v>
      </c>
      <c r="I306" s="83"/>
      <c r="J306" s="83"/>
      <c r="K306" s="83"/>
      <c r="L306" s="83"/>
      <c r="M306" s="83"/>
      <c r="N306" s="83"/>
      <c r="O306" s="83"/>
      <c r="P306" s="90">
        <v>13981077</v>
      </c>
      <c r="Q306" s="145">
        <v>0</v>
      </c>
      <c r="R306" s="146">
        <v>13981077</v>
      </c>
      <c r="S306" s="147">
        <v>0</v>
      </c>
    </row>
    <row r="307" spans="1:19" ht="20.399999999999999" x14ac:dyDescent="0.25">
      <c r="A307" s="144">
        <v>2023</v>
      </c>
      <c r="B307" s="89" t="s">
        <v>199</v>
      </c>
      <c r="C307" s="89" t="s">
        <v>469</v>
      </c>
      <c r="D307" s="89" t="s">
        <v>23</v>
      </c>
      <c r="E307" s="89" t="s">
        <v>916</v>
      </c>
      <c r="F307" s="89">
        <v>4844827.8899999997</v>
      </c>
      <c r="G307" s="89">
        <v>0</v>
      </c>
      <c r="H307" s="90">
        <v>39109031.289999999</v>
      </c>
      <c r="I307" s="83"/>
      <c r="J307" s="83"/>
      <c r="K307" s="83"/>
      <c r="L307" s="83"/>
      <c r="M307" s="83"/>
      <c r="N307" s="83"/>
      <c r="O307" s="83"/>
      <c r="P307" s="90">
        <v>39109031.289999999</v>
      </c>
      <c r="Q307" s="145">
        <v>0</v>
      </c>
      <c r="R307" s="146">
        <v>43953859.18</v>
      </c>
      <c r="S307" s="147">
        <v>0</v>
      </c>
    </row>
    <row r="308" spans="1:19" ht="20.399999999999999" x14ac:dyDescent="0.25">
      <c r="A308" s="144">
        <v>2023</v>
      </c>
      <c r="B308" s="89" t="s">
        <v>199</v>
      </c>
      <c r="C308" s="89" t="s">
        <v>475</v>
      </c>
      <c r="D308" s="89" t="s">
        <v>62</v>
      </c>
      <c r="E308" s="89" t="s">
        <v>917</v>
      </c>
      <c r="F308" s="89">
        <v>3285251.17</v>
      </c>
      <c r="G308" s="89">
        <v>15093.3</v>
      </c>
      <c r="H308" s="90">
        <v>2649313</v>
      </c>
      <c r="I308" s="90">
        <v>13165.92</v>
      </c>
      <c r="J308" s="90">
        <v>50448992.640000001</v>
      </c>
      <c r="K308" s="90">
        <v>129118.29</v>
      </c>
      <c r="L308" s="83"/>
      <c r="M308" s="83"/>
      <c r="N308" s="83"/>
      <c r="O308" s="83"/>
      <c r="P308" s="90">
        <v>53098305.640000001</v>
      </c>
      <c r="Q308" s="145">
        <v>142284.21</v>
      </c>
      <c r="R308" s="146">
        <v>56383556.810000002</v>
      </c>
      <c r="S308" s="147">
        <v>157377.50999999998</v>
      </c>
    </row>
    <row r="309" spans="1:19" x14ac:dyDescent="0.25">
      <c r="A309" s="144">
        <v>2023</v>
      </c>
      <c r="B309" s="89" t="s">
        <v>199</v>
      </c>
      <c r="C309" s="89" t="s">
        <v>21</v>
      </c>
      <c r="D309" s="89" t="s">
        <v>21</v>
      </c>
      <c r="E309" s="89" t="s">
        <v>918</v>
      </c>
      <c r="F309" s="89">
        <v>2252206.4500000002</v>
      </c>
      <c r="G309" s="89">
        <v>0</v>
      </c>
      <c r="H309" s="90">
        <v>179591456.36000001</v>
      </c>
      <c r="I309" s="83"/>
      <c r="J309" s="83"/>
      <c r="K309" s="83"/>
      <c r="L309" s="83"/>
      <c r="M309" s="83"/>
      <c r="N309" s="83"/>
      <c r="O309" s="83"/>
      <c r="P309" s="90">
        <v>179591456.36000001</v>
      </c>
      <c r="Q309" s="145">
        <v>0</v>
      </c>
      <c r="R309" s="146">
        <v>181843662.81</v>
      </c>
      <c r="S309" s="147">
        <v>0</v>
      </c>
    </row>
    <row r="310" spans="1:19" ht="20.399999999999999" x14ac:dyDescent="0.25">
      <c r="A310" s="144">
        <v>2023</v>
      </c>
      <c r="B310" s="89" t="s">
        <v>199</v>
      </c>
      <c r="C310" s="89" t="s">
        <v>500</v>
      </c>
      <c r="D310" s="89" t="s">
        <v>32</v>
      </c>
      <c r="E310" s="89" t="s">
        <v>919</v>
      </c>
      <c r="F310" s="89">
        <v>8791.98</v>
      </c>
      <c r="G310" s="89">
        <v>24.42</v>
      </c>
      <c r="H310" s="90">
        <v>88795.26</v>
      </c>
      <c r="I310" s="90">
        <v>246.65</v>
      </c>
      <c r="J310" s="83"/>
      <c r="K310" s="83"/>
      <c r="L310" s="83"/>
      <c r="M310" s="83"/>
      <c r="N310" s="83"/>
      <c r="O310" s="83"/>
      <c r="P310" s="90">
        <v>88795.26</v>
      </c>
      <c r="Q310" s="145">
        <v>246.65</v>
      </c>
      <c r="R310" s="146">
        <v>97587.239999999991</v>
      </c>
      <c r="S310" s="147">
        <v>271.07</v>
      </c>
    </row>
    <row r="311" spans="1:19" ht="20.399999999999999" x14ac:dyDescent="0.25">
      <c r="A311" s="144">
        <v>2023</v>
      </c>
      <c r="B311" s="89" t="s">
        <v>199</v>
      </c>
      <c r="C311" s="89" t="s">
        <v>505</v>
      </c>
      <c r="D311" s="89" t="s">
        <v>34</v>
      </c>
      <c r="E311" s="89" t="s">
        <v>920</v>
      </c>
      <c r="F311" s="89">
        <v>3952.25</v>
      </c>
      <c r="G311" s="89">
        <v>12</v>
      </c>
      <c r="H311" s="90">
        <v>0</v>
      </c>
      <c r="I311" s="83"/>
      <c r="J311" s="90">
        <v>801829.38</v>
      </c>
      <c r="K311" s="90">
        <v>2441.62</v>
      </c>
      <c r="L311" s="83"/>
      <c r="M311" s="83"/>
      <c r="N311" s="83"/>
      <c r="O311" s="83"/>
      <c r="P311" s="90">
        <v>801829.38</v>
      </c>
      <c r="Q311" s="145">
        <v>2441.62</v>
      </c>
      <c r="R311" s="146">
        <v>805781.63</v>
      </c>
      <c r="S311" s="147">
        <v>2453.62</v>
      </c>
    </row>
    <row r="312" spans="1:19" ht="20.399999999999999" x14ac:dyDescent="0.25">
      <c r="A312" s="144">
        <v>2023</v>
      </c>
      <c r="B312" s="89" t="s">
        <v>199</v>
      </c>
      <c r="C312" s="89" t="s">
        <v>511</v>
      </c>
      <c r="D312" s="89" t="s">
        <v>30</v>
      </c>
      <c r="E312" s="89" t="s">
        <v>921</v>
      </c>
      <c r="F312" s="89">
        <v>29808</v>
      </c>
      <c r="G312" s="89">
        <v>0</v>
      </c>
      <c r="H312" s="90">
        <v>418080</v>
      </c>
      <c r="I312" s="83"/>
      <c r="J312" s="83"/>
      <c r="K312" s="83"/>
      <c r="L312" s="83"/>
      <c r="M312" s="83"/>
      <c r="N312" s="83"/>
      <c r="O312" s="83"/>
      <c r="P312" s="90">
        <v>418080</v>
      </c>
      <c r="Q312" s="145">
        <v>0</v>
      </c>
      <c r="R312" s="146">
        <v>447888</v>
      </c>
      <c r="S312" s="147">
        <v>0</v>
      </c>
    </row>
    <row r="313" spans="1:19" ht="20.399999999999999" x14ac:dyDescent="0.25">
      <c r="A313" s="144">
        <v>2023</v>
      </c>
      <c r="B313" s="89" t="s">
        <v>132</v>
      </c>
      <c r="C313" s="89" t="s">
        <v>469</v>
      </c>
      <c r="D313" s="89" t="s">
        <v>23</v>
      </c>
      <c r="E313" s="89" t="s">
        <v>922</v>
      </c>
      <c r="F313" s="89">
        <v>13764034.18</v>
      </c>
      <c r="G313" s="89">
        <v>0</v>
      </c>
      <c r="H313" s="90">
        <v>70111180.709999993</v>
      </c>
      <c r="I313" s="83"/>
      <c r="J313" s="90">
        <v>2153994.11</v>
      </c>
      <c r="K313" s="83"/>
      <c r="L313" s="83"/>
      <c r="M313" s="83"/>
      <c r="N313" s="83"/>
      <c r="O313" s="83"/>
      <c r="P313" s="90">
        <v>72265174.819999993</v>
      </c>
      <c r="Q313" s="145">
        <v>0</v>
      </c>
      <c r="R313" s="146">
        <v>86029209</v>
      </c>
      <c r="S313" s="147">
        <v>0</v>
      </c>
    </row>
    <row r="314" spans="1:19" ht="20.399999999999999" x14ac:dyDescent="0.25">
      <c r="A314" s="144">
        <v>2023</v>
      </c>
      <c r="B314" s="89" t="s">
        <v>132</v>
      </c>
      <c r="C314" s="89" t="s">
        <v>475</v>
      </c>
      <c r="D314" s="89" t="s">
        <v>62</v>
      </c>
      <c r="E314" s="89" t="s">
        <v>923</v>
      </c>
      <c r="F314" s="89">
        <v>39673310.649999999</v>
      </c>
      <c r="G314" s="89">
        <v>91741.81</v>
      </c>
      <c r="H314" s="90">
        <v>39316458.350000001</v>
      </c>
      <c r="I314" s="90">
        <v>85979.14</v>
      </c>
      <c r="J314" s="90">
        <v>165929982</v>
      </c>
      <c r="K314" s="90">
        <v>432149.75</v>
      </c>
      <c r="L314" s="90">
        <v>3540245.55</v>
      </c>
      <c r="M314" s="90">
        <v>6347.58</v>
      </c>
      <c r="N314" s="90"/>
      <c r="O314" s="90"/>
      <c r="P314" s="90">
        <v>208786685.90000001</v>
      </c>
      <c r="Q314" s="145">
        <v>524476.47</v>
      </c>
      <c r="R314" s="146">
        <v>248459996.55000001</v>
      </c>
      <c r="S314" s="147">
        <v>616218.28</v>
      </c>
    </row>
    <row r="315" spans="1:19" ht="20.399999999999999" x14ac:dyDescent="0.25">
      <c r="A315" s="144">
        <v>2023</v>
      </c>
      <c r="B315" s="89" t="s">
        <v>132</v>
      </c>
      <c r="C315" s="89" t="s">
        <v>482</v>
      </c>
      <c r="D315" s="89" t="s">
        <v>28</v>
      </c>
      <c r="E315" s="89" t="s">
        <v>924</v>
      </c>
      <c r="F315" s="89">
        <v>51514168.859999999</v>
      </c>
      <c r="G315" s="89">
        <v>90359.71</v>
      </c>
      <c r="H315" s="90">
        <v>0</v>
      </c>
      <c r="I315" s="83"/>
      <c r="J315" s="90">
        <v>106283983.61</v>
      </c>
      <c r="K315" s="90">
        <v>199463.8</v>
      </c>
      <c r="L315" s="83"/>
      <c r="M315" s="83"/>
      <c r="N315" s="83"/>
      <c r="O315" s="83"/>
      <c r="P315" s="90">
        <v>106283983.61</v>
      </c>
      <c r="Q315" s="145">
        <v>199463.8</v>
      </c>
      <c r="R315" s="146">
        <v>157798152.47</v>
      </c>
      <c r="S315" s="147">
        <v>289823.51</v>
      </c>
    </row>
    <row r="316" spans="1:19" ht="20.399999999999999" x14ac:dyDescent="0.25">
      <c r="A316" s="144">
        <v>2023</v>
      </c>
      <c r="B316" s="89" t="s">
        <v>132</v>
      </c>
      <c r="C316" s="89" t="s">
        <v>21</v>
      </c>
      <c r="D316" s="89" t="s">
        <v>21</v>
      </c>
      <c r="E316" s="89" t="s">
        <v>925</v>
      </c>
      <c r="F316" s="89">
        <v>1989074.78</v>
      </c>
      <c r="G316" s="89">
        <v>0</v>
      </c>
      <c r="H316" s="90">
        <v>187962728.18000001</v>
      </c>
      <c r="I316" s="83"/>
      <c r="J316" s="83"/>
      <c r="K316" s="83"/>
      <c r="L316" s="83"/>
      <c r="M316" s="83"/>
      <c r="N316" s="83"/>
      <c r="O316" s="83"/>
      <c r="P316" s="90">
        <v>187962728.18000001</v>
      </c>
      <c r="Q316" s="145">
        <v>0</v>
      </c>
      <c r="R316" s="146">
        <v>189951802.96000001</v>
      </c>
      <c r="S316" s="147">
        <v>0</v>
      </c>
    </row>
    <row r="317" spans="1:19" ht="20.399999999999999" x14ac:dyDescent="0.25">
      <c r="A317" s="144">
        <v>2023</v>
      </c>
      <c r="B317" s="89" t="s">
        <v>132</v>
      </c>
      <c r="C317" s="89" t="s">
        <v>505</v>
      </c>
      <c r="D317" s="89" t="s">
        <v>34</v>
      </c>
      <c r="E317" s="89" t="s">
        <v>926</v>
      </c>
      <c r="F317" s="89">
        <v>0</v>
      </c>
      <c r="G317" s="89">
        <v>0</v>
      </c>
      <c r="H317" s="90">
        <v>0</v>
      </c>
      <c r="I317" s="83"/>
      <c r="J317" s="90">
        <v>2006105.87</v>
      </c>
      <c r="K317" s="90">
        <v>5616</v>
      </c>
      <c r="L317" s="83"/>
      <c r="M317" s="83"/>
      <c r="N317" s="83"/>
      <c r="O317" s="83"/>
      <c r="P317" s="90">
        <v>2006105.87</v>
      </c>
      <c r="Q317" s="145">
        <v>5616</v>
      </c>
      <c r="R317" s="146">
        <v>2006105.87</v>
      </c>
      <c r="S317" s="147">
        <v>5616</v>
      </c>
    </row>
    <row r="318" spans="1:19" ht="20.399999999999999" x14ac:dyDescent="0.25">
      <c r="A318" s="144">
        <v>2023</v>
      </c>
      <c r="B318" s="89" t="s">
        <v>132</v>
      </c>
      <c r="C318" s="89" t="s">
        <v>511</v>
      </c>
      <c r="D318" s="89" t="s">
        <v>30</v>
      </c>
      <c r="E318" s="89" t="s">
        <v>927</v>
      </c>
      <c r="F318" s="89">
        <v>13876.29</v>
      </c>
      <c r="G318" s="89">
        <v>0</v>
      </c>
      <c r="H318" s="90">
        <v>0</v>
      </c>
      <c r="I318" s="83"/>
      <c r="J318" s="90">
        <v>652942.84</v>
      </c>
      <c r="K318" s="83"/>
      <c r="L318" s="83"/>
      <c r="M318" s="83"/>
      <c r="N318" s="83"/>
      <c r="O318" s="83"/>
      <c r="P318" s="90">
        <v>652942.84</v>
      </c>
      <c r="Q318" s="145">
        <v>0</v>
      </c>
      <c r="R318" s="146">
        <v>666819.13</v>
      </c>
      <c r="S318" s="147">
        <v>0</v>
      </c>
    </row>
    <row r="319" spans="1:19" ht="20.399999999999999" x14ac:dyDescent="0.25">
      <c r="A319" s="144">
        <v>2023</v>
      </c>
      <c r="B319" s="89" t="s">
        <v>142</v>
      </c>
      <c r="C319" s="89" t="s">
        <v>469</v>
      </c>
      <c r="D319" s="89" t="s">
        <v>23</v>
      </c>
      <c r="E319" s="89" t="s">
        <v>928</v>
      </c>
      <c r="F319" s="89">
        <v>5141378.16</v>
      </c>
      <c r="G319" s="89">
        <v>0</v>
      </c>
      <c r="H319" s="90">
        <v>29619284.73</v>
      </c>
      <c r="I319" s="83"/>
      <c r="J319" s="83"/>
      <c r="K319" s="83"/>
      <c r="L319" s="83"/>
      <c r="M319" s="83"/>
      <c r="N319" s="83"/>
      <c r="O319" s="83"/>
      <c r="P319" s="90">
        <v>29619284.73</v>
      </c>
      <c r="Q319" s="145">
        <v>0</v>
      </c>
      <c r="R319" s="146">
        <v>34760662.890000001</v>
      </c>
      <c r="S319" s="147">
        <v>0</v>
      </c>
    </row>
    <row r="320" spans="1:19" ht="20.399999999999999" x14ac:dyDescent="0.25">
      <c r="A320" s="144">
        <v>2023</v>
      </c>
      <c r="B320" s="89" t="s">
        <v>142</v>
      </c>
      <c r="C320" s="89" t="s">
        <v>475</v>
      </c>
      <c r="D320" s="89" t="s">
        <v>80</v>
      </c>
      <c r="E320" s="89" t="s">
        <v>929</v>
      </c>
      <c r="F320" s="89">
        <v>0</v>
      </c>
      <c r="G320" s="89">
        <v>0</v>
      </c>
      <c r="H320" s="90">
        <v>0</v>
      </c>
      <c r="I320" s="83"/>
      <c r="J320" s="90">
        <v>20808630.27</v>
      </c>
      <c r="K320" s="90">
        <v>39174.11</v>
      </c>
      <c r="L320" s="83"/>
      <c r="M320" s="83"/>
      <c r="N320" s="83"/>
      <c r="O320" s="83"/>
      <c r="P320" s="90">
        <v>20808630.27</v>
      </c>
      <c r="Q320" s="145">
        <v>39174.11</v>
      </c>
      <c r="R320" s="146">
        <v>20808630.27</v>
      </c>
      <c r="S320" s="147">
        <v>39174.11</v>
      </c>
    </row>
    <row r="321" spans="1:19" ht="20.399999999999999" x14ac:dyDescent="0.25">
      <c r="A321" s="144">
        <v>2023</v>
      </c>
      <c r="B321" s="89" t="s">
        <v>142</v>
      </c>
      <c r="C321" s="89" t="s">
        <v>475</v>
      </c>
      <c r="D321" s="89" t="s">
        <v>60</v>
      </c>
      <c r="E321" s="89" t="s">
        <v>930</v>
      </c>
      <c r="F321" s="89">
        <v>0</v>
      </c>
      <c r="G321" s="89">
        <v>0</v>
      </c>
      <c r="H321" s="90">
        <v>5480223.6200000001</v>
      </c>
      <c r="I321" s="90">
        <v>14375.04</v>
      </c>
      <c r="J321" s="90">
        <v>71568358.469999999</v>
      </c>
      <c r="K321" s="90">
        <v>181829.35</v>
      </c>
      <c r="L321" s="83"/>
      <c r="M321" s="83"/>
      <c r="N321" s="83"/>
      <c r="O321" s="83"/>
      <c r="P321" s="90">
        <v>77048582.090000004</v>
      </c>
      <c r="Q321" s="145">
        <v>196204.39</v>
      </c>
      <c r="R321" s="146">
        <v>77048582.090000004</v>
      </c>
      <c r="S321" s="147">
        <v>196204.39</v>
      </c>
    </row>
    <row r="322" spans="1:19" x14ac:dyDescent="0.25">
      <c r="A322" s="144">
        <v>2023</v>
      </c>
      <c r="B322" s="89" t="s">
        <v>142</v>
      </c>
      <c r="C322" s="89" t="s">
        <v>21</v>
      </c>
      <c r="D322" s="89" t="s">
        <v>21</v>
      </c>
      <c r="E322" s="89" t="s">
        <v>931</v>
      </c>
      <c r="F322" s="89">
        <v>1415927.78</v>
      </c>
      <c r="G322" s="89">
        <v>0</v>
      </c>
      <c r="H322" s="90">
        <v>77262530.670000002</v>
      </c>
      <c r="I322" s="83"/>
      <c r="J322" s="83"/>
      <c r="K322" s="83"/>
      <c r="L322" s="83"/>
      <c r="M322" s="83"/>
      <c r="N322" s="83"/>
      <c r="O322" s="83"/>
      <c r="P322" s="90">
        <v>77262530.670000002</v>
      </c>
      <c r="Q322" s="145">
        <v>0</v>
      </c>
      <c r="R322" s="146">
        <v>78678458.450000003</v>
      </c>
      <c r="S322" s="147">
        <v>0</v>
      </c>
    </row>
    <row r="323" spans="1:19" ht="20.399999999999999" x14ac:dyDescent="0.25">
      <c r="A323" s="144">
        <v>2023</v>
      </c>
      <c r="B323" s="89" t="s">
        <v>142</v>
      </c>
      <c r="C323" s="89" t="s">
        <v>500</v>
      </c>
      <c r="D323" s="89" t="s">
        <v>32</v>
      </c>
      <c r="E323" s="89" t="s">
        <v>932</v>
      </c>
      <c r="F323" s="89">
        <v>5352</v>
      </c>
      <c r="G323" s="89">
        <v>14.87</v>
      </c>
      <c r="H323" s="90">
        <v>38394.949999999997</v>
      </c>
      <c r="I323" s="90">
        <v>106.65</v>
      </c>
      <c r="J323" s="83"/>
      <c r="K323" s="83"/>
      <c r="L323" s="83"/>
      <c r="M323" s="83"/>
      <c r="N323" s="83"/>
      <c r="O323" s="83"/>
      <c r="P323" s="90">
        <v>38394.949999999997</v>
      </c>
      <c r="Q323" s="145">
        <v>106.65</v>
      </c>
      <c r="R323" s="146">
        <v>43746.95</v>
      </c>
      <c r="S323" s="147">
        <v>121.52000000000001</v>
      </c>
    </row>
    <row r="324" spans="1:19" ht="20.399999999999999" x14ac:dyDescent="0.25">
      <c r="A324" s="144">
        <v>2023</v>
      </c>
      <c r="B324" s="89" t="s">
        <v>142</v>
      </c>
      <c r="C324" s="89" t="s">
        <v>505</v>
      </c>
      <c r="D324" s="89" t="s">
        <v>34</v>
      </c>
      <c r="E324" s="89" t="s">
        <v>933</v>
      </c>
      <c r="F324" s="89">
        <v>116048.83</v>
      </c>
      <c r="G324" s="89">
        <v>314.76</v>
      </c>
      <c r="H324" s="90">
        <v>0</v>
      </c>
      <c r="I324" s="83"/>
      <c r="J324" s="90">
        <v>965107.42</v>
      </c>
      <c r="K324" s="90">
        <v>2617.6799999999998</v>
      </c>
      <c r="L324" s="83"/>
      <c r="M324" s="83"/>
      <c r="N324" s="83"/>
      <c r="O324" s="83"/>
      <c r="P324" s="90">
        <v>965107.42</v>
      </c>
      <c r="Q324" s="145">
        <v>2617.6799999999998</v>
      </c>
      <c r="R324" s="146">
        <v>1081156.25</v>
      </c>
      <c r="S324" s="147">
        <v>2932.4399999999996</v>
      </c>
    </row>
    <row r="325" spans="1:19" ht="20.399999999999999" x14ac:dyDescent="0.25">
      <c r="A325" s="144">
        <v>2023</v>
      </c>
      <c r="B325" s="89" t="s">
        <v>142</v>
      </c>
      <c r="C325" s="89" t="s">
        <v>511</v>
      </c>
      <c r="D325" s="89" t="s">
        <v>30</v>
      </c>
      <c r="E325" s="89" t="s">
        <v>934</v>
      </c>
      <c r="F325" s="89">
        <v>38676</v>
      </c>
      <c r="G325" s="89">
        <v>0</v>
      </c>
      <c r="H325" s="90">
        <v>582383.84</v>
      </c>
      <c r="I325" s="83"/>
      <c r="J325" s="83"/>
      <c r="K325" s="83"/>
      <c r="L325" s="83"/>
      <c r="M325" s="83"/>
      <c r="N325" s="83"/>
      <c r="O325" s="83"/>
      <c r="P325" s="90">
        <v>582383.84</v>
      </c>
      <c r="Q325" s="145">
        <v>0</v>
      </c>
      <c r="R325" s="146">
        <v>621059.83999999997</v>
      </c>
      <c r="S325" s="147">
        <v>0</v>
      </c>
    </row>
    <row r="326" spans="1:19" ht="20.399999999999999" x14ac:dyDescent="0.25">
      <c r="A326" s="144">
        <v>2023</v>
      </c>
      <c r="B326" s="89" t="s">
        <v>9</v>
      </c>
      <c r="C326" s="89" t="s">
        <v>469</v>
      </c>
      <c r="D326" s="89" t="s">
        <v>23</v>
      </c>
      <c r="E326" s="89" t="s">
        <v>935</v>
      </c>
      <c r="F326" s="89">
        <v>9007237.7200000007</v>
      </c>
      <c r="G326" s="89">
        <v>0</v>
      </c>
      <c r="H326" s="90">
        <v>50974279.310000002</v>
      </c>
      <c r="I326" s="83"/>
      <c r="J326" s="83"/>
      <c r="K326" s="83"/>
      <c r="L326" s="83"/>
      <c r="M326" s="83"/>
      <c r="N326" s="83"/>
      <c r="O326" s="83"/>
      <c r="P326" s="90">
        <v>50974279.310000002</v>
      </c>
      <c r="Q326" s="145">
        <v>0</v>
      </c>
      <c r="R326" s="146">
        <v>59981517.030000001</v>
      </c>
      <c r="S326" s="147">
        <v>0</v>
      </c>
    </row>
    <row r="327" spans="1:19" ht="30.6" x14ac:dyDescent="0.25">
      <c r="A327" s="144">
        <v>2023</v>
      </c>
      <c r="B327" s="89" t="s">
        <v>9</v>
      </c>
      <c r="C327" s="89" t="s">
        <v>469</v>
      </c>
      <c r="D327" s="89" t="s">
        <v>936</v>
      </c>
      <c r="E327" s="89" t="s">
        <v>937</v>
      </c>
      <c r="F327" s="89">
        <v>9007237.7200000007</v>
      </c>
      <c r="G327" s="89">
        <v>0</v>
      </c>
      <c r="H327" s="90">
        <v>0</v>
      </c>
      <c r="I327" s="83"/>
      <c r="J327" s="83"/>
      <c r="K327" s="83"/>
      <c r="L327" s="83"/>
      <c r="M327" s="83"/>
      <c r="N327" s="83"/>
      <c r="O327" s="83"/>
      <c r="P327" s="90">
        <v>0</v>
      </c>
      <c r="Q327" s="145">
        <v>0</v>
      </c>
      <c r="R327" s="146">
        <v>9007237.7200000007</v>
      </c>
      <c r="S327" s="147">
        <v>0</v>
      </c>
    </row>
    <row r="328" spans="1:19" ht="20.399999999999999" x14ac:dyDescent="0.25">
      <c r="A328" s="144">
        <v>2023</v>
      </c>
      <c r="B328" s="89" t="s">
        <v>9</v>
      </c>
      <c r="C328" s="89" t="s">
        <v>475</v>
      </c>
      <c r="D328" s="89" t="s">
        <v>62</v>
      </c>
      <c r="E328" s="89" t="s">
        <v>938</v>
      </c>
      <c r="F328" s="89">
        <v>18052570.170000002</v>
      </c>
      <c r="G328" s="89">
        <v>44304.92</v>
      </c>
      <c r="H328" s="90">
        <v>6046488.5999999996</v>
      </c>
      <c r="I328" s="90">
        <v>15677.01</v>
      </c>
      <c r="J328" s="90">
        <v>101110441.59</v>
      </c>
      <c r="K328" s="90">
        <v>248258.88</v>
      </c>
      <c r="L328" s="83"/>
      <c r="M328" s="83"/>
      <c r="N328" s="83"/>
      <c r="O328" s="83"/>
      <c r="P328" s="90">
        <v>107156930.19</v>
      </c>
      <c r="Q328" s="145">
        <v>263935.89</v>
      </c>
      <c r="R328" s="146">
        <v>125209500.36</v>
      </c>
      <c r="S328" s="147">
        <v>308240.81</v>
      </c>
    </row>
    <row r="329" spans="1:19" ht="30.6" x14ac:dyDescent="0.25">
      <c r="A329" s="144">
        <v>2023</v>
      </c>
      <c r="B329" s="89" t="s">
        <v>9</v>
      </c>
      <c r="C329" s="89" t="s">
        <v>475</v>
      </c>
      <c r="D329" s="89" t="s">
        <v>939</v>
      </c>
      <c r="E329" s="89" t="s">
        <v>940</v>
      </c>
      <c r="F329" s="89">
        <v>18052570.170000002</v>
      </c>
      <c r="G329" s="89">
        <v>44304.92</v>
      </c>
      <c r="H329" s="90">
        <v>0</v>
      </c>
      <c r="I329" s="83"/>
      <c r="J329" s="83"/>
      <c r="K329" s="83"/>
      <c r="L329" s="83"/>
      <c r="M329" s="83"/>
      <c r="N329" s="83"/>
      <c r="O329" s="83"/>
      <c r="P329" s="90">
        <v>0</v>
      </c>
      <c r="Q329" s="145">
        <v>0</v>
      </c>
      <c r="R329" s="146">
        <v>18052570.170000002</v>
      </c>
      <c r="S329" s="147">
        <v>44304.92</v>
      </c>
    </row>
    <row r="330" spans="1:19" ht="20.399999999999999" x14ac:dyDescent="0.25">
      <c r="A330" s="144">
        <v>2023</v>
      </c>
      <c r="B330" s="89" t="s">
        <v>9</v>
      </c>
      <c r="C330" s="89" t="s">
        <v>21</v>
      </c>
      <c r="D330" s="89" t="s">
        <v>21</v>
      </c>
      <c r="E330" s="89" t="s">
        <v>941</v>
      </c>
      <c r="F330" s="89">
        <v>1162271.44</v>
      </c>
      <c r="G330" s="89">
        <v>0</v>
      </c>
      <c r="H330" s="90">
        <v>115459347.65000001</v>
      </c>
      <c r="I330" s="83"/>
      <c r="J330" s="83"/>
      <c r="K330" s="83"/>
      <c r="L330" s="83"/>
      <c r="M330" s="83"/>
      <c r="N330" s="83"/>
      <c r="O330" s="83"/>
      <c r="P330" s="90">
        <v>115459347.65000001</v>
      </c>
      <c r="Q330" s="145">
        <v>0</v>
      </c>
      <c r="R330" s="146">
        <v>116621619.09</v>
      </c>
      <c r="S330" s="147">
        <v>0</v>
      </c>
    </row>
    <row r="331" spans="1:19" ht="20.399999999999999" x14ac:dyDescent="0.25">
      <c r="A331" s="144">
        <v>2023</v>
      </c>
      <c r="B331" s="89" t="s">
        <v>9</v>
      </c>
      <c r="C331" s="89" t="s">
        <v>21</v>
      </c>
      <c r="D331" s="89" t="s">
        <v>942</v>
      </c>
      <c r="E331" s="89" t="s">
        <v>943</v>
      </c>
      <c r="F331" s="89">
        <v>1162271.44</v>
      </c>
      <c r="G331" s="89">
        <v>0</v>
      </c>
      <c r="H331" s="90">
        <v>0</v>
      </c>
      <c r="I331" s="83"/>
      <c r="J331" s="83"/>
      <c r="K331" s="83"/>
      <c r="L331" s="83"/>
      <c r="M331" s="83"/>
      <c r="N331" s="83"/>
      <c r="O331" s="83"/>
      <c r="P331" s="90">
        <v>0</v>
      </c>
      <c r="Q331" s="145">
        <v>0</v>
      </c>
      <c r="R331" s="146">
        <v>1162271.44</v>
      </c>
      <c r="S331" s="147">
        <v>0</v>
      </c>
    </row>
    <row r="332" spans="1:19" ht="20.399999999999999" x14ac:dyDescent="0.25">
      <c r="A332" s="144">
        <v>2023</v>
      </c>
      <c r="B332" s="89" t="s">
        <v>9</v>
      </c>
      <c r="C332" s="89" t="s">
        <v>500</v>
      </c>
      <c r="D332" s="89" t="s">
        <v>32</v>
      </c>
      <c r="E332" s="89" t="s">
        <v>944</v>
      </c>
      <c r="F332" s="89">
        <v>0</v>
      </c>
      <c r="G332" s="89">
        <v>0</v>
      </c>
      <c r="H332" s="90">
        <v>34937.980000000003</v>
      </c>
      <c r="I332" s="90">
        <v>97.05</v>
      </c>
      <c r="J332" s="83"/>
      <c r="K332" s="83"/>
      <c r="L332" s="83"/>
      <c r="M332" s="83"/>
      <c r="N332" s="83"/>
      <c r="O332" s="83"/>
      <c r="P332" s="90">
        <v>34937.980000000003</v>
      </c>
      <c r="Q332" s="145">
        <v>97.05</v>
      </c>
      <c r="R332" s="146">
        <v>34937.980000000003</v>
      </c>
      <c r="S332" s="147">
        <v>97.05</v>
      </c>
    </row>
    <row r="333" spans="1:19" ht="20.399999999999999" x14ac:dyDescent="0.25">
      <c r="A333" s="144">
        <v>2023</v>
      </c>
      <c r="B333" s="89" t="s">
        <v>9</v>
      </c>
      <c r="C333" s="89" t="s">
        <v>500</v>
      </c>
      <c r="D333" s="89" t="s">
        <v>945</v>
      </c>
      <c r="E333" s="89" t="s">
        <v>946</v>
      </c>
      <c r="F333" s="89">
        <v>0</v>
      </c>
      <c r="G333" s="89">
        <v>0</v>
      </c>
      <c r="H333" s="90">
        <v>0</v>
      </c>
      <c r="I333" s="83"/>
      <c r="J333" s="83"/>
      <c r="K333" s="83"/>
      <c r="L333" s="83"/>
      <c r="M333" s="83"/>
      <c r="N333" s="83"/>
      <c r="O333" s="83"/>
      <c r="P333" s="90">
        <v>0</v>
      </c>
      <c r="Q333" s="145">
        <v>0</v>
      </c>
      <c r="R333" s="146">
        <v>0</v>
      </c>
      <c r="S333" s="147">
        <v>0</v>
      </c>
    </row>
    <row r="334" spans="1:19" ht="20.399999999999999" x14ac:dyDescent="0.25">
      <c r="A334" s="144">
        <v>2023</v>
      </c>
      <c r="B334" s="89" t="s">
        <v>9</v>
      </c>
      <c r="C334" s="89" t="s">
        <v>505</v>
      </c>
      <c r="D334" s="89" t="s">
        <v>34</v>
      </c>
      <c r="E334" s="89" t="s">
        <v>947</v>
      </c>
      <c r="F334" s="89">
        <v>137610</v>
      </c>
      <c r="G334" s="89">
        <v>373.2</v>
      </c>
      <c r="H334" s="90">
        <v>531748.4</v>
      </c>
      <c r="I334" s="90">
        <v>1472.69</v>
      </c>
      <c r="J334" s="90">
        <v>389566.88</v>
      </c>
      <c r="K334" s="90">
        <v>1236.42</v>
      </c>
      <c r="L334" s="83"/>
      <c r="M334" s="83"/>
      <c r="N334" s="83"/>
      <c r="O334" s="83"/>
      <c r="P334" s="90">
        <v>921315.28</v>
      </c>
      <c r="Q334" s="145">
        <v>2709.11</v>
      </c>
      <c r="R334" s="146">
        <v>1058925.28</v>
      </c>
      <c r="S334" s="147">
        <v>3082.31</v>
      </c>
    </row>
    <row r="335" spans="1:19" ht="20.399999999999999" x14ac:dyDescent="0.25">
      <c r="A335" s="144">
        <v>2023</v>
      </c>
      <c r="B335" s="89" t="s">
        <v>9</v>
      </c>
      <c r="C335" s="89" t="s">
        <v>505</v>
      </c>
      <c r="D335" s="89" t="s">
        <v>948</v>
      </c>
      <c r="E335" s="89" t="s">
        <v>949</v>
      </c>
      <c r="F335" s="89">
        <v>137610</v>
      </c>
      <c r="G335" s="89">
        <v>373.2</v>
      </c>
      <c r="H335" s="90">
        <v>0</v>
      </c>
      <c r="I335" s="83"/>
      <c r="J335" s="83"/>
      <c r="K335" s="83"/>
      <c r="L335" s="83"/>
      <c r="M335" s="83"/>
      <c r="N335" s="83"/>
      <c r="O335" s="83"/>
      <c r="P335" s="90">
        <v>0</v>
      </c>
      <c r="Q335" s="145">
        <v>0</v>
      </c>
      <c r="R335" s="146">
        <v>137610</v>
      </c>
      <c r="S335" s="147">
        <v>373.2</v>
      </c>
    </row>
    <row r="336" spans="1:19" ht="20.399999999999999" x14ac:dyDescent="0.25">
      <c r="A336" s="144">
        <v>2023</v>
      </c>
      <c r="B336" s="89" t="s">
        <v>9</v>
      </c>
      <c r="C336" s="89" t="s">
        <v>511</v>
      </c>
      <c r="D336" s="89" t="s">
        <v>30</v>
      </c>
      <c r="E336" s="89" t="s">
        <v>950</v>
      </c>
      <c r="F336" s="89">
        <v>600.05999999999995</v>
      </c>
      <c r="G336" s="89">
        <v>0</v>
      </c>
      <c r="H336" s="90">
        <v>171744.2</v>
      </c>
      <c r="I336" s="83"/>
      <c r="J336" s="83"/>
      <c r="K336" s="83"/>
      <c r="L336" s="83"/>
      <c r="M336" s="83"/>
      <c r="N336" s="83"/>
      <c r="O336" s="83"/>
      <c r="P336" s="90">
        <v>171744.2</v>
      </c>
      <c r="Q336" s="145">
        <v>0</v>
      </c>
      <c r="R336" s="146">
        <v>172344.26</v>
      </c>
      <c r="S336" s="147">
        <v>0</v>
      </c>
    </row>
    <row r="337" spans="1:19" ht="20.399999999999999" x14ac:dyDescent="0.25">
      <c r="A337" s="144">
        <v>2023</v>
      </c>
      <c r="B337" s="89" t="s">
        <v>9</v>
      </c>
      <c r="C337" s="89" t="s">
        <v>511</v>
      </c>
      <c r="D337" s="89" t="s">
        <v>951</v>
      </c>
      <c r="E337" s="89" t="s">
        <v>952</v>
      </c>
      <c r="F337" s="89">
        <v>600.05999999999995</v>
      </c>
      <c r="G337" s="89">
        <v>0</v>
      </c>
      <c r="H337" s="90">
        <v>0</v>
      </c>
      <c r="I337" s="83"/>
      <c r="J337" s="83"/>
      <c r="K337" s="83"/>
      <c r="L337" s="83"/>
      <c r="M337" s="83"/>
      <c r="N337" s="83"/>
      <c r="O337" s="83"/>
      <c r="P337" s="90">
        <v>0</v>
      </c>
      <c r="Q337" s="145">
        <v>0</v>
      </c>
      <c r="R337" s="146">
        <v>600.05999999999995</v>
      </c>
      <c r="S337" s="147">
        <v>0</v>
      </c>
    </row>
    <row r="338" spans="1:19" ht="20.399999999999999" x14ac:dyDescent="0.25">
      <c r="A338" s="144">
        <v>2023</v>
      </c>
      <c r="B338" s="89" t="s">
        <v>10</v>
      </c>
      <c r="C338" s="89" t="s">
        <v>469</v>
      </c>
      <c r="D338" s="89" t="s">
        <v>23</v>
      </c>
      <c r="E338" s="89" t="s">
        <v>953</v>
      </c>
      <c r="F338" s="89">
        <v>59463108.43</v>
      </c>
      <c r="G338" s="89">
        <v>0</v>
      </c>
      <c r="H338" s="90">
        <v>344676335.95999998</v>
      </c>
      <c r="I338" s="83"/>
      <c r="J338" s="90">
        <v>7851180.0499999998</v>
      </c>
      <c r="K338" s="83"/>
      <c r="L338" s="83"/>
      <c r="M338" s="83"/>
      <c r="N338" s="83"/>
      <c r="O338" s="83"/>
      <c r="P338" s="90">
        <v>352527516.00999999</v>
      </c>
      <c r="Q338" s="145">
        <v>0</v>
      </c>
      <c r="R338" s="146">
        <v>411990624.44</v>
      </c>
      <c r="S338" s="147">
        <v>0</v>
      </c>
    </row>
    <row r="339" spans="1:19" ht="20.399999999999999" x14ac:dyDescent="0.25">
      <c r="A339" s="144">
        <v>2023</v>
      </c>
      <c r="B339" s="89" t="s">
        <v>10</v>
      </c>
      <c r="C339" s="89" t="s">
        <v>475</v>
      </c>
      <c r="D339" s="89" t="s">
        <v>62</v>
      </c>
      <c r="E339" s="89" t="s">
        <v>954</v>
      </c>
      <c r="F339" s="89">
        <v>152771000.47</v>
      </c>
      <c r="G339" s="89">
        <v>391071.41</v>
      </c>
      <c r="H339" s="90">
        <v>170482301.06999999</v>
      </c>
      <c r="I339" s="90">
        <v>334699.65000000002</v>
      </c>
      <c r="J339" s="90">
        <v>1087004154.8900001</v>
      </c>
      <c r="K339" s="90">
        <v>2842147.86</v>
      </c>
      <c r="L339" s="90">
        <v>13758091.890000001</v>
      </c>
      <c r="M339" s="90">
        <v>26151.46</v>
      </c>
      <c r="N339" s="90"/>
      <c r="O339" s="90"/>
      <c r="P339" s="90">
        <v>1271244547.8499999</v>
      </c>
      <c r="Q339" s="145">
        <v>3202998.97</v>
      </c>
      <c r="R339" s="146">
        <v>1424015548.3199999</v>
      </c>
      <c r="S339" s="147">
        <v>3594070.3800000004</v>
      </c>
    </row>
    <row r="340" spans="1:19" ht="30.6" x14ac:dyDescent="0.25">
      <c r="A340" s="144">
        <v>2023</v>
      </c>
      <c r="B340" s="89" t="s">
        <v>10</v>
      </c>
      <c r="C340" s="89" t="s">
        <v>475</v>
      </c>
      <c r="D340" s="89" t="s">
        <v>955</v>
      </c>
      <c r="E340" s="89" t="s">
        <v>956</v>
      </c>
      <c r="F340" s="89">
        <v>152771000.47</v>
      </c>
      <c r="G340" s="89">
        <v>391071.41</v>
      </c>
      <c r="H340" s="90">
        <v>0</v>
      </c>
      <c r="I340" s="83"/>
      <c r="J340" s="90">
        <v>33446124.350000001</v>
      </c>
      <c r="K340" s="90">
        <v>246402.3</v>
      </c>
      <c r="L340" s="90">
        <v>1636833.13</v>
      </c>
      <c r="M340" s="90">
        <v>31601.71</v>
      </c>
      <c r="N340" s="90"/>
      <c r="O340" s="90"/>
      <c r="P340" s="90">
        <v>35082957.479999997</v>
      </c>
      <c r="Q340" s="145">
        <v>278004.01</v>
      </c>
      <c r="R340" s="146">
        <v>187853957.94999999</v>
      </c>
      <c r="S340" s="147">
        <v>669075.41999999993</v>
      </c>
    </row>
    <row r="341" spans="1:19" x14ac:dyDescent="0.25">
      <c r="A341" s="144">
        <v>2023</v>
      </c>
      <c r="B341" s="89" t="s">
        <v>10</v>
      </c>
      <c r="C341" s="89" t="s">
        <v>482</v>
      </c>
      <c r="D341" s="89" t="s">
        <v>28</v>
      </c>
      <c r="E341" s="89" t="s">
        <v>957</v>
      </c>
      <c r="F341" s="89">
        <v>0</v>
      </c>
      <c r="G341" s="89">
        <v>0</v>
      </c>
      <c r="H341" s="90">
        <v>0</v>
      </c>
      <c r="I341" s="83"/>
      <c r="J341" s="90">
        <v>116985730.81</v>
      </c>
      <c r="K341" s="90">
        <v>213689.69</v>
      </c>
      <c r="L341" s="83"/>
      <c r="M341" s="83"/>
      <c r="N341" s="83"/>
      <c r="O341" s="83"/>
      <c r="P341" s="90">
        <v>116985730.81</v>
      </c>
      <c r="Q341" s="145">
        <v>213689.69</v>
      </c>
      <c r="R341" s="146">
        <v>116985730.81</v>
      </c>
      <c r="S341" s="147">
        <v>213689.69</v>
      </c>
    </row>
    <row r="342" spans="1:19" x14ac:dyDescent="0.25">
      <c r="A342" s="144">
        <v>2023</v>
      </c>
      <c r="B342" s="89" t="s">
        <v>10</v>
      </c>
      <c r="C342" s="89" t="s">
        <v>21</v>
      </c>
      <c r="D342" s="89" t="s">
        <v>21</v>
      </c>
      <c r="E342" s="89" t="s">
        <v>958</v>
      </c>
      <c r="F342" s="89">
        <v>17767841.760000002</v>
      </c>
      <c r="G342" s="89">
        <v>0</v>
      </c>
      <c r="H342" s="90">
        <v>1164344442.71</v>
      </c>
      <c r="I342" s="83"/>
      <c r="J342" s="90">
        <v>115730.51</v>
      </c>
      <c r="K342" s="83"/>
      <c r="L342" s="83"/>
      <c r="M342" s="83"/>
      <c r="N342" s="83"/>
      <c r="O342" s="83"/>
      <c r="P342" s="90">
        <v>1164460173.22</v>
      </c>
      <c r="Q342" s="145">
        <v>0</v>
      </c>
      <c r="R342" s="146">
        <v>1182228014.98</v>
      </c>
      <c r="S342" s="147">
        <v>0</v>
      </c>
    </row>
    <row r="343" spans="1:19" ht="20.399999999999999" x14ac:dyDescent="0.25">
      <c r="A343" s="144">
        <v>2023</v>
      </c>
      <c r="B343" s="89" t="s">
        <v>10</v>
      </c>
      <c r="C343" s="89" t="s">
        <v>500</v>
      </c>
      <c r="D343" s="89" t="s">
        <v>32</v>
      </c>
      <c r="E343" s="89" t="s">
        <v>959</v>
      </c>
      <c r="F343" s="89">
        <v>4445.9399999999996</v>
      </c>
      <c r="G343" s="89">
        <v>12.13</v>
      </c>
      <c r="H343" s="90">
        <v>522712.44</v>
      </c>
      <c r="I343" s="90">
        <v>1464.18</v>
      </c>
      <c r="J343" s="83"/>
      <c r="K343" s="83"/>
      <c r="L343" s="83"/>
      <c r="M343" s="83"/>
      <c r="N343" s="83"/>
      <c r="O343" s="83"/>
      <c r="P343" s="90">
        <v>522712.44</v>
      </c>
      <c r="Q343" s="145">
        <v>1464.18</v>
      </c>
      <c r="R343" s="146">
        <v>527158.38</v>
      </c>
      <c r="S343" s="147">
        <v>1476.3100000000002</v>
      </c>
    </row>
    <row r="344" spans="1:19" ht="20.399999999999999" x14ac:dyDescent="0.25">
      <c r="A344" s="144">
        <v>2023</v>
      </c>
      <c r="B344" s="89" t="s">
        <v>10</v>
      </c>
      <c r="C344" s="89" t="s">
        <v>505</v>
      </c>
      <c r="D344" s="89" t="s">
        <v>34</v>
      </c>
      <c r="E344" s="89" t="s">
        <v>960</v>
      </c>
      <c r="F344" s="89">
        <v>0</v>
      </c>
      <c r="G344" s="89">
        <v>0</v>
      </c>
      <c r="H344" s="90">
        <v>0</v>
      </c>
      <c r="I344" s="83"/>
      <c r="J344" s="90">
        <v>17000378.43</v>
      </c>
      <c r="K344" s="90">
        <v>47683.41</v>
      </c>
      <c r="L344" s="83"/>
      <c r="M344" s="83"/>
      <c r="N344" s="83"/>
      <c r="O344" s="83"/>
      <c r="P344" s="90">
        <v>17000378.43</v>
      </c>
      <c r="Q344" s="145">
        <v>47683.41</v>
      </c>
      <c r="R344" s="146">
        <v>17000378.43</v>
      </c>
      <c r="S344" s="147">
        <v>47683.41</v>
      </c>
    </row>
    <row r="345" spans="1:19" ht="20.399999999999999" x14ac:dyDescent="0.25">
      <c r="A345" s="144">
        <v>2023</v>
      </c>
      <c r="B345" s="89" t="s">
        <v>10</v>
      </c>
      <c r="C345" s="89" t="s">
        <v>511</v>
      </c>
      <c r="D345" s="89" t="s">
        <v>30</v>
      </c>
      <c r="E345" s="89" t="s">
        <v>961</v>
      </c>
      <c r="F345" s="89">
        <v>0</v>
      </c>
      <c r="G345" s="89">
        <v>0</v>
      </c>
      <c r="H345" s="90">
        <v>5441240.0700000003</v>
      </c>
      <c r="I345" s="83"/>
      <c r="J345" s="83"/>
      <c r="K345" s="83"/>
      <c r="L345" s="83"/>
      <c r="M345" s="83"/>
      <c r="N345" s="83"/>
      <c r="O345" s="83"/>
      <c r="P345" s="90">
        <v>5441240.0700000003</v>
      </c>
      <c r="Q345" s="145">
        <v>0</v>
      </c>
      <c r="R345" s="146">
        <v>5441240.0700000003</v>
      </c>
      <c r="S345" s="147">
        <v>0</v>
      </c>
    </row>
    <row r="346" spans="1:19" ht="20.399999999999999" x14ac:dyDescent="0.25">
      <c r="A346" s="144">
        <v>2023</v>
      </c>
      <c r="B346" s="89" t="s">
        <v>200</v>
      </c>
      <c r="C346" s="89" t="s">
        <v>469</v>
      </c>
      <c r="D346" s="89" t="s">
        <v>23</v>
      </c>
      <c r="E346" s="89" t="s">
        <v>962</v>
      </c>
      <c r="F346" s="89">
        <v>13507733</v>
      </c>
      <c r="G346" s="89">
        <v>0</v>
      </c>
      <c r="H346" s="90">
        <v>78272733</v>
      </c>
      <c r="I346" s="83"/>
      <c r="J346" s="90">
        <v>257523</v>
      </c>
      <c r="K346" s="83"/>
      <c r="L346" s="83"/>
      <c r="M346" s="83"/>
      <c r="N346" s="83"/>
      <c r="O346" s="83"/>
      <c r="P346" s="90">
        <v>78530256</v>
      </c>
      <c r="Q346" s="145">
        <v>0</v>
      </c>
      <c r="R346" s="146">
        <v>92037989</v>
      </c>
      <c r="S346" s="147">
        <v>0</v>
      </c>
    </row>
    <row r="347" spans="1:19" ht="20.399999999999999" x14ac:dyDescent="0.25">
      <c r="A347" s="144">
        <v>2023</v>
      </c>
      <c r="B347" s="89" t="s">
        <v>200</v>
      </c>
      <c r="C347" s="89" t="s">
        <v>475</v>
      </c>
      <c r="D347" s="89" t="s">
        <v>26</v>
      </c>
      <c r="E347" s="89" t="s">
        <v>963</v>
      </c>
      <c r="F347" s="89">
        <v>7306832</v>
      </c>
      <c r="G347" s="89">
        <v>0</v>
      </c>
      <c r="H347" s="90">
        <v>0</v>
      </c>
      <c r="I347" s="83"/>
      <c r="J347" s="90">
        <v>123478485</v>
      </c>
      <c r="K347" s="90">
        <v>248948</v>
      </c>
      <c r="L347" s="83"/>
      <c r="M347" s="83"/>
      <c r="N347" s="83"/>
      <c r="O347" s="83"/>
      <c r="P347" s="90">
        <v>123478485</v>
      </c>
      <c r="Q347" s="145">
        <v>248948</v>
      </c>
      <c r="R347" s="146">
        <v>130785317</v>
      </c>
      <c r="S347" s="147">
        <v>248948</v>
      </c>
    </row>
    <row r="348" spans="1:19" ht="20.399999999999999" x14ac:dyDescent="0.25">
      <c r="A348" s="144">
        <v>2023</v>
      </c>
      <c r="B348" s="89" t="s">
        <v>200</v>
      </c>
      <c r="C348" s="89" t="s">
        <v>475</v>
      </c>
      <c r="D348" s="89" t="s">
        <v>53</v>
      </c>
      <c r="E348" s="89" t="s">
        <v>964</v>
      </c>
      <c r="F348" s="89">
        <v>7306832</v>
      </c>
      <c r="G348" s="89">
        <v>0</v>
      </c>
      <c r="H348" s="90">
        <v>32774337</v>
      </c>
      <c r="I348" s="90">
        <v>47458</v>
      </c>
      <c r="J348" s="90">
        <v>174479272</v>
      </c>
      <c r="K348" s="90">
        <v>502589</v>
      </c>
      <c r="L348" s="90">
        <v>4161956</v>
      </c>
      <c r="M348" s="90">
        <v>8156</v>
      </c>
      <c r="N348" s="90"/>
      <c r="O348" s="90"/>
      <c r="P348" s="90">
        <v>211415565</v>
      </c>
      <c r="Q348" s="145">
        <v>558203</v>
      </c>
      <c r="R348" s="146">
        <v>218722397</v>
      </c>
      <c r="S348" s="147">
        <v>558203</v>
      </c>
    </row>
    <row r="349" spans="1:19" ht="20.399999999999999" x14ac:dyDescent="0.25">
      <c r="A349" s="144">
        <v>2023</v>
      </c>
      <c r="B349" s="89" t="s">
        <v>200</v>
      </c>
      <c r="C349" s="89" t="s">
        <v>482</v>
      </c>
      <c r="D349" s="89" t="s">
        <v>28</v>
      </c>
      <c r="E349" s="89" t="s">
        <v>965</v>
      </c>
      <c r="F349" s="89">
        <v>0</v>
      </c>
      <c r="G349" s="89">
        <v>0</v>
      </c>
      <c r="H349" s="90">
        <v>0</v>
      </c>
      <c r="I349" s="83"/>
      <c r="J349" s="90">
        <v>133076909</v>
      </c>
      <c r="K349" s="90">
        <v>283485</v>
      </c>
      <c r="L349" s="83"/>
      <c r="M349" s="83"/>
      <c r="N349" s="83"/>
      <c r="O349" s="83"/>
      <c r="P349" s="90">
        <v>133076909</v>
      </c>
      <c r="Q349" s="145">
        <v>283485</v>
      </c>
      <c r="R349" s="146">
        <v>133076909</v>
      </c>
      <c r="S349" s="147">
        <v>283485</v>
      </c>
    </row>
    <row r="350" spans="1:19" ht="20.399999999999999" x14ac:dyDescent="0.25">
      <c r="A350" s="144">
        <v>2023</v>
      </c>
      <c r="B350" s="89" t="s">
        <v>200</v>
      </c>
      <c r="C350" s="89" t="s">
        <v>21</v>
      </c>
      <c r="D350" s="89" t="s">
        <v>21</v>
      </c>
      <c r="E350" s="89" t="s">
        <v>966</v>
      </c>
      <c r="F350" s="89">
        <v>3673023</v>
      </c>
      <c r="G350" s="89">
        <v>0</v>
      </c>
      <c r="H350" s="90">
        <v>358556751</v>
      </c>
      <c r="I350" s="83"/>
      <c r="J350" s="90">
        <v>14027</v>
      </c>
      <c r="K350" s="83"/>
      <c r="L350" s="83"/>
      <c r="M350" s="83"/>
      <c r="N350" s="83"/>
      <c r="O350" s="83"/>
      <c r="P350" s="90">
        <v>358570778</v>
      </c>
      <c r="Q350" s="145">
        <v>0</v>
      </c>
      <c r="R350" s="146">
        <v>362243801</v>
      </c>
      <c r="S350" s="147">
        <v>0</v>
      </c>
    </row>
    <row r="351" spans="1:19" ht="20.399999999999999" x14ac:dyDescent="0.25">
      <c r="A351" s="144">
        <v>2023</v>
      </c>
      <c r="B351" s="89" t="s">
        <v>200</v>
      </c>
      <c r="C351" s="89" t="s">
        <v>500</v>
      </c>
      <c r="D351" s="89" t="s">
        <v>32</v>
      </c>
      <c r="E351" s="89" t="s">
        <v>967</v>
      </c>
      <c r="F351" s="89">
        <v>0</v>
      </c>
      <c r="G351" s="89">
        <v>0</v>
      </c>
      <c r="H351" s="90">
        <v>143332</v>
      </c>
      <c r="I351" s="90">
        <v>410</v>
      </c>
      <c r="J351" s="83"/>
      <c r="K351" s="83"/>
      <c r="L351" s="83"/>
      <c r="M351" s="83"/>
      <c r="N351" s="83"/>
      <c r="O351" s="83"/>
      <c r="P351" s="90">
        <v>143332</v>
      </c>
      <c r="Q351" s="145">
        <v>410</v>
      </c>
      <c r="R351" s="146">
        <v>143332</v>
      </c>
      <c r="S351" s="147">
        <v>410</v>
      </c>
    </row>
    <row r="352" spans="1:19" ht="20.399999999999999" x14ac:dyDescent="0.25">
      <c r="A352" s="144">
        <v>2023</v>
      </c>
      <c r="B352" s="89" t="s">
        <v>200</v>
      </c>
      <c r="C352" s="89" t="s">
        <v>505</v>
      </c>
      <c r="D352" s="89" t="s">
        <v>34</v>
      </c>
      <c r="E352" s="89" t="s">
        <v>968</v>
      </c>
      <c r="F352" s="89">
        <v>0</v>
      </c>
      <c r="G352" s="89">
        <v>0</v>
      </c>
      <c r="H352" s="90">
        <v>0</v>
      </c>
      <c r="I352" s="83"/>
      <c r="J352" s="90">
        <v>5078088</v>
      </c>
      <c r="K352" s="90">
        <v>14167</v>
      </c>
      <c r="L352" s="83"/>
      <c r="M352" s="83"/>
      <c r="N352" s="83"/>
      <c r="O352" s="83"/>
      <c r="P352" s="90">
        <v>5078088</v>
      </c>
      <c r="Q352" s="145">
        <v>14167</v>
      </c>
      <c r="R352" s="146">
        <v>5078088</v>
      </c>
      <c r="S352" s="147">
        <v>14167</v>
      </c>
    </row>
    <row r="353" spans="1:19" ht="20.399999999999999" x14ac:dyDescent="0.25">
      <c r="A353" s="144">
        <v>2023</v>
      </c>
      <c r="B353" s="89" t="s">
        <v>200</v>
      </c>
      <c r="C353" s="89" t="s">
        <v>511</v>
      </c>
      <c r="D353" s="89" t="s">
        <v>30</v>
      </c>
      <c r="E353" s="89" t="s">
        <v>969</v>
      </c>
      <c r="F353" s="89">
        <v>136249</v>
      </c>
      <c r="G353" s="89">
        <v>0</v>
      </c>
      <c r="H353" s="90">
        <v>869455</v>
      </c>
      <c r="I353" s="83"/>
      <c r="J353" s="83"/>
      <c r="K353" s="83"/>
      <c r="L353" s="83"/>
      <c r="M353" s="83"/>
      <c r="N353" s="83"/>
      <c r="O353" s="83"/>
      <c r="P353" s="90">
        <v>869455</v>
      </c>
      <c r="Q353" s="145">
        <v>0</v>
      </c>
      <c r="R353" s="146">
        <v>1005704</v>
      </c>
      <c r="S353" s="147">
        <v>0</v>
      </c>
    </row>
    <row r="354" spans="1:19" ht="30.6" x14ac:dyDescent="0.25">
      <c r="A354" s="144">
        <v>2023</v>
      </c>
      <c r="B354" s="89" t="s">
        <v>970</v>
      </c>
      <c r="C354" s="89" t="s">
        <v>469</v>
      </c>
      <c r="D354" s="89" t="s">
        <v>971</v>
      </c>
      <c r="E354" s="89" t="s">
        <v>972</v>
      </c>
      <c r="F354" s="89">
        <v>5441715</v>
      </c>
      <c r="G354" s="89">
        <v>5</v>
      </c>
      <c r="H354" s="90">
        <v>18839645</v>
      </c>
      <c r="I354" s="90">
        <v>9</v>
      </c>
      <c r="J354" s="83"/>
      <c r="K354" s="83"/>
      <c r="L354" s="83"/>
      <c r="M354" s="83"/>
      <c r="N354" s="83"/>
      <c r="O354" s="83"/>
      <c r="P354" s="90">
        <v>18839645</v>
      </c>
      <c r="Q354" s="145">
        <v>9</v>
      </c>
      <c r="R354" s="146">
        <v>24281360</v>
      </c>
      <c r="S354" s="147">
        <v>14</v>
      </c>
    </row>
    <row r="355" spans="1:19" ht="30.6" x14ac:dyDescent="0.25">
      <c r="A355" s="144">
        <v>2023</v>
      </c>
      <c r="B355" s="89" t="s">
        <v>970</v>
      </c>
      <c r="C355" s="89" t="s">
        <v>469</v>
      </c>
      <c r="D355" s="89" t="s">
        <v>973</v>
      </c>
      <c r="E355" s="89" t="s">
        <v>974</v>
      </c>
      <c r="F355" s="89">
        <v>5441715</v>
      </c>
      <c r="G355" s="89">
        <v>5</v>
      </c>
      <c r="H355" s="90">
        <v>74605313</v>
      </c>
      <c r="I355" s="90">
        <v>28933</v>
      </c>
      <c r="J355" s="90">
        <v>117413</v>
      </c>
      <c r="K355" s="83"/>
      <c r="L355" s="83"/>
      <c r="M355" s="83"/>
      <c r="N355" s="83"/>
      <c r="O355" s="83"/>
      <c r="P355" s="90">
        <v>74722726</v>
      </c>
      <c r="Q355" s="145">
        <v>28933</v>
      </c>
      <c r="R355" s="146">
        <v>80164441</v>
      </c>
      <c r="S355" s="147">
        <v>28938</v>
      </c>
    </row>
    <row r="356" spans="1:19" ht="30.6" x14ac:dyDescent="0.25">
      <c r="A356" s="144">
        <v>2023</v>
      </c>
      <c r="B356" s="89" t="s">
        <v>970</v>
      </c>
      <c r="C356" s="89" t="s">
        <v>475</v>
      </c>
      <c r="D356" s="89" t="s">
        <v>975</v>
      </c>
      <c r="E356" s="89" t="s">
        <v>976</v>
      </c>
      <c r="F356" s="89">
        <v>18985035</v>
      </c>
      <c r="G356" s="89">
        <v>51068</v>
      </c>
      <c r="H356" s="90">
        <v>23213156</v>
      </c>
      <c r="I356" s="90">
        <v>59458</v>
      </c>
      <c r="J356" s="90">
        <v>224869610</v>
      </c>
      <c r="K356" s="90">
        <v>555605</v>
      </c>
      <c r="L356" s="90">
        <v>7764271</v>
      </c>
      <c r="M356" s="90">
        <v>44967</v>
      </c>
      <c r="N356" s="90"/>
      <c r="O356" s="90"/>
      <c r="P356" s="90">
        <v>255847037</v>
      </c>
      <c r="Q356" s="145">
        <v>660030</v>
      </c>
      <c r="R356" s="146">
        <v>274832072</v>
      </c>
      <c r="S356" s="147">
        <v>711098</v>
      </c>
    </row>
    <row r="357" spans="1:19" ht="30.6" x14ac:dyDescent="0.25">
      <c r="A357" s="144">
        <v>2023</v>
      </c>
      <c r="B357" s="89" t="s">
        <v>970</v>
      </c>
      <c r="C357" s="89" t="s">
        <v>475</v>
      </c>
      <c r="D357" s="89" t="s">
        <v>977</v>
      </c>
      <c r="E357" s="89" t="s">
        <v>978</v>
      </c>
      <c r="F357" s="89">
        <v>18985035</v>
      </c>
      <c r="G357" s="89">
        <v>51068</v>
      </c>
      <c r="H357" s="90">
        <v>7850845</v>
      </c>
      <c r="I357" s="90">
        <v>19641</v>
      </c>
      <c r="J357" s="90">
        <v>65418682</v>
      </c>
      <c r="K357" s="90">
        <v>155368</v>
      </c>
      <c r="L357" s="90">
        <v>3610939</v>
      </c>
      <c r="M357" s="90">
        <v>6773</v>
      </c>
      <c r="N357" s="90"/>
      <c r="O357" s="90"/>
      <c r="P357" s="90">
        <v>76880466</v>
      </c>
      <c r="Q357" s="145">
        <v>181782</v>
      </c>
      <c r="R357" s="146">
        <v>95865501</v>
      </c>
      <c r="S357" s="147">
        <v>232850</v>
      </c>
    </row>
    <row r="358" spans="1:19" ht="30.6" x14ac:dyDescent="0.25">
      <c r="A358" s="144">
        <v>2023</v>
      </c>
      <c r="B358" s="89" t="s">
        <v>970</v>
      </c>
      <c r="C358" s="89" t="s">
        <v>475</v>
      </c>
      <c r="D358" s="89" t="s">
        <v>979</v>
      </c>
      <c r="E358" s="89" t="s">
        <v>976</v>
      </c>
      <c r="F358" s="89">
        <v>18985035</v>
      </c>
      <c r="G358" s="89">
        <v>51068</v>
      </c>
      <c r="H358" s="90">
        <v>0</v>
      </c>
      <c r="I358" s="83"/>
      <c r="J358" s="83"/>
      <c r="K358" s="83"/>
      <c r="L358" s="83"/>
      <c r="M358" s="83"/>
      <c r="N358" s="83"/>
      <c r="O358" s="83"/>
      <c r="P358" s="90">
        <v>0</v>
      </c>
      <c r="Q358" s="145">
        <v>0</v>
      </c>
      <c r="R358" s="146">
        <v>18985035</v>
      </c>
      <c r="S358" s="147">
        <v>51068</v>
      </c>
    </row>
    <row r="359" spans="1:19" ht="20.399999999999999" x14ac:dyDescent="0.25">
      <c r="A359" s="144">
        <v>2023</v>
      </c>
      <c r="B359" s="89" t="s">
        <v>970</v>
      </c>
      <c r="C359" s="89" t="s">
        <v>21</v>
      </c>
      <c r="D359" s="89" t="s">
        <v>980</v>
      </c>
      <c r="E359" s="89" t="s">
        <v>981</v>
      </c>
      <c r="F359" s="89">
        <v>1529787</v>
      </c>
      <c r="G359" s="89">
        <v>0</v>
      </c>
      <c r="H359" s="90">
        <v>50932135</v>
      </c>
      <c r="I359" s="83"/>
      <c r="J359" s="83"/>
      <c r="K359" s="83"/>
      <c r="L359" s="83"/>
      <c r="M359" s="83"/>
      <c r="N359" s="83"/>
      <c r="O359" s="83"/>
      <c r="P359" s="90">
        <v>50932135</v>
      </c>
      <c r="Q359" s="145">
        <v>0</v>
      </c>
      <c r="R359" s="146">
        <v>52461922</v>
      </c>
      <c r="S359" s="147">
        <v>0</v>
      </c>
    </row>
    <row r="360" spans="1:19" ht="20.399999999999999" x14ac:dyDescent="0.25">
      <c r="A360" s="144">
        <v>2023</v>
      </c>
      <c r="B360" s="89" t="s">
        <v>970</v>
      </c>
      <c r="C360" s="89" t="s">
        <v>21</v>
      </c>
      <c r="D360" s="89" t="s">
        <v>982</v>
      </c>
      <c r="E360" s="89" t="s">
        <v>983</v>
      </c>
      <c r="F360" s="89">
        <v>1529787</v>
      </c>
      <c r="G360" s="89">
        <v>0</v>
      </c>
      <c r="H360" s="90">
        <v>281671796</v>
      </c>
      <c r="I360" s="83"/>
      <c r="J360" s="83"/>
      <c r="K360" s="83"/>
      <c r="L360" s="83"/>
      <c r="M360" s="83"/>
      <c r="N360" s="83"/>
      <c r="O360" s="83"/>
      <c r="P360" s="90">
        <v>281671796</v>
      </c>
      <c r="Q360" s="145">
        <v>0</v>
      </c>
      <c r="R360" s="146">
        <v>283201583</v>
      </c>
      <c r="S360" s="147">
        <v>0</v>
      </c>
    </row>
    <row r="361" spans="1:19" ht="20.399999999999999" x14ac:dyDescent="0.25">
      <c r="A361" s="144">
        <v>2023</v>
      </c>
      <c r="B361" s="89" t="s">
        <v>970</v>
      </c>
      <c r="C361" s="89" t="s">
        <v>500</v>
      </c>
      <c r="D361" s="89" t="s">
        <v>984</v>
      </c>
      <c r="E361" s="89" t="s">
        <v>985</v>
      </c>
      <c r="F361" s="89">
        <v>0</v>
      </c>
      <c r="G361" s="89">
        <v>0</v>
      </c>
      <c r="H361" s="90">
        <v>157151</v>
      </c>
      <c r="I361" s="83"/>
      <c r="J361" s="83"/>
      <c r="K361" s="83"/>
      <c r="L361" s="83"/>
      <c r="M361" s="83"/>
      <c r="N361" s="83"/>
      <c r="O361" s="83"/>
      <c r="P361" s="90">
        <v>157151</v>
      </c>
      <c r="Q361" s="145">
        <v>0</v>
      </c>
      <c r="R361" s="146">
        <v>157151</v>
      </c>
      <c r="S361" s="147">
        <v>0</v>
      </c>
    </row>
    <row r="362" spans="1:19" ht="20.399999999999999" x14ac:dyDescent="0.25">
      <c r="A362" s="144">
        <v>2023</v>
      </c>
      <c r="B362" s="89" t="s">
        <v>970</v>
      </c>
      <c r="C362" s="89" t="s">
        <v>505</v>
      </c>
      <c r="D362" s="89" t="s">
        <v>986</v>
      </c>
      <c r="E362" s="89" t="s">
        <v>987</v>
      </c>
      <c r="F362" s="89">
        <v>481380</v>
      </c>
      <c r="G362" s="89">
        <v>1325</v>
      </c>
      <c r="H362" s="90">
        <v>0</v>
      </c>
      <c r="I362" s="83"/>
      <c r="J362" s="90">
        <v>33695</v>
      </c>
      <c r="K362" s="90">
        <v>93</v>
      </c>
      <c r="L362" s="83"/>
      <c r="M362" s="83"/>
      <c r="N362" s="83"/>
      <c r="O362" s="83"/>
      <c r="P362" s="90">
        <v>33695</v>
      </c>
      <c r="Q362" s="145">
        <v>93</v>
      </c>
      <c r="R362" s="146">
        <v>515075</v>
      </c>
      <c r="S362" s="147">
        <v>1418</v>
      </c>
    </row>
    <row r="363" spans="1:19" ht="20.399999999999999" x14ac:dyDescent="0.25">
      <c r="A363" s="144">
        <v>2023</v>
      </c>
      <c r="B363" s="89" t="s">
        <v>970</v>
      </c>
      <c r="C363" s="89" t="s">
        <v>505</v>
      </c>
      <c r="D363" s="89" t="s">
        <v>988</v>
      </c>
      <c r="E363" s="89" t="s">
        <v>989</v>
      </c>
      <c r="F363" s="89">
        <v>481380</v>
      </c>
      <c r="G363" s="89">
        <v>1325</v>
      </c>
      <c r="H363" s="90">
        <v>84305</v>
      </c>
      <c r="I363" s="90">
        <v>234</v>
      </c>
      <c r="J363" s="90">
        <v>2418264</v>
      </c>
      <c r="K363" s="90">
        <v>6705</v>
      </c>
      <c r="L363" s="83"/>
      <c r="M363" s="83"/>
      <c r="N363" s="83"/>
      <c r="O363" s="83"/>
      <c r="P363" s="90">
        <v>2502569</v>
      </c>
      <c r="Q363" s="145">
        <v>6939</v>
      </c>
      <c r="R363" s="146">
        <v>2983949</v>
      </c>
      <c r="S363" s="147">
        <v>8264</v>
      </c>
    </row>
    <row r="364" spans="1:19" ht="30.6" x14ac:dyDescent="0.25">
      <c r="A364" s="144">
        <v>2023</v>
      </c>
      <c r="B364" s="89" t="s">
        <v>970</v>
      </c>
      <c r="C364" s="89" t="s">
        <v>511</v>
      </c>
      <c r="D364" s="89" t="s">
        <v>990</v>
      </c>
      <c r="E364" s="89" t="s">
        <v>991</v>
      </c>
      <c r="F364" s="89">
        <v>0</v>
      </c>
      <c r="G364" s="89">
        <v>0</v>
      </c>
      <c r="H364" s="90">
        <v>251971</v>
      </c>
      <c r="I364" s="83"/>
      <c r="J364" s="83"/>
      <c r="K364" s="83"/>
      <c r="L364" s="83"/>
      <c r="M364" s="83"/>
      <c r="N364" s="83"/>
      <c r="O364" s="83"/>
      <c r="P364" s="90">
        <v>251971</v>
      </c>
      <c r="Q364" s="145">
        <v>0</v>
      </c>
      <c r="R364" s="146">
        <v>251971</v>
      </c>
      <c r="S364" s="147">
        <v>0</v>
      </c>
    </row>
    <row r="365" spans="1:19" ht="20.399999999999999" x14ac:dyDescent="0.25">
      <c r="A365" s="144">
        <v>2023</v>
      </c>
      <c r="B365" s="89" t="s">
        <v>970</v>
      </c>
      <c r="C365" s="89" t="s">
        <v>511</v>
      </c>
      <c r="D365" s="89" t="s">
        <v>992</v>
      </c>
      <c r="E365" s="89" t="s">
        <v>993</v>
      </c>
      <c r="F365" s="89">
        <v>0</v>
      </c>
      <c r="G365" s="89">
        <v>0</v>
      </c>
      <c r="H365" s="90">
        <v>327896</v>
      </c>
      <c r="I365" s="83"/>
      <c r="J365" s="83"/>
      <c r="K365" s="83"/>
      <c r="L365" s="83"/>
      <c r="M365" s="83"/>
      <c r="N365" s="83"/>
      <c r="O365" s="83"/>
      <c r="P365" s="90">
        <v>327896</v>
      </c>
      <c r="Q365" s="145">
        <v>0</v>
      </c>
      <c r="R365" s="146">
        <v>327896</v>
      </c>
      <c r="S365" s="147">
        <v>0</v>
      </c>
    </row>
    <row r="366" spans="1:19" ht="20.399999999999999" x14ac:dyDescent="0.25">
      <c r="A366" s="144">
        <v>2023</v>
      </c>
      <c r="B366" s="89" t="s">
        <v>133</v>
      </c>
      <c r="C366" s="89" t="s">
        <v>468</v>
      </c>
      <c r="D366" s="89" t="s">
        <v>92</v>
      </c>
      <c r="E366" s="89" t="s">
        <v>994</v>
      </c>
      <c r="F366" s="89">
        <v>0</v>
      </c>
      <c r="G366" s="89">
        <v>0</v>
      </c>
      <c r="H366" s="90">
        <v>0</v>
      </c>
      <c r="I366" s="83"/>
      <c r="J366" s="90">
        <v>6190824</v>
      </c>
      <c r="K366" s="90">
        <v>7617.31</v>
      </c>
      <c r="L366" s="83"/>
      <c r="M366" s="83"/>
      <c r="N366" s="83"/>
      <c r="O366" s="83"/>
      <c r="P366" s="90">
        <v>6190824</v>
      </c>
      <c r="Q366" s="145">
        <v>7617.31</v>
      </c>
      <c r="R366" s="146">
        <v>6190824</v>
      </c>
      <c r="S366" s="147">
        <v>7617.31</v>
      </c>
    </row>
    <row r="367" spans="1:19" ht="20.399999999999999" x14ac:dyDescent="0.25">
      <c r="A367" s="144">
        <v>2023</v>
      </c>
      <c r="B367" s="89" t="s">
        <v>133</v>
      </c>
      <c r="C367" s="89" t="s">
        <v>469</v>
      </c>
      <c r="D367" s="89" t="s">
        <v>23</v>
      </c>
      <c r="E367" s="89" t="s">
        <v>995</v>
      </c>
      <c r="F367" s="89">
        <v>18290844</v>
      </c>
      <c r="G367" s="89">
        <v>0</v>
      </c>
      <c r="H367" s="90">
        <v>91791667</v>
      </c>
      <c r="I367" s="83"/>
      <c r="J367" s="90">
        <v>32938349</v>
      </c>
      <c r="K367" s="83"/>
      <c r="L367" s="83"/>
      <c r="M367" s="83"/>
      <c r="N367" s="83"/>
      <c r="O367" s="83"/>
      <c r="P367" s="90">
        <v>124730016</v>
      </c>
      <c r="Q367" s="145">
        <v>0</v>
      </c>
      <c r="R367" s="146">
        <v>143020860</v>
      </c>
      <c r="S367" s="147">
        <v>0</v>
      </c>
    </row>
    <row r="368" spans="1:19" ht="20.399999999999999" x14ac:dyDescent="0.25">
      <c r="A368" s="144">
        <v>2023</v>
      </c>
      <c r="B368" s="89" t="s">
        <v>133</v>
      </c>
      <c r="C368" s="89" t="s">
        <v>475</v>
      </c>
      <c r="D368" s="89" t="s">
        <v>62</v>
      </c>
      <c r="E368" s="89" t="s">
        <v>996</v>
      </c>
      <c r="F368" s="89">
        <v>55317340</v>
      </c>
      <c r="G368" s="89">
        <v>146524.70000000001</v>
      </c>
      <c r="H368" s="90">
        <v>0</v>
      </c>
      <c r="I368" s="83"/>
      <c r="J368" s="90">
        <v>550580445</v>
      </c>
      <c r="K368" s="90">
        <v>1433856.93</v>
      </c>
      <c r="L368" s="90">
        <v>2953784</v>
      </c>
      <c r="M368" s="90">
        <v>5728.7</v>
      </c>
      <c r="N368" s="90"/>
      <c r="O368" s="90"/>
      <c r="P368" s="90">
        <v>553534229</v>
      </c>
      <c r="Q368" s="145">
        <v>1439585.63</v>
      </c>
      <c r="R368" s="146">
        <v>608851569</v>
      </c>
      <c r="S368" s="147">
        <v>1586110.3299999998</v>
      </c>
    </row>
    <row r="369" spans="1:19" ht="20.399999999999999" x14ac:dyDescent="0.25">
      <c r="A369" s="144">
        <v>2023</v>
      </c>
      <c r="B369" s="89" t="s">
        <v>133</v>
      </c>
      <c r="C369" s="89" t="s">
        <v>21</v>
      </c>
      <c r="D369" s="89" t="s">
        <v>21</v>
      </c>
      <c r="E369" s="89" t="s">
        <v>997</v>
      </c>
      <c r="F369" s="89">
        <v>8336224</v>
      </c>
      <c r="G369" s="89">
        <v>0</v>
      </c>
      <c r="H369" s="90">
        <v>468376420</v>
      </c>
      <c r="I369" s="83"/>
      <c r="J369" s="90">
        <v>13821</v>
      </c>
      <c r="K369" s="83"/>
      <c r="L369" s="83"/>
      <c r="M369" s="83"/>
      <c r="N369" s="83"/>
      <c r="O369" s="83"/>
      <c r="P369" s="90">
        <v>468390241</v>
      </c>
      <c r="Q369" s="145">
        <v>0</v>
      </c>
      <c r="R369" s="146">
        <v>476726465</v>
      </c>
      <c r="S369" s="147">
        <v>0</v>
      </c>
    </row>
    <row r="370" spans="1:19" ht="20.399999999999999" x14ac:dyDescent="0.25">
      <c r="A370" s="144">
        <v>2023</v>
      </c>
      <c r="B370" s="89" t="s">
        <v>133</v>
      </c>
      <c r="C370" s="89" t="s">
        <v>500</v>
      </c>
      <c r="D370" s="89" t="s">
        <v>32</v>
      </c>
      <c r="E370" s="89" t="s">
        <v>998</v>
      </c>
      <c r="F370" s="89">
        <v>10106</v>
      </c>
      <c r="G370" s="89">
        <v>28.72</v>
      </c>
      <c r="H370" s="90">
        <v>204702</v>
      </c>
      <c r="I370" s="90">
        <v>581.65</v>
      </c>
      <c r="J370" s="83"/>
      <c r="K370" s="83"/>
      <c r="L370" s="83"/>
      <c r="M370" s="83"/>
      <c r="N370" s="83"/>
      <c r="O370" s="83"/>
      <c r="P370" s="90">
        <v>204702</v>
      </c>
      <c r="Q370" s="145">
        <v>581.65</v>
      </c>
      <c r="R370" s="146">
        <v>214808</v>
      </c>
      <c r="S370" s="147">
        <v>610.37</v>
      </c>
    </row>
    <row r="371" spans="1:19" ht="20.399999999999999" x14ac:dyDescent="0.25">
      <c r="A371" s="144">
        <v>2023</v>
      </c>
      <c r="B371" s="89" t="s">
        <v>133</v>
      </c>
      <c r="C371" s="89" t="s">
        <v>505</v>
      </c>
      <c r="D371" s="89" t="s">
        <v>34</v>
      </c>
      <c r="E371" s="89" t="s">
        <v>999</v>
      </c>
      <c r="F371" s="89">
        <v>0</v>
      </c>
      <c r="G371" s="89">
        <v>0</v>
      </c>
      <c r="H371" s="90">
        <v>0</v>
      </c>
      <c r="I371" s="83"/>
      <c r="J371" s="90">
        <v>4456669</v>
      </c>
      <c r="K371" s="90">
        <v>12345.86</v>
      </c>
      <c r="L371" s="83"/>
      <c r="M371" s="83"/>
      <c r="N371" s="83"/>
      <c r="O371" s="83"/>
      <c r="P371" s="90">
        <v>4456669</v>
      </c>
      <c r="Q371" s="145">
        <v>12345.86</v>
      </c>
      <c r="R371" s="146">
        <v>4456669</v>
      </c>
      <c r="S371" s="147">
        <v>12345.86</v>
      </c>
    </row>
    <row r="372" spans="1:19" ht="20.399999999999999" x14ac:dyDescent="0.25">
      <c r="A372" s="144">
        <v>2023</v>
      </c>
      <c r="B372" s="89" t="s">
        <v>133</v>
      </c>
      <c r="C372" s="89" t="s">
        <v>511</v>
      </c>
      <c r="D372" s="89" t="s">
        <v>30</v>
      </c>
      <c r="E372" s="89" t="s">
        <v>1000</v>
      </c>
      <c r="F372" s="89">
        <v>0</v>
      </c>
      <c r="G372" s="89">
        <v>0</v>
      </c>
      <c r="H372" s="90">
        <v>1519469</v>
      </c>
      <c r="I372" s="83"/>
      <c r="J372" s="83"/>
      <c r="K372" s="83"/>
      <c r="L372" s="83"/>
      <c r="M372" s="83"/>
      <c r="N372" s="83"/>
      <c r="O372" s="83"/>
      <c r="P372" s="90">
        <v>1519469</v>
      </c>
      <c r="Q372" s="145">
        <v>0</v>
      </c>
      <c r="R372" s="146">
        <v>1519469</v>
      </c>
      <c r="S372" s="147">
        <v>0</v>
      </c>
    </row>
    <row r="373" spans="1:19" ht="20.399999999999999" x14ac:dyDescent="0.25">
      <c r="A373" s="144">
        <v>2023</v>
      </c>
      <c r="B373" s="89" t="s">
        <v>11</v>
      </c>
      <c r="C373" s="89" t="s">
        <v>469</v>
      </c>
      <c r="D373" s="89" t="s">
        <v>23</v>
      </c>
      <c r="E373" s="89" t="s">
        <v>1211</v>
      </c>
      <c r="F373" s="89">
        <v>4742854.1900000004</v>
      </c>
      <c r="G373" s="89">
        <v>0</v>
      </c>
      <c r="H373" s="90">
        <v>39665316.420000002</v>
      </c>
      <c r="I373" s="90">
        <v>0</v>
      </c>
      <c r="J373" s="90">
        <v>0</v>
      </c>
      <c r="K373" s="90">
        <v>0</v>
      </c>
      <c r="L373" s="90">
        <v>0</v>
      </c>
      <c r="M373" s="90">
        <v>0</v>
      </c>
      <c r="N373" s="90"/>
      <c r="O373" s="90"/>
      <c r="P373" s="90">
        <v>39665316.420000002</v>
      </c>
      <c r="Q373" s="145">
        <v>0</v>
      </c>
      <c r="R373" s="146">
        <v>44408170.609999999</v>
      </c>
      <c r="S373" s="147">
        <v>0</v>
      </c>
    </row>
    <row r="374" spans="1:19" ht="20.399999999999999" x14ac:dyDescent="0.25">
      <c r="A374" s="144">
        <v>2023</v>
      </c>
      <c r="B374" s="89" t="s">
        <v>11</v>
      </c>
      <c r="C374" s="89" t="s">
        <v>475</v>
      </c>
      <c r="D374" s="89" t="s">
        <v>62</v>
      </c>
      <c r="E374" s="89" t="s">
        <v>1212</v>
      </c>
      <c r="F374" s="89">
        <v>12622676.630000001</v>
      </c>
      <c r="G374" s="89">
        <v>34924.71</v>
      </c>
      <c r="H374" s="90">
        <v>4174945.04</v>
      </c>
      <c r="I374" s="90">
        <v>9987.7999999999993</v>
      </c>
      <c r="J374" s="90">
        <v>69517259.540000007</v>
      </c>
      <c r="K374" s="90">
        <v>189146.99</v>
      </c>
      <c r="L374" s="90">
        <v>0</v>
      </c>
      <c r="M374" s="90">
        <v>0</v>
      </c>
      <c r="N374" s="90"/>
      <c r="O374" s="90"/>
      <c r="P374" s="90">
        <v>73692204.579999998</v>
      </c>
      <c r="Q374" s="145">
        <v>199134.79</v>
      </c>
      <c r="R374" s="146">
        <v>86314881.209999993</v>
      </c>
      <c r="S374" s="147">
        <v>234059.5</v>
      </c>
    </row>
    <row r="375" spans="1:19" ht="20.399999999999999" x14ac:dyDescent="0.25">
      <c r="A375" s="144">
        <v>2023</v>
      </c>
      <c r="B375" s="89" t="s">
        <v>11</v>
      </c>
      <c r="C375" s="89" t="s">
        <v>482</v>
      </c>
      <c r="D375" s="89" t="s">
        <v>28</v>
      </c>
      <c r="E375" s="89" t="s">
        <v>1213</v>
      </c>
      <c r="F375" s="89">
        <v>0</v>
      </c>
      <c r="G375" s="89">
        <v>0</v>
      </c>
      <c r="H375" s="90">
        <v>0</v>
      </c>
      <c r="I375" s="90">
        <v>0</v>
      </c>
      <c r="J375" s="90">
        <v>1250860.8</v>
      </c>
      <c r="K375" s="90">
        <v>8525.4</v>
      </c>
      <c r="L375" s="90">
        <v>0</v>
      </c>
      <c r="M375" s="90">
        <v>0</v>
      </c>
      <c r="N375" s="90"/>
      <c r="O375" s="90"/>
      <c r="P375" s="90">
        <v>1250860.8</v>
      </c>
      <c r="Q375" s="145">
        <v>8525.4</v>
      </c>
      <c r="R375" s="146">
        <v>1250860.8</v>
      </c>
      <c r="S375" s="147">
        <v>8525.4</v>
      </c>
    </row>
    <row r="376" spans="1:19" ht="20.399999999999999" x14ac:dyDescent="0.25">
      <c r="A376" s="144">
        <v>2023</v>
      </c>
      <c r="B376" s="89" t="s">
        <v>11</v>
      </c>
      <c r="C376" s="89" t="s">
        <v>21</v>
      </c>
      <c r="D376" s="89" t="s">
        <v>21</v>
      </c>
      <c r="E376" s="89" t="s">
        <v>1214</v>
      </c>
      <c r="F376" s="89">
        <v>812466.97</v>
      </c>
      <c r="G376" s="89">
        <v>0</v>
      </c>
      <c r="H376" s="90">
        <v>77245861.359999999</v>
      </c>
      <c r="I376" s="90">
        <v>0</v>
      </c>
      <c r="J376" s="90">
        <v>0</v>
      </c>
      <c r="K376" s="90">
        <v>0</v>
      </c>
      <c r="L376" s="90">
        <v>0</v>
      </c>
      <c r="M376" s="90">
        <v>0</v>
      </c>
      <c r="N376" s="90"/>
      <c r="O376" s="90"/>
      <c r="P376" s="90">
        <v>77245861.359999999</v>
      </c>
      <c r="Q376" s="145">
        <v>0</v>
      </c>
      <c r="R376" s="146">
        <v>78058328.329999998</v>
      </c>
      <c r="S376" s="147">
        <v>0</v>
      </c>
    </row>
    <row r="377" spans="1:19" ht="20.399999999999999" x14ac:dyDescent="0.25">
      <c r="A377" s="144">
        <v>2023</v>
      </c>
      <c r="B377" s="89" t="s">
        <v>11</v>
      </c>
      <c r="C377" s="89" t="s">
        <v>505</v>
      </c>
      <c r="D377" s="89" t="s">
        <v>34</v>
      </c>
      <c r="E377" s="89" t="s">
        <v>1215</v>
      </c>
      <c r="F377" s="89">
        <v>0</v>
      </c>
      <c r="G377" s="89">
        <v>0</v>
      </c>
      <c r="H377" s="90">
        <v>70913.02</v>
      </c>
      <c r="I377" s="90">
        <v>198</v>
      </c>
      <c r="J377" s="90">
        <v>492432.11</v>
      </c>
      <c r="K377" s="90">
        <v>1374</v>
      </c>
      <c r="L377" s="90">
        <v>0</v>
      </c>
      <c r="M377" s="90">
        <v>0</v>
      </c>
      <c r="N377" s="90"/>
      <c r="O377" s="90"/>
      <c r="P377" s="90">
        <v>563345.13</v>
      </c>
      <c r="Q377" s="145">
        <v>1572</v>
      </c>
      <c r="R377" s="146">
        <v>563345.13</v>
      </c>
      <c r="S377" s="147">
        <v>1572</v>
      </c>
    </row>
    <row r="378" spans="1:19" ht="20.399999999999999" x14ac:dyDescent="0.25">
      <c r="A378" s="144">
        <v>2023</v>
      </c>
      <c r="B378" s="89" t="s">
        <v>11</v>
      </c>
      <c r="C378" s="89" t="s">
        <v>511</v>
      </c>
      <c r="D378" s="89" t="s">
        <v>30</v>
      </c>
      <c r="E378" s="89" t="s">
        <v>1216</v>
      </c>
      <c r="F378" s="89">
        <v>117792</v>
      </c>
      <c r="G378" s="89">
        <v>0</v>
      </c>
      <c r="H378" s="90">
        <v>197584.28</v>
      </c>
      <c r="I378" s="90">
        <v>0</v>
      </c>
      <c r="J378" s="90">
        <v>0</v>
      </c>
      <c r="K378" s="90">
        <v>0</v>
      </c>
      <c r="L378" s="90">
        <v>0</v>
      </c>
      <c r="M378" s="90">
        <v>0</v>
      </c>
      <c r="N378" s="90"/>
      <c r="O378" s="90"/>
      <c r="P378" s="90">
        <v>197584.28</v>
      </c>
      <c r="Q378" s="145">
        <v>0</v>
      </c>
      <c r="R378" s="146">
        <v>315376.28000000003</v>
      </c>
      <c r="S378" s="147">
        <v>0</v>
      </c>
    </row>
    <row r="379" spans="1:19" ht="30.6" x14ac:dyDescent="0.25">
      <c r="A379" s="144">
        <v>2023</v>
      </c>
      <c r="B379" s="89" t="s">
        <v>12</v>
      </c>
      <c r="C379" s="89" t="s">
        <v>469</v>
      </c>
      <c r="D379" s="89" t="s">
        <v>1001</v>
      </c>
      <c r="E379" s="89" t="s">
        <v>1002</v>
      </c>
      <c r="F379" s="89">
        <v>1427758.97</v>
      </c>
      <c r="G379" s="89">
        <v>0</v>
      </c>
      <c r="H379" s="90">
        <v>8866199.1600000001</v>
      </c>
      <c r="I379" s="83"/>
      <c r="J379" s="83"/>
      <c r="K379" s="83"/>
      <c r="L379" s="83"/>
      <c r="M379" s="83"/>
      <c r="N379" s="83"/>
      <c r="O379" s="83"/>
      <c r="P379" s="90">
        <v>8866199.1600000001</v>
      </c>
      <c r="Q379" s="145">
        <v>0</v>
      </c>
      <c r="R379" s="146">
        <v>10293958.130000001</v>
      </c>
      <c r="S379" s="147">
        <v>0</v>
      </c>
    </row>
    <row r="380" spans="1:19" ht="30.6" x14ac:dyDescent="0.25">
      <c r="A380" s="144">
        <v>2023</v>
      </c>
      <c r="B380" s="89" t="s">
        <v>12</v>
      </c>
      <c r="C380" s="89" t="s">
        <v>469</v>
      </c>
      <c r="D380" s="89" t="s">
        <v>1003</v>
      </c>
      <c r="E380" s="89" t="s">
        <v>1004</v>
      </c>
      <c r="F380" s="89">
        <v>1427758.97</v>
      </c>
      <c r="G380" s="89">
        <v>0</v>
      </c>
      <c r="H380" s="90">
        <v>65529227.020000003</v>
      </c>
      <c r="I380" s="83"/>
      <c r="J380" s="90">
        <v>289632.24</v>
      </c>
      <c r="K380" s="83"/>
      <c r="L380" s="83"/>
      <c r="M380" s="83"/>
      <c r="N380" s="83"/>
      <c r="O380" s="83"/>
      <c r="P380" s="90">
        <v>65818859.259999998</v>
      </c>
      <c r="Q380" s="145">
        <v>0</v>
      </c>
      <c r="R380" s="146">
        <v>67246618.230000004</v>
      </c>
      <c r="S380" s="147">
        <v>0</v>
      </c>
    </row>
    <row r="381" spans="1:19" ht="30.6" x14ac:dyDescent="0.25">
      <c r="A381" s="144">
        <v>2023</v>
      </c>
      <c r="B381" s="89" t="s">
        <v>12</v>
      </c>
      <c r="C381" s="89" t="s">
        <v>475</v>
      </c>
      <c r="D381" s="89" t="s">
        <v>1005</v>
      </c>
      <c r="E381" s="89" t="s">
        <v>1006</v>
      </c>
      <c r="F381" s="89">
        <v>0</v>
      </c>
      <c r="G381" s="89">
        <v>0</v>
      </c>
      <c r="H381" s="90">
        <v>0</v>
      </c>
      <c r="I381" s="83"/>
      <c r="J381" s="90">
        <v>15676227.890000001</v>
      </c>
      <c r="K381" s="90">
        <v>30514.959999999999</v>
      </c>
      <c r="L381" s="83"/>
      <c r="M381" s="83"/>
      <c r="N381" s="83"/>
      <c r="O381" s="83"/>
      <c r="P381" s="90">
        <v>15676227.890000001</v>
      </c>
      <c r="Q381" s="145">
        <v>30514.959999999999</v>
      </c>
      <c r="R381" s="146">
        <v>15676227.890000001</v>
      </c>
      <c r="S381" s="147">
        <v>30514.959999999999</v>
      </c>
    </row>
    <row r="382" spans="1:19" ht="30.6" x14ac:dyDescent="0.25">
      <c r="A382" s="144">
        <v>2023</v>
      </c>
      <c r="B382" s="89" t="s">
        <v>12</v>
      </c>
      <c r="C382" s="89" t="s">
        <v>475</v>
      </c>
      <c r="D382" s="89" t="s">
        <v>1007</v>
      </c>
      <c r="E382" s="89" t="s">
        <v>1008</v>
      </c>
      <c r="F382" s="89">
        <v>0</v>
      </c>
      <c r="G382" s="89">
        <v>0</v>
      </c>
      <c r="H382" s="90">
        <v>15501413.01</v>
      </c>
      <c r="I382" s="90">
        <v>53810.43</v>
      </c>
      <c r="J382" s="90">
        <v>143743857.69</v>
      </c>
      <c r="K382" s="90">
        <v>370301.98</v>
      </c>
      <c r="L382" s="83"/>
      <c r="M382" s="83"/>
      <c r="N382" s="83"/>
      <c r="O382" s="83"/>
      <c r="P382" s="90">
        <v>159245270.69999999</v>
      </c>
      <c r="Q382" s="145">
        <v>424112.41</v>
      </c>
      <c r="R382" s="146">
        <v>159245270.69999999</v>
      </c>
      <c r="S382" s="147">
        <v>424112.41</v>
      </c>
    </row>
    <row r="383" spans="1:19" ht="30.6" x14ac:dyDescent="0.25">
      <c r="A383" s="144">
        <v>2023</v>
      </c>
      <c r="B383" s="89" t="s">
        <v>12</v>
      </c>
      <c r="C383" s="89" t="s">
        <v>475</v>
      </c>
      <c r="D383" s="89" t="s">
        <v>1009</v>
      </c>
      <c r="E383" s="89" t="s">
        <v>1010</v>
      </c>
      <c r="F383" s="89">
        <v>0</v>
      </c>
      <c r="G383" s="89">
        <v>0</v>
      </c>
      <c r="H383" s="90">
        <v>1253646.5</v>
      </c>
      <c r="I383" s="90">
        <v>3900.81</v>
      </c>
      <c r="J383" s="90">
        <v>12454652.83</v>
      </c>
      <c r="K383" s="90">
        <v>30341.040000000001</v>
      </c>
      <c r="L383" s="83"/>
      <c r="M383" s="83"/>
      <c r="N383" s="83"/>
      <c r="O383" s="83"/>
      <c r="P383" s="90">
        <v>13708299.33</v>
      </c>
      <c r="Q383" s="145">
        <v>34241.85</v>
      </c>
      <c r="R383" s="146">
        <v>13708299.33</v>
      </c>
      <c r="S383" s="147">
        <v>34241.85</v>
      </c>
    </row>
    <row r="384" spans="1:19" ht="20.399999999999999" x14ac:dyDescent="0.25">
      <c r="A384" s="144">
        <v>2023</v>
      </c>
      <c r="B384" s="89" t="s">
        <v>12</v>
      </c>
      <c r="C384" s="89" t="s">
        <v>21</v>
      </c>
      <c r="D384" s="89" t="s">
        <v>1011</v>
      </c>
      <c r="E384" s="89" t="s">
        <v>1012</v>
      </c>
      <c r="F384" s="89">
        <v>376265.37</v>
      </c>
      <c r="G384" s="89">
        <v>0</v>
      </c>
      <c r="H384" s="90">
        <v>31830678.489999998</v>
      </c>
      <c r="I384" s="83"/>
      <c r="J384" s="83"/>
      <c r="K384" s="83"/>
      <c r="L384" s="83"/>
      <c r="M384" s="83"/>
      <c r="N384" s="83"/>
      <c r="O384" s="83"/>
      <c r="P384" s="90">
        <v>31830678.489999998</v>
      </c>
      <c r="Q384" s="145">
        <v>0</v>
      </c>
      <c r="R384" s="146">
        <v>32206943.859999999</v>
      </c>
      <c r="S384" s="147">
        <v>0</v>
      </c>
    </row>
    <row r="385" spans="1:19" ht="20.399999999999999" x14ac:dyDescent="0.25">
      <c r="A385" s="144">
        <v>2023</v>
      </c>
      <c r="B385" s="89" t="s">
        <v>12</v>
      </c>
      <c r="C385" s="89" t="s">
        <v>21</v>
      </c>
      <c r="D385" s="89" t="s">
        <v>1013</v>
      </c>
      <c r="E385" s="89" t="s">
        <v>1014</v>
      </c>
      <c r="F385" s="89">
        <v>376265.37</v>
      </c>
      <c r="G385" s="89">
        <v>0</v>
      </c>
      <c r="H385" s="90">
        <v>200328530.52000001</v>
      </c>
      <c r="I385" s="83"/>
      <c r="J385" s="83"/>
      <c r="K385" s="83"/>
      <c r="L385" s="83"/>
      <c r="M385" s="83"/>
      <c r="N385" s="83"/>
      <c r="O385" s="83"/>
      <c r="P385" s="90">
        <v>200328530.52000001</v>
      </c>
      <c r="Q385" s="145">
        <v>0</v>
      </c>
      <c r="R385" s="146">
        <v>200704795.89000002</v>
      </c>
      <c r="S385" s="147">
        <v>0</v>
      </c>
    </row>
    <row r="386" spans="1:19" ht="20.399999999999999" x14ac:dyDescent="0.25">
      <c r="A386" s="144">
        <v>2023</v>
      </c>
      <c r="B386" s="89" t="s">
        <v>12</v>
      </c>
      <c r="C386" s="89" t="s">
        <v>500</v>
      </c>
      <c r="D386" s="89" t="s">
        <v>1015</v>
      </c>
      <c r="E386" s="89" t="s">
        <v>1016</v>
      </c>
      <c r="F386" s="89">
        <v>758.58</v>
      </c>
      <c r="G386" s="89">
        <v>1.96</v>
      </c>
      <c r="H386" s="90">
        <v>25209.65</v>
      </c>
      <c r="I386" s="90">
        <v>68.5</v>
      </c>
      <c r="J386" s="83"/>
      <c r="K386" s="83"/>
      <c r="L386" s="83"/>
      <c r="M386" s="83"/>
      <c r="N386" s="83"/>
      <c r="O386" s="83"/>
      <c r="P386" s="90">
        <v>25209.65</v>
      </c>
      <c r="Q386" s="145">
        <v>68.5</v>
      </c>
      <c r="R386" s="146">
        <v>25968.230000000003</v>
      </c>
      <c r="S386" s="147">
        <v>70.459999999999994</v>
      </c>
    </row>
    <row r="387" spans="1:19" ht="20.399999999999999" x14ac:dyDescent="0.25">
      <c r="A387" s="144">
        <v>2023</v>
      </c>
      <c r="B387" s="89" t="s">
        <v>12</v>
      </c>
      <c r="C387" s="89" t="s">
        <v>500</v>
      </c>
      <c r="D387" s="89" t="s">
        <v>1017</v>
      </c>
      <c r="E387" s="89" t="s">
        <v>1018</v>
      </c>
      <c r="F387" s="89">
        <v>758.58</v>
      </c>
      <c r="G387" s="89">
        <v>1.96</v>
      </c>
      <c r="H387" s="90">
        <v>113590.28</v>
      </c>
      <c r="I387" s="90">
        <v>287.38</v>
      </c>
      <c r="J387" s="83"/>
      <c r="K387" s="83"/>
      <c r="L387" s="83"/>
      <c r="M387" s="83"/>
      <c r="N387" s="83"/>
      <c r="O387" s="83"/>
      <c r="P387" s="90">
        <v>113590.28</v>
      </c>
      <c r="Q387" s="145">
        <v>287.38</v>
      </c>
      <c r="R387" s="146">
        <v>114348.86</v>
      </c>
      <c r="S387" s="147">
        <v>289.33999999999997</v>
      </c>
    </row>
    <row r="388" spans="1:19" ht="20.399999999999999" x14ac:dyDescent="0.25">
      <c r="A388" s="144">
        <v>2023</v>
      </c>
      <c r="B388" s="89" t="s">
        <v>12</v>
      </c>
      <c r="C388" s="89" t="s">
        <v>505</v>
      </c>
      <c r="D388" s="89" t="s">
        <v>1019</v>
      </c>
      <c r="E388" s="89" t="s">
        <v>1020</v>
      </c>
      <c r="F388" s="89">
        <v>177957.7</v>
      </c>
      <c r="G388" s="89">
        <v>553.55999999999995</v>
      </c>
      <c r="H388" s="90">
        <v>56197.17</v>
      </c>
      <c r="I388" s="90">
        <v>174.77</v>
      </c>
      <c r="J388" s="83"/>
      <c r="K388" s="83"/>
      <c r="L388" s="83"/>
      <c r="M388" s="83"/>
      <c r="N388" s="83"/>
      <c r="O388" s="83"/>
      <c r="P388" s="90">
        <v>56197.17</v>
      </c>
      <c r="Q388" s="145">
        <v>174.77</v>
      </c>
      <c r="R388" s="146">
        <v>234154.87</v>
      </c>
      <c r="S388" s="147">
        <v>728.32999999999993</v>
      </c>
    </row>
    <row r="389" spans="1:19" ht="20.399999999999999" x14ac:dyDescent="0.25">
      <c r="A389" s="144">
        <v>2023</v>
      </c>
      <c r="B389" s="89" t="s">
        <v>12</v>
      </c>
      <c r="C389" s="89" t="s">
        <v>505</v>
      </c>
      <c r="D389" s="89" t="s">
        <v>1021</v>
      </c>
      <c r="E389" s="89" t="s">
        <v>1022</v>
      </c>
      <c r="F389" s="89">
        <v>177957.7</v>
      </c>
      <c r="G389" s="89">
        <v>553.55999999999995</v>
      </c>
      <c r="H389" s="90">
        <v>0</v>
      </c>
      <c r="I389" s="83"/>
      <c r="J389" s="90">
        <v>2036368.72</v>
      </c>
      <c r="K389" s="90">
        <v>5690.28</v>
      </c>
      <c r="L389" s="83"/>
      <c r="M389" s="83"/>
      <c r="N389" s="83"/>
      <c r="O389" s="83"/>
      <c r="P389" s="90">
        <v>2036368.72</v>
      </c>
      <c r="Q389" s="145">
        <v>5690.28</v>
      </c>
      <c r="R389" s="146">
        <v>2214326.42</v>
      </c>
      <c r="S389" s="147">
        <v>6243.84</v>
      </c>
    </row>
    <row r="390" spans="1:19" ht="20.399999999999999" x14ac:dyDescent="0.25">
      <c r="A390" s="144">
        <v>2023</v>
      </c>
      <c r="B390" s="89" t="s">
        <v>12</v>
      </c>
      <c r="C390" s="89" t="s">
        <v>511</v>
      </c>
      <c r="D390" s="89" t="s">
        <v>1023</v>
      </c>
      <c r="E390" s="89" t="s">
        <v>1024</v>
      </c>
      <c r="F390" s="89">
        <v>11306.33</v>
      </c>
      <c r="G390" s="89">
        <v>0</v>
      </c>
      <c r="H390" s="90">
        <v>118559.98</v>
      </c>
      <c r="I390" s="83"/>
      <c r="J390" s="83"/>
      <c r="K390" s="83"/>
      <c r="L390" s="83"/>
      <c r="M390" s="83"/>
      <c r="N390" s="83"/>
      <c r="O390" s="83"/>
      <c r="P390" s="90">
        <v>118559.98</v>
      </c>
      <c r="Q390" s="145">
        <v>0</v>
      </c>
      <c r="R390" s="146">
        <v>129866.31</v>
      </c>
      <c r="S390" s="147">
        <v>0</v>
      </c>
    </row>
    <row r="391" spans="1:19" ht="20.399999999999999" x14ac:dyDescent="0.25">
      <c r="A391" s="144">
        <v>2023</v>
      </c>
      <c r="B391" s="89" t="s">
        <v>12</v>
      </c>
      <c r="C391" s="89" t="s">
        <v>511</v>
      </c>
      <c r="D391" s="89" t="s">
        <v>1025</v>
      </c>
      <c r="E391" s="89" t="s">
        <v>1026</v>
      </c>
      <c r="F391" s="89">
        <v>11306.33</v>
      </c>
      <c r="G391" s="89">
        <v>0</v>
      </c>
      <c r="H391" s="90">
        <v>39477.82</v>
      </c>
      <c r="I391" s="83"/>
      <c r="J391" s="83"/>
      <c r="K391" s="83"/>
      <c r="L391" s="83"/>
      <c r="M391" s="83"/>
      <c r="N391" s="83"/>
      <c r="O391" s="83"/>
      <c r="P391" s="90">
        <v>39477.82</v>
      </c>
      <c r="Q391" s="145">
        <v>0</v>
      </c>
      <c r="R391" s="146">
        <v>50784.15</v>
      </c>
      <c r="S391" s="147">
        <v>0</v>
      </c>
    </row>
    <row r="392" spans="1:19" ht="20.399999999999999" x14ac:dyDescent="0.25">
      <c r="A392" s="144">
        <v>2023</v>
      </c>
      <c r="B392" s="89" t="s">
        <v>13</v>
      </c>
      <c r="C392" s="89" t="s">
        <v>469</v>
      </c>
      <c r="D392" s="89" t="s">
        <v>23</v>
      </c>
      <c r="E392" s="89" t="s">
        <v>1027</v>
      </c>
      <c r="F392" s="89">
        <v>3677579</v>
      </c>
      <c r="G392" s="89">
        <v>0</v>
      </c>
      <c r="H392" s="90">
        <v>14091895</v>
      </c>
      <c r="I392" s="83"/>
      <c r="J392" s="83"/>
      <c r="K392" s="83"/>
      <c r="L392" s="83"/>
      <c r="M392" s="83"/>
      <c r="N392" s="83"/>
      <c r="O392" s="83"/>
      <c r="P392" s="90">
        <v>14091895</v>
      </c>
      <c r="Q392" s="145">
        <v>0</v>
      </c>
      <c r="R392" s="146">
        <v>17769474</v>
      </c>
      <c r="S392" s="147">
        <v>0</v>
      </c>
    </row>
    <row r="393" spans="1:19" ht="20.399999999999999" x14ac:dyDescent="0.25">
      <c r="A393" s="144">
        <v>2023</v>
      </c>
      <c r="B393" s="89" t="s">
        <v>13</v>
      </c>
      <c r="C393" s="89" t="s">
        <v>475</v>
      </c>
      <c r="D393" s="89" t="s">
        <v>62</v>
      </c>
      <c r="E393" s="89" t="s">
        <v>1028</v>
      </c>
      <c r="F393" s="89">
        <v>21550151</v>
      </c>
      <c r="G393" s="89">
        <v>61612</v>
      </c>
      <c r="H393" s="90">
        <v>0</v>
      </c>
      <c r="I393" s="83"/>
      <c r="J393" s="90">
        <v>35383704</v>
      </c>
      <c r="K393" s="90">
        <v>94237</v>
      </c>
      <c r="L393" s="83"/>
      <c r="M393" s="83"/>
      <c r="N393" s="83"/>
      <c r="O393" s="83"/>
      <c r="P393" s="90">
        <v>35383704</v>
      </c>
      <c r="Q393" s="145">
        <v>94237</v>
      </c>
      <c r="R393" s="146">
        <v>56933855</v>
      </c>
      <c r="S393" s="147">
        <v>155849</v>
      </c>
    </row>
    <row r="394" spans="1:19" ht="20.399999999999999" x14ac:dyDescent="0.25">
      <c r="A394" s="144">
        <v>2023</v>
      </c>
      <c r="B394" s="89" t="s">
        <v>13</v>
      </c>
      <c r="C394" s="89" t="s">
        <v>21</v>
      </c>
      <c r="D394" s="89" t="s">
        <v>21</v>
      </c>
      <c r="E394" s="89" t="s">
        <v>1029</v>
      </c>
      <c r="F394" s="89">
        <v>482331</v>
      </c>
      <c r="G394" s="89">
        <v>0</v>
      </c>
      <c r="H394" s="90">
        <v>39188932</v>
      </c>
      <c r="I394" s="83"/>
      <c r="J394" s="83"/>
      <c r="K394" s="83"/>
      <c r="L394" s="83"/>
      <c r="M394" s="83"/>
      <c r="N394" s="83"/>
      <c r="O394" s="83"/>
      <c r="P394" s="90">
        <v>39188932</v>
      </c>
      <c r="Q394" s="145">
        <v>0</v>
      </c>
      <c r="R394" s="146">
        <v>39671263</v>
      </c>
      <c r="S394" s="147">
        <v>0</v>
      </c>
    </row>
    <row r="395" spans="1:19" ht="20.399999999999999" x14ac:dyDescent="0.25">
      <c r="A395" s="144">
        <v>2023</v>
      </c>
      <c r="B395" s="89" t="s">
        <v>13</v>
      </c>
      <c r="C395" s="89" t="s">
        <v>505</v>
      </c>
      <c r="D395" s="89" t="s">
        <v>34</v>
      </c>
      <c r="E395" s="89" t="s">
        <v>1030</v>
      </c>
      <c r="F395" s="89">
        <v>491697</v>
      </c>
      <c r="G395" s="89">
        <v>1513</v>
      </c>
      <c r="H395" s="90">
        <v>0</v>
      </c>
      <c r="I395" s="83"/>
      <c r="J395" s="90">
        <v>1275</v>
      </c>
      <c r="K395" s="90">
        <v>4</v>
      </c>
      <c r="L395" s="83"/>
      <c r="M395" s="83"/>
      <c r="N395" s="83"/>
      <c r="O395" s="83"/>
      <c r="P395" s="90">
        <v>1275</v>
      </c>
      <c r="Q395" s="145">
        <v>4</v>
      </c>
      <c r="R395" s="146">
        <v>492972</v>
      </c>
      <c r="S395" s="147">
        <v>1517</v>
      </c>
    </row>
    <row r="396" spans="1:19" ht="20.399999999999999" x14ac:dyDescent="0.25">
      <c r="A396" s="144">
        <v>2023</v>
      </c>
      <c r="B396" s="89" t="s">
        <v>13</v>
      </c>
      <c r="C396" s="89" t="s">
        <v>511</v>
      </c>
      <c r="D396" s="89" t="s">
        <v>30</v>
      </c>
      <c r="E396" s="89" t="s">
        <v>1031</v>
      </c>
      <c r="F396" s="89">
        <v>19637</v>
      </c>
      <c r="G396" s="89">
        <v>0</v>
      </c>
      <c r="H396" s="90">
        <v>144316</v>
      </c>
      <c r="I396" s="83"/>
      <c r="J396" s="83"/>
      <c r="K396" s="83"/>
      <c r="L396" s="83"/>
      <c r="M396" s="83"/>
      <c r="N396" s="83"/>
      <c r="O396" s="83"/>
      <c r="P396" s="90">
        <v>144316</v>
      </c>
      <c r="Q396" s="145">
        <v>0</v>
      </c>
      <c r="R396" s="146">
        <v>163953</v>
      </c>
      <c r="S396" s="147">
        <v>0</v>
      </c>
    </row>
    <row r="397" spans="1:19" ht="20.399999999999999" x14ac:dyDescent="0.25">
      <c r="A397" s="144">
        <v>2023</v>
      </c>
      <c r="B397" s="89" t="s">
        <v>180</v>
      </c>
      <c r="C397" s="89" t="s">
        <v>468</v>
      </c>
      <c r="D397" s="89" t="s">
        <v>92</v>
      </c>
      <c r="E397" s="89" t="s">
        <v>1032</v>
      </c>
      <c r="F397" s="89">
        <v>0</v>
      </c>
      <c r="G397" s="89">
        <v>0</v>
      </c>
      <c r="H397" s="90">
        <v>0</v>
      </c>
      <c r="I397" s="83"/>
      <c r="J397" s="90">
        <v>52464710.869999997</v>
      </c>
      <c r="K397" s="90">
        <v>140691.74</v>
      </c>
      <c r="L397" s="83"/>
      <c r="M397" s="83"/>
      <c r="N397" s="83"/>
      <c r="O397" s="83"/>
      <c r="P397" s="90">
        <v>52464710.869999997</v>
      </c>
      <c r="Q397" s="145">
        <v>140691.74</v>
      </c>
      <c r="R397" s="146">
        <v>52464710.869999997</v>
      </c>
      <c r="S397" s="147">
        <v>140691.74</v>
      </c>
    </row>
    <row r="398" spans="1:19" ht="20.399999999999999" x14ac:dyDescent="0.25">
      <c r="A398" s="144">
        <v>2023</v>
      </c>
      <c r="B398" s="89" t="s">
        <v>180</v>
      </c>
      <c r="C398" s="89" t="s">
        <v>469</v>
      </c>
      <c r="D398" s="89" t="s">
        <v>23</v>
      </c>
      <c r="E398" s="89" t="s">
        <v>1033</v>
      </c>
      <c r="F398" s="89">
        <v>23739421.859999999</v>
      </c>
      <c r="G398" s="89">
        <v>0</v>
      </c>
      <c r="H398" s="90">
        <v>161971794.69</v>
      </c>
      <c r="I398" s="83"/>
      <c r="J398" s="83"/>
      <c r="K398" s="83"/>
      <c r="L398" s="83"/>
      <c r="M398" s="83"/>
      <c r="N398" s="83"/>
      <c r="O398" s="83"/>
      <c r="P398" s="90">
        <v>161971794.69</v>
      </c>
      <c r="Q398" s="145">
        <v>0</v>
      </c>
      <c r="R398" s="146">
        <v>185711216.55000001</v>
      </c>
      <c r="S398" s="147">
        <v>0</v>
      </c>
    </row>
    <row r="399" spans="1:19" ht="20.399999999999999" x14ac:dyDescent="0.25">
      <c r="A399" s="144">
        <v>2023</v>
      </c>
      <c r="B399" s="89" t="s">
        <v>180</v>
      </c>
      <c r="C399" s="89" t="s">
        <v>475</v>
      </c>
      <c r="D399" s="89" t="s">
        <v>1034</v>
      </c>
      <c r="E399" s="89" t="s">
        <v>1035</v>
      </c>
      <c r="F399" s="89">
        <v>45277861.740000002</v>
      </c>
      <c r="G399" s="89">
        <v>109511.25</v>
      </c>
      <c r="H399" s="90">
        <v>0</v>
      </c>
      <c r="I399" s="83"/>
      <c r="J399" s="90">
        <v>144515137.63999999</v>
      </c>
      <c r="K399" s="90">
        <v>314968.63</v>
      </c>
      <c r="L399" s="83"/>
      <c r="M399" s="83"/>
      <c r="N399" s="83"/>
      <c r="O399" s="83"/>
      <c r="P399" s="90">
        <v>144515137.63999999</v>
      </c>
      <c r="Q399" s="145">
        <v>314968.63</v>
      </c>
      <c r="R399" s="146">
        <v>189792999.38</v>
      </c>
      <c r="S399" s="147">
        <v>424479.88</v>
      </c>
    </row>
    <row r="400" spans="1:19" ht="20.399999999999999" x14ac:dyDescent="0.25">
      <c r="A400" s="144">
        <v>2023</v>
      </c>
      <c r="B400" s="89" t="s">
        <v>180</v>
      </c>
      <c r="C400" s="89" t="s">
        <v>475</v>
      </c>
      <c r="D400" s="89" t="s">
        <v>53</v>
      </c>
      <c r="E400" s="89" t="s">
        <v>1036</v>
      </c>
      <c r="F400" s="89">
        <v>45277861.740000002</v>
      </c>
      <c r="G400" s="89">
        <v>109511.25</v>
      </c>
      <c r="H400" s="90">
        <v>77356057.079999998</v>
      </c>
      <c r="I400" s="90">
        <v>233366.97</v>
      </c>
      <c r="J400" s="90">
        <v>383922786.66000003</v>
      </c>
      <c r="K400" s="90">
        <v>1028596.04</v>
      </c>
      <c r="L400" s="90">
        <v>4007714.78</v>
      </c>
      <c r="M400" s="90">
        <v>7312.45</v>
      </c>
      <c r="N400" s="90"/>
      <c r="O400" s="90"/>
      <c r="P400" s="90">
        <v>465286558.51999998</v>
      </c>
      <c r="Q400" s="145">
        <v>1269275.46</v>
      </c>
      <c r="R400" s="146">
        <v>510564420.25999999</v>
      </c>
      <c r="S400" s="147">
        <v>1378786.71</v>
      </c>
    </row>
    <row r="401" spans="1:19" ht="20.399999999999999" x14ac:dyDescent="0.25">
      <c r="A401" s="144">
        <v>2023</v>
      </c>
      <c r="B401" s="89" t="s">
        <v>180</v>
      </c>
      <c r="C401" s="89" t="s">
        <v>21</v>
      </c>
      <c r="D401" s="89" t="s">
        <v>21</v>
      </c>
      <c r="E401" s="89" t="s">
        <v>1037</v>
      </c>
      <c r="F401" s="89">
        <v>3728523.79</v>
      </c>
      <c r="G401" s="89">
        <v>0</v>
      </c>
      <c r="H401" s="90">
        <v>620180697.67999995</v>
      </c>
      <c r="I401" s="83"/>
      <c r="J401" s="83"/>
      <c r="K401" s="83"/>
      <c r="L401" s="83"/>
      <c r="M401" s="83"/>
      <c r="N401" s="83"/>
      <c r="O401" s="83"/>
      <c r="P401" s="90">
        <v>620180697.67999995</v>
      </c>
      <c r="Q401" s="145">
        <v>0</v>
      </c>
      <c r="R401" s="146">
        <v>623909221.46999991</v>
      </c>
      <c r="S401" s="147">
        <v>0</v>
      </c>
    </row>
    <row r="402" spans="1:19" ht="20.399999999999999" x14ac:dyDescent="0.25">
      <c r="A402" s="144">
        <v>2023</v>
      </c>
      <c r="B402" s="89" t="s">
        <v>180</v>
      </c>
      <c r="C402" s="89" t="s">
        <v>500</v>
      </c>
      <c r="D402" s="89" t="s">
        <v>32</v>
      </c>
      <c r="E402" s="89" t="s">
        <v>1038</v>
      </c>
      <c r="F402" s="89">
        <v>0</v>
      </c>
      <c r="G402" s="89">
        <v>0</v>
      </c>
      <c r="H402" s="90">
        <v>0</v>
      </c>
      <c r="I402" s="83"/>
      <c r="J402" s="90">
        <v>95874.49</v>
      </c>
      <c r="K402" s="90">
        <v>266.32</v>
      </c>
      <c r="L402" s="83"/>
      <c r="M402" s="83"/>
      <c r="N402" s="83"/>
      <c r="O402" s="83"/>
      <c r="P402" s="90">
        <v>95874.49</v>
      </c>
      <c r="Q402" s="145">
        <v>266.32</v>
      </c>
      <c r="R402" s="146">
        <v>95874.49</v>
      </c>
      <c r="S402" s="147">
        <v>266.32</v>
      </c>
    </row>
    <row r="403" spans="1:19" ht="20.399999999999999" x14ac:dyDescent="0.25">
      <c r="A403" s="144">
        <v>2023</v>
      </c>
      <c r="B403" s="89" t="s">
        <v>180</v>
      </c>
      <c r="C403" s="89" t="s">
        <v>505</v>
      </c>
      <c r="D403" s="89" t="s">
        <v>34</v>
      </c>
      <c r="E403" s="89" t="s">
        <v>1039</v>
      </c>
      <c r="F403" s="89">
        <v>0</v>
      </c>
      <c r="G403" s="89">
        <v>0</v>
      </c>
      <c r="H403" s="90">
        <v>145124.69</v>
      </c>
      <c r="I403" s="90">
        <v>405.12</v>
      </c>
      <c r="J403" s="90">
        <v>5614061.29</v>
      </c>
      <c r="K403" s="90">
        <v>15674.56</v>
      </c>
      <c r="L403" s="83"/>
      <c r="M403" s="83"/>
      <c r="N403" s="83"/>
      <c r="O403" s="83"/>
      <c r="P403" s="90">
        <v>5759185.9800000004</v>
      </c>
      <c r="Q403" s="145">
        <v>16079.68</v>
      </c>
      <c r="R403" s="146">
        <v>5759185.9800000004</v>
      </c>
      <c r="S403" s="147">
        <v>16079.68</v>
      </c>
    </row>
    <row r="404" spans="1:19" ht="20.399999999999999" x14ac:dyDescent="0.25">
      <c r="A404" s="144">
        <v>2023</v>
      </c>
      <c r="B404" s="89" t="s">
        <v>180</v>
      </c>
      <c r="C404" s="89" t="s">
        <v>511</v>
      </c>
      <c r="D404" s="89" t="s">
        <v>30</v>
      </c>
      <c r="E404" s="89" t="s">
        <v>1040</v>
      </c>
      <c r="F404" s="89">
        <v>0</v>
      </c>
      <c r="G404" s="89">
        <v>0</v>
      </c>
      <c r="H404" s="90">
        <v>5217732.5</v>
      </c>
      <c r="I404" s="83"/>
      <c r="J404" s="83"/>
      <c r="K404" s="83"/>
      <c r="L404" s="83"/>
      <c r="M404" s="83"/>
      <c r="N404" s="83"/>
      <c r="O404" s="83"/>
      <c r="P404" s="90">
        <v>5217732.5</v>
      </c>
      <c r="Q404" s="145">
        <v>0</v>
      </c>
      <c r="R404" s="146">
        <v>5217732.5</v>
      </c>
      <c r="S404" s="147">
        <v>0</v>
      </c>
    </row>
    <row r="405" spans="1:19" ht="20.399999999999999" x14ac:dyDescent="0.25">
      <c r="A405" s="144">
        <v>2023</v>
      </c>
      <c r="B405" s="89" t="s">
        <v>14</v>
      </c>
      <c r="C405" s="89" t="s">
        <v>469</v>
      </c>
      <c r="D405" s="89" t="s">
        <v>23</v>
      </c>
      <c r="E405" s="89" t="s">
        <v>1041</v>
      </c>
      <c r="F405" s="89">
        <v>5151126.5999999996</v>
      </c>
      <c r="G405" s="89">
        <v>0</v>
      </c>
      <c r="H405" s="90">
        <v>30084736.870000001</v>
      </c>
      <c r="I405" s="83"/>
      <c r="J405" s="83"/>
      <c r="K405" s="83"/>
      <c r="L405" s="83"/>
      <c r="M405" s="83"/>
      <c r="N405" s="83"/>
      <c r="O405" s="83"/>
      <c r="P405" s="90">
        <v>30084736.870000001</v>
      </c>
      <c r="Q405" s="145">
        <v>0</v>
      </c>
      <c r="R405" s="146">
        <v>35235863.469999999</v>
      </c>
      <c r="S405" s="147">
        <v>0</v>
      </c>
    </row>
    <row r="406" spans="1:19" ht="20.399999999999999" x14ac:dyDescent="0.25">
      <c r="A406" s="144">
        <v>2023</v>
      </c>
      <c r="B406" s="89" t="s">
        <v>14</v>
      </c>
      <c r="C406" s="89" t="s">
        <v>475</v>
      </c>
      <c r="D406" s="89" t="s">
        <v>62</v>
      </c>
      <c r="E406" s="89" t="s">
        <v>1042</v>
      </c>
      <c r="F406" s="89">
        <v>22955303.460000001</v>
      </c>
      <c r="G406" s="89">
        <v>58201.5</v>
      </c>
      <c r="H406" s="90">
        <v>10829685.43</v>
      </c>
      <c r="I406" s="90">
        <v>36991.82</v>
      </c>
      <c r="J406" s="90">
        <v>99838204.900000006</v>
      </c>
      <c r="K406" s="90">
        <v>216954.99</v>
      </c>
      <c r="L406" s="90">
        <v>2536172.29</v>
      </c>
      <c r="M406" s="90">
        <v>5533.15</v>
      </c>
      <c r="N406" s="90"/>
      <c r="O406" s="90"/>
      <c r="P406" s="90">
        <v>113204062.62</v>
      </c>
      <c r="Q406" s="145">
        <v>259479.96</v>
      </c>
      <c r="R406" s="146">
        <v>136159366.08000001</v>
      </c>
      <c r="S406" s="147">
        <v>317681.45999999996</v>
      </c>
    </row>
    <row r="407" spans="1:19" ht="20.399999999999999" x14ac:dyDescent="0.25">
      <c r="A407" s="144">
        <v>2023</v>
      </c>
      <c r="B407" s="89" t="s">
        <v>14</v>
      </c>
      <c r="C407" s="89" t="s">
        <v>21</v>
      </c>
      <c r="D407" s="89" t="s">
        <v>21</v>
      </c>
      <c r="E407" s="89" t="s">
        <v>1043</v>
      </c>
      <c r="F407" s="89">
        <v>1103863.4099999999</v>
      </c>
      <c r="G407" s="89">
        <v>0</v>
      </c>
      <c r="H407" s="90">
        <v>94267764.310000002</v>
      </c>
      <c r="I407" s="83"/>
      <c r="J407" s="83"/>
      <c r="K407" s="83"/>
      <c r="L407" s="83"/>
      <c r="M407" s="83"/>
      <c r="N407" s="83"/>
      <c r="O407" s="83"/>
      <c r="P407" s="90">
        <v>94267764.310000002</v>
      </c>
      <c r="Q407" s="145">
        <v>0</v>
      </c>
      <c r="R407" s="146">
        <v>95371627.719999999</v>
      </c>
      <c r="S407" s="147">
        <v>0</v>
      </c>
    </row>
    <row r="408" spans="1:19" ht="20.399999999999999" x14ac:dyDescent="0.25">
      <c r="A408" s="144">
        <v>2023</v>
      </c>
      <c r="B408" s="89" t="s">
        <v>14</v>
      </c>
      <c r="C408" s="89" t="s">
        <v>500</v>
      </c>
      <c r="D408" s="89" t="s">
        <v>32</v>
      </c>
      <c r="E408" s="89" t="s">
        <v>1044</v>
      </c>
      <c r="F408" s="89">
        <v>0</v>
      </c>
      <c r="G408" s="89">
        <v>0</v>
      </c>
      <c r="H408" s="90">
        <v>99742.97</v>
      </c>
      <c r="I408" s="90">
        <v>278.2</v>
      </c>
      <c r="J408" s="83"/>
      <c r="K408" s="83"/>
      <c r="L408" s="83"/>
      <c r="M408" s="83"/>
      <c r="N408" s="83"/>
      <c r="O408" s="83"/>
      <c r="P408" s="90">
        <v>99742.97</v>
      </c>
      <c r="Q408" s="145">
        <v>278.2</v>
      </c>
      <c r="R408" s="146">
        <v>99742.97</v>
      </c>
      <c r="S408" s="147">
        <v>278.2</v>
      </c>
    </row>
    <row r="409" spans="1:19" ht="20.399999999999999" x14ac:dyDescent="0.25">
      <c r="A409" s="144">
        <v>2023</v>
      </c>
      <c r="B409" s="89" t="s">
        <v>14</v>
      </c>
      <c r="C409" s="89" t="s">
        <v>505</v>
      </c>
      <c r="D409" s="89" t="s">
        <v>34</v>
      </c>
      <c r="E409" s="89" t="s">
        <v>1045</v>
      </c>
      <c r="F409" s="89">
        <v>0</v>
      </c>
      <c r="G409" s="89">
        <v>0</v>
      </c>
      <c r="H409" s="90">
        <v>159687.48000000001</v>
      </c>
      <c r="I409" s="90">
        <v>440.16</v>
      </c>
      <c r="J409" s="90">
        <v>715318.8</v>
      </c>
      <c r="K409" s="90">
        <v>1993.92</v>
      </c>
      <c r="L409" s="83"/>
      <c r="M409" s="83"/>
      <c r="N409" s="83"/>
      <c r="O409" s="83"/>
      <c r="P409" s="90">
        <v>875006.28</v>
      </c>
      <c r="Q409" s="145">
        <v>2434.08</v>
      </c>
      <c r="R409" s="146">
        <v>875006.28</v>
      </c>
      <c r="S409" s="147">
        <v>2434.08</v>
      </c>
    </row>
    <row r="410" spans="1:19" ht="20.399999999999999" x14ac:dyDescent="0.25">
      <c r="A410" s="144">
        <v>2023</v>
      </c>
      <c r="B410" s="89" t="s">
        <v>14</v>
      </c>
      <c r="C410" s="89" t="s">
        <v>511</v>
      </c>
      <c r="D410" s="89" t="s">
        <v>30</v>
      </c>
      <c r="E410" s="89" t="s">
        <v>1046</v>
      </c>
      <c r="F410" s="89">
        <v>0</v>
      </c>
      <c r="G410" s="89">
        <v>0</v>
      </c>
      <c r="H410" s="90">
        <v>375339.19</v>
      </c>
      <c r="I410" s="83"/>
      <c r="J410" s="83"/>
      <c r="K410" s="83"/>
      <c r="L410" s="83"/>
      <c r="M410" s="83"/>
      <c r="N410" s="83"/>
      <c r="O410" s="83"/>
      <c r="P410" s="90">
        <v>375339.19</v>
      </c>
      <c r="Q410" s="145">
        <v>0</v>
      </c>
      <c r="R410" s="146">
        <v>375339.19</v>
      </c>
      <c r="S410" s="147">
        <v>0</v>
      </c>
    </row>
    <row r="411" spans="1:19" ht="20.399999999999999" x14ac:dyDescent="0.25">
      <c r="A411" s="144">
        <v>2023</v>
      </c>
      <c r="B411" s="89" t="s">
        <v>143</v>
      </c>
      <c r="C411" s="89" t="s">
        <v>469</v>
      </c>
      <c r="D411" s="89" t="s">
        <v>23</v>
      </c>
      <c r="E411" s="89" t="s">
        <v>1047</v>
      </c>
      <c r="F411" s="89">
        <v>17592275</v>
      </c>
      <c r="G411" s="89">
        <v>0</v>
      </c>
      <c r="H411" s="90">
        <v>108606467</v>
      </c>
      <c r="I411" s="90">
        <v>0</v>
      </c>
      <c r="J411" s="90">
        <v>0</v>
      </c>
      <c r="K411" s="90">
        <v>0</v>
      </c>
      <c r="L411" s="90">
        <v>0</v>
      </c>
      <c r="M411" s="90">
        <v>0</v>
      </c>
      <c r="N411" s="90"/>
      <c r="O411" s="90"/>
      <c r="P411" s="90">
        <v>108606467</v>
      </c>
      <c r="Q411" s="145">
        <v>0</v>
      </c>
      <c r="R411" s="146">
        <v>126198742</v>
      </c>
      <c r="S411" s="147">
        <v>0</v>
      </c>
    </row>
    <row r="412" spans="1:19" ht="20.399999999999999" x14ac:dyDescent="0.25">
      <c r="A412" s="144">
        <v>2023</v>
      </c>
      <c r="B412" s="89" t="s">
        <v>143</v>
      </c>
      <c r="C412" s="89" t="s">
        <v>475</v>
      </c>
      <c r="D412" s="89" t="s">
        <v>26</v>
      </c>
      <c r="E412" s="89" t="s">
        <v>1048</v>
      </c>
      <c r="F412" s="89">
        <v>0</v>
      </c>
      <c r="G412" s="89">
        <v>0</v>
      </c>
      <c r="H412" s="90">
        <v>0</v>
      </c>
      <c r="I412" s="90">
        <v>0</v>
      </c>
      <c r="J412" s="90">
        <v>77653134</v>
      </c>
      <c r="K412" s="90">
        <v>175106</v>
      </c>
      <c r="L412" s="90">
        <v>0</v>
      </c>
      <c r="M412" s="90">
        <v>0</v>
      </c>
      <c r="N412" s="90"/>
      <c r="O412" s="90"/>
      <c r="P412" s="90">
        <v>77653134</v>
      </c>
      <c r="Q412" s="145">
        <v>175106</v>
      </c>
      <c r="R412" s="146">
        <v>77653134</v>
      </c>
      <c r="S412" s="147">
        <v>175106</v>
      </c>
    </row>
    <row r="413" spans="1:19" ht="20.399999999999999" x14ac:dyDescent="0.25">
      <c r="A413" s="144">
        <v>2023</v>
      </c>
      <c r="B413" s="89" t="s">
        <v>143</v>
      </c>
      <c r="C413" s="89" t="s">
        <v>475</v>
      </c>
      <c r="D413" s="89" t="s">
        <v>53</v>
      </c>
      <c r="E413" s="89" t="s">
        <v>1049</v>
      </c>
      <c r="F413" s="89">
        <v>0</v>
      </c>
      <c r="G413" s="89">
        <v>0</v>
      </c>
      <c r="H413" s="90">
        <v>106956503</v>
      </c>
      <c r="I413" s="90">
        <v>290826</v>
      </c>
      <c r="J413" s="90">
        <v>181143711</v>
      </c>
      <c r="K413" s="90">
        <v>454485</v>
      </c>
      <c r="L413" s="90">
        <v>6436207</v>
      </c>
      <c r="M413" s="90">
        <v>11967</v>
      </c>
      <c r="N413" s="90"/>
      <c r="O413" s="90"/>
      <c r="P413" s="90">
        <v>294536421</v>
      </c>
      <c r="Q413" s="145">
        <v>757278</v>
      </c>
      <c r="R413" s="146">
        <v>294536421</v>
      </c>
      <c r="S413" s="147">
        <v>757278</v>
      </c>
    </row>
    <row r="414" spans="1:19" ht="20.399999999999999" x14ac:dyDescent="0.25">
      <c r="A414" s="144">
        <v>2023</v>
      </c>
      <c r="B414" s="89" t="s">
        <v>143</v>
      </c>
      <c r="C414" s="89" t="s">
        <v>482</v>
      </c>
      <c r="D414" s="89" t="s">
        <v>28</v>
      </c>
      <c r="E414" s="89" t="s">
        <v>1050</v>
      </c>
      <c r="F414" s="89">
        <v>0</v>
      </c>
      <c r="G414" s="89">
        <v>0</v>
      </c>
      <c r="H414" s="90">
        <v>0</v>
      </c>
      <c r="I414" s="90">
        <v>0</v>
      </c>
      <c r="J414" s="90">
        <v>33850160</v>
      </c>
      <c r="K414" s="90">
        <v>76070</v>
      </c>
      <c r="L414" s="90">
        <v>0</v>
      </c>
      <c r="M414" s="90">
        <v>0</v>
      </c>
      <c r="N414" s="90"/>
      <c r="O414" s="90"/>
      <c r="P414" s="90">
        <v>33850160</v>
      </c>
      <c r="Q414" s="145">
        <v>76070</v>
      </c>
      <c r="R414" s="146">
        <v>33850160</v>
      </c>
      <c r="S414" s="147">
        <v>76070</v>
      </c>
    </row>
    <row r="415" spans="1:19" ht="20.399999999999999" x14ac:dyDescent="0.25">
      <c r="A415" s="144">
        <v>2023</v>
      </c>
      <c r="B415" s="89" t="s">
        <v>143</v>
      </c>
      <c r="C415" s="89" t="s">
        <v>21</v>
      </c>
      <c r="D415" s="89" t="s">
        <v>21</v>
      </c>
      <c r="E415" s="89" t="s">
        <v>1051</v>
      </c>
      <c r="F415" s="89">
        <v>7145343</v>
      </c>
      <c r="G415" s="89">
        <v>0</v>
      </c>
      <c r="H415" s="90">
        <v>500489159</v>
      </c>
      <c r="I415" s="90">
        <v>0</v>
      </c>
      <c r="J415" s="90">
        <v>0</v>
      </c>
      <c r="K415" s="90">
        <v>0</v>
      </c>
      <c r="L415" s="90">
        <v>0</v>
      </c>
      <c r="M415" s="90">
        <v>0</v>
      </c>
      <c r="N415" s="90"/>
      <c r="O415" s="90"/>
      <c r="P415" s="90">
        <v>500489159</v>
      </c>
      <c r="Q415" s="145">
        <v>0</v>
      </c>
      <c r="R415" s="146">
        <v>507634502</v>
      </c>
      <c r="S415" s="147">
        <v>0</v>
      </c>
    </row>
    <row r="416" spans="1:19" ht="20.399999999999999" x14ac:dyDescent="0.25">
      <c r="A416" s="144">
        <v>2023</v>
      </c>
      <c r="B416" s="89" t="s">
        <v>143</v>
      </c>
      <c r="C416" s="89" t="s">
        <v>500</v>
      </c>
      <c r="D416" s="89" t="s">
        <v>32</v>
      </c>
      <c r="E416" s="89" t="s">
        <v>1052</v>
      </c>
      <c r="F416" s="89">
        <v>0</v>
      </c>
      <c r="G416" s="89">
        <v>0</v>
      </c>
      <c r="H416" s="90">
        <v>23756</v>
      </c>
      <c r="I416" s="90">
        <v>79</v>
      </c>
      <c r="J416" s="90">
        <v>0</v>
      </c>
      <c r="K416" s="90">
        <v>0</v>
      </c>
      <c r="L416" s="90">
        <v>0</v>
      </c>
      <c r="M416" s="90">
        <v>0</v>
      </c>
      <c r="N416" s="90"/>
      <c r="O416" s="90"/>
      <c r="P416" s="90">
        <v>23756</v>
      </c>
      <c r="Q416" s="145">
        <v>79</v>
      </c>
      <c r="R416" s="146">
        <v>23756</v>
      </c>
      <c r="S416" s="147">
        <v>79</v>
      </c>
    </row>
    <row r="417" spans="1:19" ht="20.399999999999999" x14ac:dyDescent="0.25">
      <c r="A417" s="144">
        <v>2023</v>
      </c>
      <c r="B417" s="89" t="s">
        <v>143</v>
      </c>
      <c r="C417" s="89" t="s">
        <v>505</v>
      </c>
      <c r="D417" s="89" t="s">
        <v>34</v>
      </c>
      <c r="E417" s="89" t="s">
        <v>1053</v>
      </c>
      <c r="F417" s="89">
        <v>0</v>
      </c>
      <c r="G417" s="89">
        <v>0</v>
      </c>
      <c r="H417" s="90">
        <v>0</v>
      </c>
      <c r="I417" s="90">
        <v>0</v>
      </c>
      <c r="J417" s="90">
        <v>4432743</v>
      </c>
      <c r="K417" s="90">
        <v>22781</v>
      </c>
      <c r="L417" s="90">
        <v>0</v>
      </c>
      <c r="M417" s="90">
        <v>0</v>
      </c>
      <c r="N417" s="90"/>
      <c r="O417" s="90"/>
      <c r="P417" s="90">
        <v>4432743</v>
      </c>
      <c r="Q417" s="145">
        <v>22781</v>
      </c>
      <c r="R417" s="146">
        <v>4432743</v>
      </c>
      <c r="S417" s="147">
        <v>22781</v>
      </c>
    </row>
    <row r="418" spans="1:19" ht="20.399999999999999" x14ac:dyDescent="0.25">
      <c r="A418" s="144">
        <v>2023</v>
      </c>
      <c r="B418" s="89" t="s">
        <v>143</v>
      </c>
      <c r="C418" s="89" t="s">
        <v>511</v>
      </c>
      <c r="D418" s="89" t="s">
        <v>30</v>
      </c>
      <c r="E418" s="89" t="s">
        <v>1054</v>
      </c>
      <c r="F418" s="89">
        <v>0</v>
      </c>
      <c r="G418" s="89">
        <v>0</v>
      </c>
      <c r="H418" s="90">
        <v>865774</v>
      </c>
      <c r="I418" s="90">
        <v>0</v>
      </c>
      <c r="J418" s="90">
        <v>0</v>
      </c>
      <c r="K418" s="90">
        <v>0</v>
      </c>
      <c r="L418" s="90">
        <v>0</v>
      </c>
      <c r="M418" s="90">
        <v>0</v>
      </c>
      <c r="N418" s="90"/>
      <c r="O418" s="90"/>
      <c r="P418" s="90">
        <v>865774</v>
      </c>
      <c r="Q418" s="145">
        <v>0</v>
      </c>
      <c r="R418" s="146">
        <v>865774</v>
      </c>
      <c r="S418" s="147">
        <v>0</v>
      </c>
    </row>
    <row r="419" spans="1:19" ht="20.399999999999999" x14ac:dyDescent="0.25">
      <c r="A419" s="144">
        <v>2023</v>
      </c>
      <c r="B419" s="89" t="s">
        <v>15</v>
      </c>
      <c r="C419" s="89" t="s">
        <v>469</v>
      </c>
      <c r="D419" s="89" t="s">
        <v>23</v>
      </c>
      <c r="E419" s="89" t="s">
        <v>1055</v>
      </c>
      <c r="F419" s="89">
        <v>5229336</v>
      </c>
      <c r="G419" s="89">
        <v>0</v>
      </c>
      <c r="H419" s="90">
        <v>23556030</v>
      </c>
      <c r="I419" s="83"/>
      <c r="J419" s="83"/>
      <c r="K419" s="83"/>
      <c r="L419" s="83"/>
      <c r="M419" s="83"/>
      <c r="N419" s="83"/>
      <c r="O419" s="83"/>
      <c r="P419" s="90">
        <v>23556030</v>
      </c>
      <c r="Q419" s="145">
        <v>0</v>
      </c>
      <c r="R419" s="146">
        <v>28785366</v>
      </c>
      <c r="S419" s="147">
        <v>0</v>
      </c>
    </row>
    <row r="420" spans="1:19" ht="20.399999999999999" x14ac:dyDescent="0.25">
      <c r="A420" s="144">
        <v>2023</v>
      </c>
      <c r="B420" s="89" t="s">
        <v>15</v>
      </c>
      <c r="C420" s="89" t="s">
        <v>475</v>
      </c>
      <c r="D420" s="89" t="s">
        <v>62</v>
      </c>
      <c r="E420" s="89" t="s">
        <v>1056</v>
      </c>
      <c r="F420" s="89">
        <v>15995021</v>
      </c>
      <c r="G420" s="89">
        <v>43003.95</v>
      </c>
      <c r="H420" s="90">
        <v>7319408</v>
      </c>
      <c r="I420" s="90">
        <v>20093.39</v>
      </c>
      <c r="J420" s="90">
        <v>43385262</v>
      </c>
      <c r="K420" s="90">
        <v>128033.26</v>
      </c>
      <c r="L420" s="83"/>
      <c r="M420" s="83"/>
      <c r="N420" s="83"/>
      <c r="O420" s="83"/>
      <c r="P420" s="90">
        <v>50704670</v>
      </c>
      <c r="Q420" s="145">
        <v>148126.65</v>
      </c>
      <c r="R420" s="146">
        <v>66699691</v>
      </c>
      <c r="S420" s="147">
        <v>191130.59999999998</v>
      </c>
    </row>
    <row r="421" spans="1:19" ht="20.399999999999999" x14ac:dyDescent="0.25">
      <c r="A421" s="144">
        <v>2023</v>
      </c>
      <c r="B421" s="89" t="s">
        <v>15</v>
      </c>
      <c r="C421" s="89" t="s">
        <v>21</v>
      </c>
      <c r="D421" s="89" t="s">
        <v>21</v>
      </c>
      <c r="E421" s="89" t="s">
        <v>1057</v>
      </c>
      <c r="F421" s="89">
        <v>911337</v>
      </c>
      <c r="G421" s="89">
        <v>0</v>
      </c>
      <c r="H421" s="90">
        <v>85200702</v>
      </c>
      <c r="I421" s="83"/>
      <c r="J421" s="83"/>
      <c r="K421" s="83"/>
      <c r="L421" s="83"/>
      <c r="M421" s="83"/>
      <c r="N421" s="83"/>
      <c r="O421" s="83"/>
      <c r="P421" s="90">
        <v>85200702</v>
      </c>
      <c r="Q421" s="145">
        <v>0</v>
      </c>
      <c r="R421" s="146">
        <v>86112039</v>
      </c>
      <c r="S421" s="147">
        <v>0</v>
      </c>
    </row>
    <row r="422" spans="1:19" ht="20.399999999999999" x14ac:dyDescent="0.25">
      <c r="A422" s="144">
        <v>2023</v>
      </c>
      <c r="B422" s="89" t="s">
        <v>15</v>
      </c>
      <c r="C422" s="89" t="s">
        <v>500</v>
      </c>
      <c r="D422" s="89" t="s">
        <v>32</v>
      </c>
      <c r="E422" s="89" t="s">
        <v>1058</v>
      </c>
      <c r="F422" s="89">
        <v>24468</v>
      </c>
      <c r="G422" s="89">
        <v>0</v>
      </c>
      <c r="H422" s="90">
        <v>148342</v>
      </c>
      <c r="I422" s="90">
        <v>528.29999999999995</v>
      </c>
      <c r="J422" s="83"/>
      <c r="K422" s="83"/>
      <c r="L422" s="83"/>
      <c r="M422" s="83"/>
      <c r="N422" s="83"/>
      <c r="O422" s="83"/>
      <c r="P422" s="90">
        <v>148342</v>
      </c>
      <c r="Q422" s="145">
        <v>528.29999999999995</v>
      </c>
      <c r="R422" s="146">
        <v>172810</v>
      </c>
      <c r="S422" s="147">
        <v>528.29999999999995</v>
      </c>
    </row>
    <row r="423" spans="1:19" ht="20.399999999999999" x14ac:dyDescent="0.25">
      <c r="A423" s="144">
        <v>2023</v>
      </c>
      <c r="B423" s="89" t="s">
        <v>15</v>
      </c>
      <c r="C423" s="89" t="s">
        <v>505</v>
      </c>
      <c r="D423" s="89" t="s">
        <v>34</v>
      </c>
      <c r="E423" s="89" t="s">
        <v>1059</v>
      </c>
      <c r="F423" s="89">
        <v>198277</v>
      </c>
      <c r="G423" s="89">
        <v>575.76</v>
      </c>
      <c r="H423" s="90">
        <v>49089</v>
      </c>
      <c r="I423" s="90">
        <v>147.28</v>
      </c>
      <c r="J423" s="90">
        <v>954726</v>
      </c>
      <c r="K423" s="90">
        <v>2099.16</v>
      </c>
      <c r="L423" s="83"/>
      <c r="M423" s="83"/>
      <c r="N423" s="83"/>
      <c r="O423" s="83"/>
      <c r="P423" s="90">
        <v>1003815</v>
      </c>
      <c r="Q423" s="145">
        <v>2246.44</v>
      </c>
      <c r="R423" s="146">
        <v>1202092</v>
      </c>
      <c r="S423" s="147">
        <v>2822.2</v>
      </c>
    </row>
    <row r="424" spans="1:19" ht="20.399999999999999" x14ac:dyDescent="0.25">
      <c r="A424" s="144">
        <v>2023</v>
      </c>
      <c r="B424" s="89" t="s">
        <v>15</v>
      </c>
      <c r="C424" s="89" t="s">
        <v>511</v>
      </c>
      <c r="D424" s="89" t="s">
        <v>30</v>
      </c>
      <c r="E424" s="89" t="s">
        <v>1060</v>
      </c>
      <c r="F424" s="89">
        <v>378375</v>
      </c>
      <c r="G424" s="89">
        <v>0</v>
      </c>
      <c r="H424" s="90">
        <v>210407</v>
      </c>
      <c r="I424" s="83"/>
      <c r="J424" s="83"/>
      <c r="K424" s="83"/>
      <c r="L424" s="83"/>
      <c r="M424" s="83"/>
      <c r="N424" s="83"/>
      <c r="O424" s="83"/>
      <c r="P424" s="90">
        <v>210407</v>
      </c>
      <c r="Q424" s="145">
        <v>0</v>
      </c>
      <c r="R424" s="146">
        <v>588782</v>
      </c>
      <c r="S424" s="147">
        <v>0</v>
      </c>
    </row>
    <row r="425" spans="1:19" ht="20.399999999999999" x14ac:dyDescent="0.25">
      <c r="A425" s="144">
        <v>2023</v>
      </c>
      <c r="B425" s="89" t="s">
        <v>16</v>
      </c>
      <c r="C425" s="89" t="s">
        <v>469</v>
      </c>
      <c r="D425" s="89" t="s">
        <v>23</v>
      </c>
      <c r="E425" s="89" t="s">
        <v>1061</v>
      </c>
      <c r="F425" s="89">
        <v>14759988.25</v>
      </c>
      <c r="G425" s="89">
        <v>0</v>
      </c>
      <c r="H425" s="90">
        <v>81143569.819999993</v>
      </c>
      <c r="I425" s="83"/>
      <c r="J425" s="90">
        <v>8522.6299999999992</v>
      </c>
      <c r="K425" s="83"/>
      <c r="L425" s="83"/>
      <c r="M425" s="83"/>
      <c r="N425" s="83"/>
      <c r="O425" s="83"/>
      <c r="P425" s="90">
        <v>81152092.450000003</v>
      </c>
      <c r="Q425" s="145">
        <v>0</v>
      </c>
      <c r="R425" s="146">
        <v>95912080.700000003</v>
      </c>
      <c r="S425" s="147">
        <v>0</v>
      </c>
    </row>
    <row r="426" spans="1:19" ht="20.399999999999999" x14ac:dyDescent="0.25">
      <c r="A426" s="144">
        <v>2023</v>
      </c>
      <c r="B426" s="89" t="s">
        <v>16</v>
      </c>
      <c r="C426" s="89" t="s">
        <v>475</v>
      </c>
      <c r="D426" s="89" t="s">
        <v>62</v>
      </c>
      <c r="E426" s="89" t="s">
        <v>1062</v>
      </c>
      <c r="F426" s="89">
        <v>38005240.079999998</v>
      </c>
      <c r="G426" s="89">
        <v>79970.240000000005</v>
      </c>
      <c r="H426" s="90">
        <v>42601895.030000001</v>
      </c>
      <c r="I426" s="90">
        <v>120838.17</v>
      </c>
      <c r="J426" s="90">
        <v>139902205.94999999</v>
      </c>
      <c r="K426" s="90">
        <v>336803.46</v>
      </c>
      <c r="L426" s="83"/>
      <c r="M426" s="83"/>
      <c r="N426" s="83"/>
      <c r="O426" s="83"/>
      <c r="P426" s="90">
        <v>182504100.97999999</v>
      </c>
      <c r="Q426" s="145">
        <v>457641.63</v>
      </c>
      <c r="R426" s="146">
        <v>220509341.06</v>
      </c>
      <c r="S426" s="147">
        <v>537611.87</v>
      </c>
    </row>
    <row r="427" spans="1:19" x14ac:dyDescent="0.25">
      <c r="A427" s="144">
        <v>2023</v>
      </c>
      <c r="B427" s="89" t="s">
        <v>16</v>
      </c>
      <c r="C427" s="89" t="s">
        <v>21</v>
      </c>
      <c r="D427" s="89" t="s">
        <v>21</v>
      </c>
      <c r="E427" s="89" t="s">
        <v>1063</v>
      </c>
      <c r="F427" s="89">
        <v>3171761.71</v>
      </c>
      <c r="G427" s="89">
        <v>0</v>
      </c>
      <c r="H427" s="90">
        <v>291875669.17000002</v>
      </c>
      <c r="I427" s="83"/>
      <c r="J427" s="90">
        <v>9122.77</v>
      </c>
      <c r="K427" s="83"/>
      <c r="L427" s="83"/>
      <c r="M427" s="83"/>
      <c r="N427" s="83"/>
      <c r="O427" s="83"/>
      <c r="P427" s="90">
        <v>291884791.94</v>
      </c>
      <c r="Q427" s="145">
        <v>0</v>
      </c>
      <c r="R427" s="146">
        <v>295056553.64999998</v>
      </c>
      <c r="S427" s="147">
        <v>0</v>
      </c>
    </row>
    <row r="428" spans="1:19" ht="20.399999999999999" x14ac:dyDescent="0.25">
      <c r="A428" s="144">
        <v>2023</v>
      </c>
      <c r="B428" s="89" t="s">
        <v>16</v>
      </c>
      <c r="C428" s="89" t="s">
        <v>500</v>
      </c>
      <c r="D428" s="89" t="s">
        <v>32</v>
      </c>
      <c r="E428" s="89" t="s">
        <v>1064</v>
      </c>
      <c r="F428" s="89">
        <v>0</v>
      </c>
      <c r="G428" s="89">
        <v>0</v>
      </c>
      <c r="H428" s="90">
        <v>204041.27</v>
      </c>
      <c r="I428" s="90">
        <v>597.38</v>
      </c>
      <c r="J428" s="90">
        <v>0</v>
      </c>
      <c r="K428" s="90">
        <v>0</v>
      </c>
      <c r="L428" s="83"/>
      <c r="M428" s="83"/>
      <c r="N428" s="83"/>
      <c r="O428" s="83"/>
      <c r="P428" s="90">
        <v>204041.27</v>
      </c>
      <c r="Q428" s="145">
        <v>597.38</v>
      </c>
      <c r="R428" s="146">
        <v>204041.27</v>
      </c>
      <c r="S428" s="147">
        <v>597.38</v>
      </c>
    </row>
    <row r="429" spans="1:19" ht="20.399999999999999" x14ac:dyDescent="0.25">
      <c r="A429" s="144">
        <v>2023</v>
      </c>
      <c r="B429" s="89" t="s">
        <v>16</v>
      </c>
      <c r="C429" s="89" t="s">
        <v>505</v>
      </c>
      <c r="D429" s="89" t="s">
        <v>34</v>
      </c>
      <c r="E429" s="89" t="s">
        <v>1065</v>
      </c>
      <c r="F429" s="89">
        <v>0</v>
      </c>
      <c r="G429" s="89">
        <v>0</v>
      </c>
      <c r="H429" s="90">
        <v>127421.53</v>
      </c>
      <c r="I429" s="90">
        <v>373.07</v>
      </c>
      <c r="J429" s="90">
        <v>2288348.7599999998</v>
      </c>
      <c r="K429" s="90">
        <v>6699.24</v>
      </c>
      <c r="L429" s="83"/>
      <c r="M429" s="83"/>
      <c r="N429" s="83"/>
      <c r="O429" s="83"/>
      <c r="P429" s="90">
        <v>2415770.29</v>
      </c>
      <c r="Q429" s="145">
        <v>7072.31</v>
      </c>
      <c r="R429" s="146">
        <v>2415770.29</v>
      </c>
      <c r="S429" s="147">
        <v>7072.31</v>
      </c>
    </row>
    <row r="430" spans="1:19" ht="20.399999999999999" x14ac:dyDescent="0.25">
      <c r="A430" s="144">
        <v>2023</v>
      </c>
      <c r="B430" s="89" t="s">
        <v>16</v>
      </c>
      <c r="C430" s="89" t="s">
        <v>511</v>
      </c>
      <c r="D430" s="89" t="s">
        <v>30</v>
      </c>
      <c r="E430" s="89" t="s">
        <v>1066</v>
      </c>
      <c r="F430" s="89">
        <v>0</v>
      </c>
      <c r="G430" s="89">
        <v>0</v>
      </c>
      <c r="H430" s="90">
        <v>893512.34</v>
      </c>
      <c r="I430" s="83"/>
      <c r="J430" s="83"/>
      <c r="K430" s="83"/>
      <c r="L430" s="83"/>
      <c r="M430" s="83"/>
      <c r="N430" s="83"/>
      <c r="O430" s="83"/>
      <c r="P430" s="90">
        <v>893512.34</v>
      </c>
      <c r="Q430" s="145">
        <v>0</v>
      </c>
      <c r="R430" s="146">
        <v>893512.34</v>
      </c>
      <c r="S430" s="147">
        <v>0</v>
      </c>
    </row>
    <row r="431" spans="1:19" ht="20.399999999999999" x14ac:dyDescent="0.25">
      <c r="A431" s="144">
        <v>2023</v>
      </c>
      <c r="B431" s="89" t="s">
        <v>17</v>
      </c>
      <c r="C431" s="89" t="s">
        <v>469</v>
      </c>
      <c r="D431" s="89" t="s">
        <v>23</v>
      </c>
      <c r="E431" s="89" t="s">
        <v>1067</v>
      </c>
      <c r="F431" s="89">
        <v>2420337</v>
      </c>
      <c r="G431" s="89">
        <v>0</v>
      </c>
      <c r="H431" s="90">
        <v>9093281</v>
      </c>
      <c r="I431" s="90">
        <v>0</v>
      </c>
      <c r="J431" s="90">
        <v>0</v>
      </c>
      <c r="K431" s="90">
        <v>0</v>
      </c>
      <c r="L431" s="90">
        <v>0</v>
      </c>
      <c r="M431" s="90">
        <v>0</v>
      </c>
      <c r="N431" s="90"/>
      <c r="O431" s="90"/>
      <c r="P431" s="90">
        <v>9093281</v>
      </c>
      <c r="Q431" s="145">
        <v>0</v>
      </c>
      <c r="R431" s="146">
        <v>11513618</v>
      </c>
      <c r="S431" s="147">
        <v>0</v>
      </c>
    </row>
    <row r="432" spans="1:19" ht="20.399999999999999" x14ac:dyDescent="0.25">
      <c r="A432" s="144">
        <v>2023</v>
      </c>
      <c r="B432" s="89" t="s">
        <v>17</v>
      </c>
      <c r="C432" s="89" t="s">
        <v>475</v>
      </c>
      <c r="D432" s="89" t="s">
        <v>62</v>
      </c>
      <c r="E432" s="89" t="s">
        <v>1068</v>
      </c>
      <c r="F432" s="89">
        <v>9707407</v>
      </c>
      <c r="G432" s="89">
        <v>21578.89</v>
      </c>
      <c r="H432" s="90">
        <v>3947934</v>
      </c>
      <c r="I432" s="90">
        <v>0</v>
      </c>
      <c r="J432" s="90">
        <v>29297502</v>
      </c>
      <c r="K432" s="90">
        <v>80513</v>
      </c>
      <c r="L432" s="90">
        <v>0</v>
      </c>
      <c r="M432" s="90">
        <v>0</v>
      </c>
      <c r="N432" s="90"/>
      <c r="O432" s="90"/>
      <c r="P432" s="90">
        <v>33245436</v>
      </c>
      <c r="Q432" s="145">
        <v>80513</v>
      </c>
      <c r="R432" s="146">
        <v>42952843</v>
      </c>
      <c r="S432" s="147">
        <v>102091.89</v>
      </c>
    </row>
    <row r="433" spans="1:19" x14ac:dyDescent="0.25">
      <c r="A433" s="144">
        <v>2023</v>
      </c>
      <c r="B433" s="89" t="s">
        <v>17</v>
      </c>
      <c r="C433" s="89" t="s">
        <v>21</v>
      </c>
      <c r="D433" s="89" t="s">
        <v>21</v>
      </c>
      <c r="E433" s="89" t="s">
        <v>1069</v>
      </c>
      <c r="F433" s="89">
        <v>277192</v>
      </c>
      <c r="G433" s="89">
        <v>0</v>
      </c>
      <c r="H433" s="90">
        <v>30716728</v>
      </c>
      <c r="I433" s="90">
        <v>0</v>
      </c>
      <c r="J433" s="90">
        <v>3555</v>
      </c>
      <c r="K433" s="90">
        <v>0</v>
      </c>
      <c r="L433" s="90">
        <v>0</v>
      </c>
      <c r="M433" s="90">
        <v>0</v>
      </c>
      <c r="N433" s="90"/>
      <c r="O433" s="90"/>
      <c r="P433" s="90">
        <v>30720283</v>
      </c>
      <c r="Q433" s="145">
        <v>0</v>
      </c>
      <c r="R433" s="146">
        <v>30997475</v>
      </c>
      <c r="S433" s="147">
        <v>0</v>
      </c>
    </row>
    <row r="434" spans="1:19" ht="20.399999999999999" x14ac:dyDescent="0.25">
      <c r="A434" s="144">
        <v>2023</v>
      </c>
      <c r="B434" s="89" t="s">
        <v>17</v>
      </c>
      <c r="C434" s="89" t="s">
        <v>505</v>
      </c>
      <c r="D434" s="89" t="s">
        <v>34</v>
      </c>
      <c r="E434" s="89" t="s">
        <v>1070</v>
      </c>
      <c r="F434" s="89">
        <v>0</v>
      </c>
      <c r="G434" s="89">
        <v>0</v>
      </c>
      <c r="H434" s="90">
        <v>0</v>
      </c>
      <c r="I434" s="90">
        <v>0</v>
      </c>
      <c r="J434" s="90">
        <v>388077</v>
      </c>
      <c r="K434" s="90">
        <v>1076</v>
      </c>
      <c r="L434" s="90">
        <v>0</v>
      </c>
      <c r="M434" s="90">
        <v>0</v>
      </c>
      <c r="N434" s="90"/>
      <c r="O434" s="90"/>
      <c r="P434" s="90">
        <v>388077</v>
      </c>
      <c r="Q434" s="145">
        <v>1076</v>
      </c>
      <c r="R434" s="146">
        <v>388077</v>
      </c>
      <c r="S434" s="147">
        <v>1076</v>
      </c>
    </row>
    <row r="435" spans="1:19" ht="20.399999999999999" x14ac:dyDescent="0.25">
      <c r="A435" s="144">
        <v>2023</v>
      </c>
      <c r="B435" s="89" t="s">
        <v>17</v>
      </c>
      <c r="C435" s="89" t="s">
        <v>511</v>
      </c>
      <c r="D435" s="89" t="s">
        <v>30</v>
      </c>
      <c r="E435" s="89" t="s">
        <v>1071</v>
      </c>
      <c r="F435" s="89">
        <v>0</v>
      </c>
      <c r="G435" s="89">
        <v>0</v>
      </c>
      <c r="H435" s="90">
        <v>0</v>
      </c>
      <c r="I435" s="90">
        <v>0</v>
      </c>
      <c r="J435" s="90">
        <v>264701</v>
      </c>
      <c r="K435" s="90">
        <v>0</v>
      </c>
      <c r="L435" s="90">
        <v>0</v>
      </c>
      <c r="M435" s="90">
        <v>0</v>
      </c>
      <c r="N435" s="90"/>
      <c r="O435" s="90"/>
      <c r="P435" s="90">
        <v>264701</v>
      </c>
      <c r="Q435" s="145">
        <v>0</v>
      </c>
      <c r="R435" s="146">
        <v>264701</v>
      </c>
      <c r="S435" s="147">
        <v>0</v>
      </c>
    </row>
    <row r="436" spans="1:19" ht="20.399999999999999" x14ac:dyDescent="0.25">
      <c r="A436" s="144">
        <v>2023</v>
      </c>
      <c r="B436" s="89" t="s">
        <v>144</v>
      </c>
      <c r="C436" s="89" t="s">
        <v>469</v>
      </c>
      <c r="D436" s="89" t="s">
        <v>23</v>
      </c>
      <c r="E436" s="89" t="s">
        <v>1072</v>
      </c>
      <c r="F436" s="89">
        <v>3201161</v>
      </c>
      <c r="G436" s="89">
        <v>0</v>
      </c>
      <c r="H436" s="90">
        <v>15271879</v>
      </c>
      <c r="I436" s="83"/>
      <c r="J436" s="83"/>
      <c r="K436" s="83"/>
      <c r="L436" s="83"/>
      <c r="M436" s="83"/>
      <c r="N436" s="83"/>
      <c r="O436" s="83"/>
      <c r="P436" s="90">
        <v>15271879</v>
      </c>
      <c r="Q436" s="145">
        <v>0</v>
      </c>
      <c r="R436" s="146">
        <v>18473040</v>
      </c>
      <c r="S436" s="147">
        <v>0</v>
      </c>
    </row>
    <row r="437" spans="1:19" ht="20.399999999999999" x14ac:dyDescent="0.25">
      <c r="A437" s="144">
        <v>2023</v>
      </c>
      <c r="B437" s="89" t="s">
        <v>144</v>
      </c>
      <c r="C437" s="89" t="s">
        <v>475</v>
      </c>
      <c r="D437" s="89" t="s">
        <v>62</v>
      </c>
      <c r="E437" s="89" t="s">
        <v>1073</v>
      </c>
      <c r="F437" s="89">
        <v>3931422</v>
      </c>
      <c r="G437" s="89">
        <v>15087.13</v>
      </c>
      <c r="H437" s="90">
        <v>2604415</v>
      </c>
      <c r="I437" s="90">
        <v>6368.97</v>
      </c>
      <c r="J437" s="90">
        <v>33299294</v>
      </c>
      <c r="K437" s="90">
        <v>95175.3</v>
      </c>
      <c r="L437" s="83"/>
      <c r="M437" s="83"/>
      <c r="N437" s="83"/>
      <c r="O437" s="83"/>
      <c r="P437" s="90">
        <v>35903709</v>
      </c>
      <c r="Q437" s="145">
        <v>101544.27</v>
      </c>
      <c r="R437" s="146">
        <v>39835131</v>
      </c>
      <c r="S437" s="147">
        <v>116631.40000000001</v>
      </c>
    </row>
    <row r="438" spans="1:19" ht="20.399999999999999" x14ac:dyDescent="0.25">
      <c r="A438" s="144">
        <v>2023</v>
      </c>
      <c r="B438" s="89" t="s">
        <v>144</v>
      </c>
      <c r="C438" s="89" t="s">
        <v>21</v>
      </c>
      <c r="D438" s="89" t="s">
        <v>21</v>
      </c>
      <c r="E438" s="89" t="s">
        <v>1074</v>
      </c>
      <c r="F438" s="89">
        <v>335409</v>
      </c>
      <c r="G438" s="89">
        <v>0</v>
      </c>
      <c r="H438" s="90">
        <v>43259598</v>
      </c>
      <c r="I438" s="83"/>
      <c r="J438" s="83"/>
      <c r="K438" s="83"/>
      <c r="L438" s="83"/>
      <c r="M438" s="83"/>
      <c r="N438" s="83"/>
      <c r="O438" s="83"/>
      <c r="P438" s="90">
        <v>43259598</v>
      </c>
      <c r="Q438" s="145">
        <v>0</v>
      </c>
      <c r="R438" s="146">
        <v>43595007</v>
      </c>
      <c r="S438" s="147">
        <v>0</v>
      </c>
    </row>
    <row r="439" spans="1:19" ht="20.399999999999999" x14ac:dyDescent="0.25">
      <c r="A439" s="144">
        <v>2023</v>
      </c>
      <c r="B439" s="89" t="s">
        <v>144</v>
      </c>
      <c r="C439" s="89" t="s">
        <v>500</v>
      </c>
      <c r="D439" s="89" t="s">
        <v>32</v>
      </c>
      <c r="E439" s="89" t="s">
        <v>1075</v>
      </c>
      <c r="F439" s="89">
        <v>4973</v>
      </c>
      <c r="G439" s="89">
        <v>13.81</v>
      </c>
      <c r="H439" s="90">
        <v>82735</v>
      </c>
      <c r="I439" s="90">
        <v>229.82</v>
      </c>
      <c r="J439" s="83"/>
      <c r="K439" s="83"/>
      <c r="L439" s="83"/>
      <c r="M439" s="83"/>
      <c r="N439" s="83"/>
      <c r="O439" s="83"/>
      <c r="P439" s="90">
        <v>82735</v>
      </c>
      <c r="Q439" s="145">
        <v>229.82</v>
      </c>
      <c r="R439" s="146">
        <v>87708</v>
      </c>
      <c r="S439" s="147">
        <v>243.63</v>
      </c>
    </row>
    <row r="440" spans="1:19" ht="20.399999999999999" x14ac:dyDescent="0.25">
      <c r="A440" s="144">
        <v>2023</v>
      </c>
      <c r="B440" s="89" t="s">
        <v>144</v>
      </c>
      <c r="C440" s="89" t="s">
        <v>505</v>
      </c>
      <c r="D440" s="89" t="s">
        <v>34</v>
      </c>
      <c r="E440" s="89" t="s">
        <v>1076</v>
      </c>
      <c r="F440" s="89">
        <v>70911</v>
      </c>
      <c r="G440" s="89">
        <v>192.72</v>
      </c>
      <c r="H440" s="90">
        <v>81502</v>
      </c>
      <c r="I440" s="90">
        <v>221.48</v>
      </c>
      <c r="J440" s="90">
        <v>489873</v>
      </c>
      <c r="K440" s="90">
        <v>1331.41</v>
      </c>
      <c r="L440" s="83"/>
      <c r="M440" s="83"/>
      <c r="N440" s="83"/>
      <c r="O440" s="83"/>
      <c r="P440" s="90">
        <v>571375</v>
      </c>
      <c r="Q440" s="145">
        <v>1552.89</v>
      </c>
      <c r="R440" s="146">
        <v>642286</v>
      </c>
      <c r="S440" s="147">
        <v>1745.6100000000001</v>
      </c>
    </row>
    <row r="441" spans="1:19" ht="20.399999999999999" x14ac:dyDescent="0.25">
      <c r="A441" s="144">
        <v>2023</v>
      </c>
      <c r="B441" s="89" t="s">
        <v>144</v>
      </c>
      <c r="C441" s="89" t="s">
        <v>511</v>
      </c>
      <c r="D441" s="89" t="s">
        <v>30</v>
      </c>
      <c r="E441" s="89" t="s">
        <v>1077</v>
      </c>
      <c r="F441" s="89">
        <v>43010</v>
      </c>
      <c r="G441" s="89">
        <v>0</v>
      </c>
      <c r="H441" s="90">
        <v>493792</v>
      </c>
      <c r="I441" s="83"/>
      <c r="J441" s="83"/>
      <c r="K441" s="83"/>
      <c r="L441" s="83"/>
      <c r="M441" s="83"/>
      <c r="N441" s="83"/>
      <c r="O441" s="83"/>
      <c r="P441" s="90">
        <v>493792</v>
      </c>
      <c r="Q441" s="145">
        <v>0</v>
      </c>
      <c r="R441" s="146">
        <v>536802</v>
      </c>
      <c r="S441" s="147">
        <v>0</v>
      </c>
    </row>
    <row r="442" spans="1:19" ht="20.399999999999999" x14ac:dyDescent="0.25">
      <c r="A442" s="144">
        <v>2023</v>
      </c>
      <c r="B442" s="89" t="s">
        <v>18</v>
      </c>
      <c r="C442" s="89" t="s">
        <v>469</v>
      </c>
      <c r="D442" s="89" t="s">
        <v>23</v>
      </c>
      <c r="E442" s="89" t="s">
        <v>1078</v>
      </c>
      <c r="F442" s="89">
        <v>732012.99</v>
      </c>
      <c r="G442" s="89">
        <v>0</v>
      </c>
      <c r="H442" s="90">
        <v>14600665.52</v>
      </c>
      <c r="I442" s="83"/>
      <c r="J442" s="83"/>
      <c r="K442" s="83"/>
      <c r="L442" s="83"/>
      <c r="M442" s="83"/>
      <c r="N442" s="83"/>
      <c r="O442" s="83"/>
      <c r="P442" s="90">
        <v>14600665.52</v>
      </c>
      <c r="Q442" s="145">
        <v>0</v>
      </c>
      <c r="R442" s="146">
        <v>15332678.51</v>
      </c>
      <c r="S442" s="147">
        <v>0</v>
      </c>
    </row>
    <row r="443" spans="1:19" ht="20.399999999999999" x14ac:dyDescent="0.25">
      <c r="A443" s="144">
        <v>2023</v>
      </c>
      <c r="B443" s="89" t="s">
        <v>18</v>
      </c>
      <c r="C443" s="89" t="s">
        <v>475</v>
      </c>
      <c r="D443" s="89" t="s">
        <v>62</v>
      </c>
      <c r="E443" s="89" t="s">
        <v>1079</v>
      </c>
      <c r="F443" s="89">
        <v>728146.81</v>
      </c>
      <c r="G443" s="89">
        <v>2670.41</v>
      </c>
      <c r="H443" s="90">
        <v>2427136.3199999998</v>
      </c>
      <c r="I443" s="90">
        <v>7799.58</v>
      </c>
      <c r="J443" s="90">
        <v>23586350.050000001</v>
      </c>
      <c r="K443" s="90">
        <v>55293.08</v>
      </c>
      <c r="L443" s="83"/>
      <c r="M443" s="83"/>
      <c r="N443" s="83"/>
      <c r="O443" s="83"/>
      <c r="P443" s="90">
        <v>26013486.370000001</v>
      </c>
      <c r="Q443" s="145">
        <v>63092.66</v>
      </c>
      <c r="R443" s="146">
        <v>26741633.18</v>
      </c>
      <c r="S443" s="147">
        <v>65763.070000000007</v>
      </c>
    </row>
    <row r="444" spans="1:19" ht="20.399999999999999" x14ac:dyDescent="0.25">
      <c r="A444" s="144">
        <v>2023</v>
      </c>
      <c r="B444" s="89" t="s">
        <v>18</v>
      </c>
      <c r="C444" s="89" t="s">
        <v>21</v>
      </c>
      <c r="D444" s="89" t="s">
        <v>21</v>
      </c>
      <c r="E444" s="89" t="s">
        <v>1080</v>
      </c>
      <c r="F444" s="89">
        <v>172265.48</v>
      </c>
      <c r="G444" s="89">
        <v>0</v>
      </c>
      <c r="H444" s="90">
        <v>41191868.759999998</v>
      </c>
      <c r="I444" s="83"/>
      <c r="J444" s="83"/>
      <c r="K444" s="83"/>
      <c r="L444" s="83"/>
      <c r="M444" s="83"/>
      <c r="N444" s="83"/>
      <c r="O444" s="83"/>
      <c r="P444" s="90">
        <v>41191868.759999998</v>
      </c>
      <c r="Q444" s="145">
        <v>0</v>
      </c>
      <c r="R444" s="146">
        <v>41364134.239999995</v>
      </c>
      <c r="S444" s="147">
        <v>0</v>
      </c>
    </row>
    <row r="445" spans="1:19" ht="20.399999999999999" x14ac:dyDescent="0.25">
      <c r="A445" s="144">
        <v>2023</v>
      </c>
      <c r="B445" s="89" t="s">
        <v>18</v>
      </c>
      <c r="C445" s="89" t="s">
        <v>505</v>
      </c>
      <c r="D445" s="89" t="s">
        <v>34</v>
      </c>
      <c r="E445" s="89" t="s">
        <v>1081</v>
      </c>
      <c r="F445" s="89">
        <v>0</v>
      </c>
      <c r="G445" s="89">
        <v>0</v>
      </c>
      <c r="H445" s="90">
        <v>9156.56</v>
      </c>
      <c r="I445" s="90">
        <v>25.8</v>
      </c>
      <c r="J445" s="90">
        <v>141895.25</v>
      </c>
      <c r="K445" s="90">
        <v>397.39</v>
      </c>
      <c r="L445" s="83"/>
      <c r="M445" s="83"/>
      <c r="N445" s="83"/>
      <c r="O445" s="83"/>
      <c r="P445" s="90">
        <v>151051.81</v>
      </c>
      <c r="Q445" s="145">
        <v>423.19</v>
      </c>
      <c r="R445" s="146">
        <v>151051.81</v>
      </c>
      <c r="S445" s="147">
        <v>423.19</v>
      </c>
    </row>
    <row r="446" spans="1:19" ht="20.399999999999999" x14ac:dyDescent="0.25">
      <c r="A446" s="144">
        <v>2023</v>
      </c>
      <c r="B446" s="89" t="s">
        <v>1082</v>
      </c>
      <c r="C446" s="89" t="s">
        <v>469</v>
      </c>
      <c r="D446" s="89" t="s">
        <v>1083</v>
      </c>
      <c r="E446" s="89" t="s">
        <v>1084</v>
      </c>
      <c r="F446" s="89">
        <v>5133038.5999999996</v>
      </c>
      <c r="G446" s="89">
        <v>0</v>
      </c>
      <c r="H446" s="90">
        <v>17867042</v>
      </c>
      <c r="I446" s="83"/>
      <c r="J446" s="83"/>
      <c r="K446" s="83"/>
      <c r="L446" s="83"/>
      <c r="M446" s="83"/>
      <c r="N446" s="83"/>
      <c r="O446" s="83"/>
      <c r="P446" s="90">
        <v>17867042</v>
      </c>
      <c r="Q446" s="145">
        <v>0</v>
      </c>
      <c r="R446" s="146">
        <v>23000080.600000001</v>
      </c>
      <c r="S446" s="147">
        <v>0</v>
      </c>
    </row>
    <row r="447" spans="1:19" ht="30.6" x14ac:dyDescent="0.25">
      <c r="A447" s="144">
        <v>2023</v>
      </c>
      <c r="B447" s="89" t="s">
        <v>1082</v>
      </c>
      <c r="C447" s="89" t="s">
        <v>469</v>
      </c>
      <c r="D447" s="89" t="s">
        <v>1085</v>
      </c>
      <c r="E447" s="89" t="s">
        <v>1086</v>
      </c>
      <c r="F447" s="89">
        <v>5133038.5999999996</v>
      </c>
      <c r="G447" s="89">
        <v>0</v>
      </c>
      <c r="H447" s="90">
        <v>120026299</v>
      </c>
      <c r="I447" s="83"/>
      <c r="J447" s="83"/>
      <c r="K447" s="83"/>
      <c r="L447" s="83"/>
      <c r="M447" s="83"/>
      <c r="N447" s="83"/>
      <c r="O447" s="83"/>
      <c r="P447" s="90">
        <v>120026299</v>
      </c>
      <c r="Q447" s="145">
        <v>0</v>
      </c>
      <c r="R447" s="146">
        <v>125159337.59999999</v>
      </c>
      <c r="S447" s="147">
        <v>0</v>
      </c>
    </row>
    <row r="448" spans="1:19" ht="30.6" x14ac:dyDescent="0.25">
      <c r="A448" s="144">
        <v>2023</v>
      </c>
      <c r="B448" s="89" t="s">
        <v>1082</v>
      </c>
      <c r="C448" s="89" t="s">
        <v>475</v>
      </c>
      <c r="D448" s="89" t="s">
        <v>1087</v>
      </c>
      <c r="E448" s="89" t="s">
        <v>1088</v>
      </c>
      <c r="F448" s="89">
        <v>13974583</v>
      </c>
      <c r="G448" s="89">
        <v>35419.69</v>
      </c>
      <c r="H448" s="90">
        <v>0</v>
      </c>
      <c r="I448" s="83"/>
      <c r="J448" s="90">
        <v>140411092</v>
      </c>
      <c r="K448" s="90">
        <v>453811</v>
      </c>
      <c r="L448" s="83"/>
      <c r="M448" s="83"/>
      <c r="N448" s="83"/>
      <c r="O448" s="83"/>
      <c r="P448" s="90">
        <v>140411092</v>
      </c>
      <c r="Q448" s="145">
        <v>453811</v>
      </c>
      <c r="R448" s="146">
        <v>154385675</v>
      </c>
      <c r="S448" s="147">
        <v>489230.69</v>
      </c>
    </row>
    <row r="449" spans="1:19" ht="20.399999999999999" x14ac:dyDescent="0.25">
      <c r="A449" s="144">
        <v>2023</v>
      </c>
      <c r="B449" s="89" t="s">
        <v>1082</v>
      </c>
      <c r="C449" s="89" t="s">
        <v>475</v>
      </c>
      <c r="D449" s="89" t="s">
        <v>1089</v>
      </c>
      <c r="E449" s="89" t="s">
        <v>1090</v>
      </c>
      <c r="F449" s="89">
        <v>13974583</v>
      </c>
      <c r="G449" s="89">
        <v>35419.69</v>
      </c>
      <c r="H449" s="90">
        <v>31105054</v>
      </c>
      <c r="I449" s="90">
        <v>77410</v>
      </c>
      <c r="J449" s="90">
        <v>196887493</v>
      </c>
      <c r="K449" s="90">
        <v>472262</v>
      </c>
      <c r="L449" s="83"/>
      <c r="M449" s="83"/>
      <c r="N449" s="83"/>
      <c r="O449" s="83"/>
      <c r="P449" s="90">
        <v>227992547</v>
      </c>
      <c r="Q449" s="145">
        <v>549672</v>
      </c>
      <c r="R449" s="146">
        <v>241967130</v>
      </c>
      <c r="S449" s="147">
        <v>585091.68999999994</v>
      </c>
    </row>
    <row r="450" spans="1:19" ht="20.399999999999999" x14ac:dyDescent="0.25">
      <c r="A450" s="144">
        <v>2023</v>
      </c>
      <c r="B450" s="89" t="s">
        <v>1082</v>
      </c>
      <c r="C450" s="89" t="s">
        <v>475</v>
      </c>
      <c r="D450" s="89" t="s">
        <v>1091</v>
      </c>
      <c r="E450" s="89" t="s">
        <v>1092</v>
      </c>
      <c r="F450" s="89">
        <v>13974583</v>
      </c>
      <c r="G450" s="89">
        <v>35419.69</v>
      </c>
      <c r="H450" s="90">
        <v>4565610</v>
      </c>
      <c r="I450" s="90">
        <v>11421</v>
      </c>
      <c r="J450" s="90">
        <v>16361455</v>
      </c>
      <c r="K450" s="90">
        <v>40372</v>
      </c>
      <c r="L450" s="83"/>
      <c r="M450" s="83"/>
      <c r="N450" s="83"/>
      <c r="O450" s="83"/>
      <c r="P450" s="90">
        <v>20927065</v>
      </c>
      <c r="Q450" s="145">
        <v>51793</v>
      </c>
      <c r="R450" s="146">
        <v>34901648</v>
      </c>
      <c r="S450" s="147">
        <v>87212.69</v>
      </c>
    </row>
    <row r="451" spans="1:19" ht="20.399999999999999" x14ac:dyDescent="0.25">
      <c r="A451" s="144">
        <v>2023</v>
      </c>
      <c r="B451" s="89" t="s">
        <v>1082</v>
      </c>
      <c r="C451" s="89" t="s">
        <v>21</v>
      </c>
      <c r="D451" s="89" t="s">
        <v>1093</v>
      </c>
      <c r="E451" s="89" t="s">
        <v>1094</v>
      </c>
      <c r="F451" s="89">
        <v>158343.43</v>
      </c>
      <c r="G451" s="89">
        <v>0</v>
      </c>
      <c r="H451" s="90">
        <v>38958953</v>
      </c>
      <c r="I451" s="83"/>
      <c r="J451" s="83"/>
      <c r="K451" s="83"/>
      <c r="L451" s="83"/>
      <c r="M451" s="83"/>
      <c r="N451" s="83"/>
      <c r="O451" s="83"/>
      <c r="P451" s="90">
        <v>38958953</v>
      </c>
      <c r="Q451" s="145">
        <v>0</v>
      </c>
      <c r="R451" s="146">
        <v>39117296.43</v>
      </c>
      <c r="S451" s="147">
        <v>0</v>
      </c>
    </row>
    <row r="452" spans="1:19" ht="20.399999999999999" x14ac:dyDescent="0.25">
      <c r="A452" s="144">
        <v>2023</v>
      </c>
      <c r="B452" s="89" t="s">
        <v>1082</v>
      </c>
      <c r="C452" s="89" t="s">
        <v>21</v>
      </c>
      <c r="D452" s="89" t="s">
        <v>1095</v>
      </c>
      <c r="E452" s="89" t="s">
        <v>1096</v>
      </c>
      <c r="F452" s="89">
        <v>158343.43</v>
      </c>
      <c r="G452" s="89">
        <v>0</v>
      </c>
      <c r="H452" s="90">
        <v>338366594</v>
      </c>
      <c r="I452" s="83"/>
      <c r="J452" s="83"/>
      <c r="K452" s="83"/>
      <c r="L452" s="83"/>
      <c r="M452" s="83"/>
      <c r="N452" s="83"/>
      <c r="O452" s="83"/>
      <c r="P452" s="90">
        <v>338366594</v>
      </c>
      <c r="Q452" s="145">
        <v>0</v>
      </c>
      <c r="R452" s="146">
        <v>338524937.43000001</v>
      </c>
      <c r="S452" s="147">
        <v>0</v>
      </c>
    </row>
    <row r="453" spans="1:19" ht="20.399999999999999" x14ac:dyDescent="0.25">
      <c r="A453" s="144">
        <v>2023</v>
      </c>
      <c r="B453" s="89" t="s">
        <v>1082</v>
      </c>
      <c r="C453" s="89" t="s">
        <v>500</v>
      </c>
      <c r="D453" s="89" t="s">
        <v>1097</v>
      </c>
      <c r="E453" s="89" t="s">
        <v>1098</v>
      </c>
      <c r="F453" s="89">
        <v>0</v>
      </c>
      <c r="G453" s="89">
        <v>0</v>
      </c>
      <c r="H453" s="90">
        <v>112347</v>
      </c>
      <c r="I453" s="90">
        <v>335</v>
      </c>
      <c r="J453" s="83"/>
      <c r="K453" s="83"/>
      <c r="L453" s="83"/>
      <c r="M453" s="83"/>
      <c r="N453" s="83"/>
      <c r="O453" s="83"/>
      <c r="P453" s="90">
        <v>112347</v>
      </c>
      <c r="Q453" s="145">
        <v>335</v>
      </c>
      <c r="R453" s="146">
        <v>112347</v>
      </c>
      <c r="S453" s="147">
        <v>335</v>
      </c>
    </row>
    <row r="454" spans="1:19" ht="20.399999999999999" x14ac:dyDescent="0.25">
      <c r="A454" s="144">
        <v>2023</v>
      </c>
      <c r="B454" s="89" t="s">
        <v>1082</v>
      </c>
      <c r="C454" s="89" t="s">
        <v>505</v>
      </c>
      <c r="D454" s="89" t="s">
        <v>1099</v>
      </c>
      <c r="E454" s="89" t="s">
        <v>1100</v>
      </c>
      <c r="F454" s="89">
        <v>0</v>
      </c>
      <c r="G454" s="89">
        <v>0</v>
      </c>
      <c r="H454" s="90">
        <v>68458</v>
      </c>
      <c r="I454" s="90">
        <v>194</v>
      </c>
      <c r="J454" s="90">
        <v>5142015</v>
      </c>
      <c r="K454" s="90">
        <v>14565</v>
      </c>
      <c r="L454" s="83"/>
      <c r="M454" s="83"/>
      <c r="N454" s="83"/>
      <c r="O454" s="83"/>
      <c r="P454" s="90">
        <v>5210473</v>
      </c>
      <c r="Q454" s="145">
        <v>14759</v>
      </c>
      <c r="R454" s="146">
        <v>5210473</v>
      </c>
      <c r="S454" s="147">
        <v>14759</v>
      </c>
    </row>
    <row r="455" spans="1:19" ht="20.399999999999999" x14ac:dyDescent="0.25">
      <c r="A455" s="144">
        <v>2023</v>
      </c>
      <c r="B455" s="89" t="s">
        <v>1082</v>
      </c>
      <c r="C455" s="89" t="s">
        <v>505</v>
      </c>
      <c r="D455" s="89" t="s">
        <v>1101</v>
      </c>
      <c r="E455" s="89" t="s">
        <v>1102</v>
      </c>
      <c r="F455" s="89">
        <v>0</v>
      </c>
      <c r="G455" s="89">
        <v>0</v>
      </c>
      <c r="H455" s="90">
        <v>0</v>
      </c>
      <c r="I455" s="83"/>
      <c r="J455" s="83"/>
      <c r="K455" s="83"/>
      <c r="L455" s="83"/>
      <c r="M455" s="83"/>
      <c r="N455" s="83"/>
      <c r="O455" s="83"/>
      <c r="P455" s="90">
        <v>0</v>
      </c>
      <c r="Q455" s="145">
        <v>0</v>
      </c>
      <c r="R455" s="146">
        <v>0</v>
      </c>
      <c r="S455" s="147">
        <v>0</v>
      </c>
    </row>
    <row r="456" spans="1:19" ht="20.399999999999999" x14ac:dyDescent="0.25">
      <c r="A456" s="144">
        <v>2023</v>
      </c>
      <c r="B456" s="89" t="s">
        <v>1082</v>
      </c>
      <c r="C456" s="89" t="s">
        <v>511</v>
      </c>
      <c r="D456" s="89" t="s">
        <v>1103</v>
      </c>
      <c r="E456" s="89" t="s">
        <v>1104</v>
      </c>
      <c r="F456" s="89">
        <v>0</v>
      </c>
      <c r="G456" s="89">
        <v>0</v>
      </c>
      <c r="H456" s="90">
        <v>1951176</v>
      </c>
      <c r="I456" s="83"/>
      <c r="J456" s="83"/>
      <c r="K456" s="83"/>
      <c r="L456" s="83"/>
      <c r="M456" s="83"/>
      <c r="N456" s="83"/>
      <c r="O456" s="83"/>
      <c r="P456" s="90">
        <v>1951176</v>
      </c>
      <c r="Q456" s="145">
        <v>0</v>
      </c>
      <c r="R456" s="146">
        <v>1951176</v>
      </c>
      <c r="S456" s="147">
        <v>0</v>
      </c>
    </row>
    <row r="457" spans="1:19" ht="30.6" x14ac:dyDescent="0.25">
      <c r="A457" s="144">
        <v>2023</v>
      </c>
      <c r="B457" s="89" t="s">
        <v>1082</v>
      </c>
      <c r="C457" s="89" t="s">
        <v>511</v>
      </c>
      <c r="D457" s="89" t="s">
        <v>1105</v>
      </c>
      <c r="E457" s="89" t="s">
        <v>1106</v>
      </c>
      <c r="F457" s="89">
        <v>0</v>
      </c>
      <c r="G457" s="89">
        <v>0</v>
      </c>
      <c r="H457" s="90">
        <v>147160</v>
      </c>
      <c r="I457" s="83"/>
      <c r="J457" s="83"/>
      <c r="K457" s="83"/>
      <c r="L457" s="83"/>
      <c r="M457" s="83"/>
      <c r="N457" s="83"/>
      <c r="O457" s="83"/>
      <c r="P457" s="90">
        <v>147160</v>
      </c>
      <c r="Q457" s="145">
        <v>0</v>
      </c>
      <c r="R457" s="146">
        <v>147160</v>
      </c>
      <c r="S457" s="147">
        <v>0</v>
      </c>
    </row>
    <row r="458" spans="1:19" ht="20.399999999999999" x14ac:dyDescent="0.25">
      <c r="A458" s="144">
        <v>2023</v>
      </c>
      <c r="B458" s="89" t="s">
        <v>19</v>
      </c>
      <c r="C458" s="89" t="s">
        <v>469</v>
      </c>
      <c r="D458" s="89" t="s">
        <v>23</v>
      </c>
      <c r="E458" s="89" t="s">
        <v>1107</v>
      </c>
      <c r="F458" s="89">
        <v>3580378.93</v>
      </c>
      <c r="G458" s="89">
        <v>929.92</v>
      </c>
      <c r="H458" s="90">
        <v>19830156.289999999</v>
      </c>
      <c r="I458" s="90">
        <v>10145.34</v>
      </c>
      <c r="J458" s="90">
        <v>0</v>
      </c>
      <c r="K458" s="90">
        <v>0</v>
      </c>
      <c r="L458" s="90">
        <v>0</v>
      </c>
      <c r="M458" s="90">
        <v>0</v>
      </c>
      <c r="N458" s="90"/>
      <c r="O458" s="90"/>
      <c r="P458" s="90">
        <v>19830156.289999999</v>
      </c>
      <c r="Q458" s="145">
        <v>10145.34</v>
      </c>
      <c r="R458" s="146">
        <v>23410535.219999999</v>
      </c>
      <c r="S458" s="147">
        <v>11075.26</v>
      </c>
    </row>
    <row r="459" spans="1:19" ht="20.399999999999999" x14ac:dyDescent="0.25">
      <c r="A459" s="144">
        <v>2023</v>
      </c>
      <c r="B459" s="89" t="s">
        <v>19</v>
      </c>
      <c r="C459" s="89" t="s">
        <v>475</v>
      </c>
      <c r="D459" s="89" t="s">
        <v>51</v>
      </c>
      <c r="E459" s="89" t="s">
        <v>1108</v>
      </c>
      <c r="F459" s="89">
        <v>12452941.85</v>
      </c>
      <c r="G459" s="89">
        <v>58199.68</v>
      </c>
      <c r="H459" s="90">
        <v>6653456.6799999997</v>
      </c>
      <c r="I459" s="90">
        <v>18415.939999999999</v>
      </c>
      <c r="J459" s="90">
        <v>35446238.280000001</v>
      </c>
      <c r="K459" s="90">
        <v>100198.38</v>
      </c>
      <c r="L459" s="90">
        <v>0</v>
      </c>
      <c r="M459" s="90">
        <v>0</v>
      </c>
      <c r="N459" s="90"/>
      <c r="O459" s="90"/>
      <c r="P459" s="90">
        <v>42099694.960000001</v>
      </c>
      <c r="Q459" s="145">
        <v>118614.32</v>
      </c>
      <c r="R459" s="146">
        <v>54552636.810000002</v>
      </c>
      <c r="S459" s="147">
        <v>176814</v>
      </c>
    </row>
    <row r="460" spans="1:19" ht="20.399999999999999" x14ac:dyDescent="0.25">
      <c r="A460" s="144">
        <v>2023</v>
      </c>
      <c r="B460" s="89" t="s">
        <v>19</v>
      </c>
      <c r="C460" s="89" t="s">
        <v>475</v>
      </c>
      <c r="D460" s="89" t="s">
        <v>1109</v>
      </c>
      <c r="E460" s="89" t="s">
        <v>1110</v>
      </c>
      <c r="F460" s="89">
        <v>12452941.85</v>
      </c>
      <c r="G460" s="89">
        <v>58199.68</v>
      </c>
      <c r="H460" s="90">
        <v>0</v>
      </c>
      <c r="I460" s="90">
        <v>0</v>
      </c>
      <c r="J460" s="90">
        <v>19225067.27</v>
      </c>
      <c r="K460" s="90">
        <v>44676.56</v>
      </c>
      <c r="L460" s="90">
        <v>0</v>
      </c>
      <c r="M460" s="90">
        <v>0</v>
      </c>
      <c r="N460" s="90"/>
      <c r="O460" s="90"/>
      <c r="P460" s="90">
        <v>19225067.27</v>
      </c>
      <c r="Q460" s="145">
        <v>44676.56</v>
      </c>
      <c r="R460" s="146">
        <v>31678009.119999997</v>
      </c>
      <c r="S460" s="147">
        <v>102876.23999999999</v>
      </c>
    </row>
    <row r="461" spans="1:19" ht="20.399999999999999" x14ac:dyDescent="0.25">
      <c r="A461" s="144">
        <v>2023</v>
      </c>
      <c r="B461" s="89" t="s">
        <v>19</v>
      </c>
      <c r="C461" s="89" t="s">
        <v>475</v>
      </c>
      <c r="D461" s="89" t="s">
        <v>1111</v>
      </c>
      <c r="E461" s="89" t="s">
        <v>1112</v>
      </c>
      <c r="F461" s="89">
        <v>12452941.85</v>
      </c>
      <c r="G461" s="89">
        <v>58199.68</v>
      </c>
      <c r="H461" s="90">
        <v>0</v>
      </c>
      <c r="I461" s="90">
        <v>0</v>
      </c>
      <c r="J461" s="90">
        <v>18392898.350000001</v>
      </c>
      <c r="K461" s="90">
        <v>47744</v>
      </c>
      <c r="L461" s="90">
        <v>0</v>
      </c>
      <c r="M461" s="90">
        <v>0</v>
      </c>
      <c r="N461" s="90"/>
      <c r="O461" s="90"/>
      <c r="P461" s="90">
        <v>18392898.350000001</v>
      </c>
      <c r="Q461" s="145">
        <v>47744</v>
      </c>
      <c r="R461" s="146">
        <v>30845840.200000003</v>
      </c>
      <c r="S461" s="147">
        <v>105943.67999999999</v>
      </c>
    </row>
    <row r="462" spans="1:19" x14ac:dyDescent="0.25">
      <c r="A462" s="144">
        <v>2023</v>
      </c>
      <c r="B462" s="89" t="s">
        <v>19</v>
      </c>
      <c r="C462" s="89" t="s">
        <v>21</v>
      </c>
      <c r="D462" s="89" t="s">
        <v>21</v>
      </c>
      <c r="E462" s="89" t="s">
        <v>1113</v>
      </c>
      <c r="F462" s="89">
        <v>826026.78</v>
      </c>
      <c r="G462" s="89">
        <v>0</v>
      </c>
      <c r="H462" s="90">
        <v>59927987.799999997</v>
      </c>
      <c r="I462" s="90">
        <v>0</v>
      </c>
      <c r="J462" s="90">
        <v>0</v>
      </c>
      <c r="K462" s="90">
        <v>0</v>
      </c>
      <c r="L462" s="90">
        <v>0</v>
      </c>
      <c r="M462" s="90">
        <v>0</v>
      </c>
      <c r="N462" s="90"/>
      <c r="O462" s="90"/>
      <c r="P462" s="90">
        <v>59927987.799999997</v>
      </c>
      <c r="Q462" s="145">
        <v>0</v>
      </c>
      <c r="R462" s="146">
        <v>60754014.579999998</v>
      </c>
      <c r="S462" s="147">
        <v>0</v>
      </c>
    </row>
    <row r="463" spans="1:19" ht="20.399999999999999" x14ac:dyDescent="0.25">
      <c r="A463" s="144">
        <v>2023</v>
      </c>
      <c r="B463" s="89" t="s">
        <v>19</v>
      </c>
      <c r="C463" s="89" t="s">
        <v>500</v>
      </c>
      <c r="D463" s="89" t="s">
        <v>32</v>
      </c>
      <c r="E463" s="89" t="s">
        <v>1114</v>
      </c>
      <c r="F463" s="89">
        <v>0</v>
      </c>
      <c r="G463" s="89">
        <v>0</v>
      </c>
      <c r="H463" s="90">
        <v>22794.67</v>
      </c>
      <c r="I463" s="90">
        <v>0</v>
      </c>
      <c r="J463" s="83"/>
      <c r="K463" s="83"/>
      <c r="L463" s="83"/>
      <c r="M463" s="83"/>
      <c r="N463" s="83"/>
      <c r="O463" s="83"/>
      <c r="P463" s="90">
        <v>22794.67</v>
      </c>
      <c r="Q463" s="145">
        <v>0</v>
      </c>
      <c r="R463" s="146">
        <v>22794.67</v>
      </c>
      <c r="S463" s="147">
        <v>0</v>
      </c>
    </row>
    <row r="464" spans="1:19" ht="20.399999999999999" x14ac:dyDescent="0.25">
      <c r="A464" s="144">
        <v>2023</v>
      </c>
      <c r="B464" s="89" t="s">
        <v>19</v>
      </c>
      <c r="C464" s="89" t="s">
        <v>505</v>
      </c>
      <c r="D464" s="89" t="s">
        <v>34</v>
      </c>
      <c r="E464" s="89" t="s">
        <v>1115</v>
      </c>
      <c r="F464" s="89">
        <v>0</v>
      </c>
      <c r="G464" s="89">
        <v>0</v>
      </c>
      <c r="H464" s="90">
        <v>0</v>
      </c>
      <c r="I464" s="90">
        <v>0</v>
      </c>
      <c r="J464" s="90">
        <v>640256.06999999995</v>
      </c>
      <c r="K464" s="90">
        <v>1667.52</v>
      </c>
      <c r="L464" s="90">
        <v>0</v>
      </c>
      <c r="M464" s="90">
        <v>0</v>
      </c>
      <c r="N464" s="90"/>
      <c r="O464" s="90"/>
      <c r="P464" s="90">
        <v>640256.06999999995</v>
      </c>
      <c r="Q464" s="145">
        <v>1667.52</v>
      </c>
      <c r="R464" s="146">
        <v>640256.06999999995</v>
      </c>
      <c r="S464" s="147">
        <v>1667.52</v>
      </c>
    </row>
    <row r="465" spans="1:19" ht="20.399999999999999" x14ac:dyDescent="0.25">
      <c r="A465" s="144">
        <v>2023</v>
      </c>
      <c r="B465" s="89" t="s">
        <v>19</v>
      </c>
      <c r="C465" s="89" t="s">
        <v>511</v>
      </c>
      <c r="D465" s="89" t="s">
        <v>30</v>
      </c>
      <c r="E465" s="89" t="s">
        <v>1116</v>
      </c>
      <c r="F465" s="89">
        <v>17928</v>
      </c>
      <c r="G465" s="89">
        <v>0</v>
      </c>
      <c r="H465" s="90">
        <v>331487.15000000002</v>
      </c>
      <c r="I465" s="90">
        <v>0</v>
      </c>
      <c r="J465" s="90">
        <v>0</v>
      </c>
      <c r="K465" s="90">
        <v>0</v>
      </c>
      <c r="L465" s="90">
        <v>0</v>
      </c>
      <c r="M465" s="90">
        <v>0</v>
      </c>
      <c r="N465" s="90"/>
      <c r="O465" s="90"/>
      <c r="P465" s="90">
        <v>331487.15000000002</v>
      </c>
      <c r="Q465" s="145">
        <v>0</v>
      </c>
      <c r="R465" s="146">
        <v>349415.15</v>
      </c>
      <c r="S465" s="147">
        <v>0</v>
      </c>
    </row>
    <row r="466" spans="1:19" ht="20.399999999999999" x14ac:dyDescent="0.25">
      <c r="A466" s="144">
        <v>2023</v>
      </c>
      <c r="B466" s="89" t="s">
        <v>135</v>
      </c>
      <c r="C466" s="89" t="s">
        <v>469</v>
      </c>
      <c r="D466" s="89" t="s">
        <v>23</v>
      </c>
      <c r="E466" s="89" t="s">
        <v>1117</v>
      </c>
      <c r="F466" s="89">
        <v>326264006.86000001</v>
      </c>
      <c r="G466" s="89">
        <v>0</v>
      </c>
      <c r="H466" s="90">
        <v>2050972397.9000001</v>
      </c>
      <c r="I466" s="83"/>
      <c r="J466" s="90">
        <v>17736212.609999999</v>
      </c>
      <c r="K466" s="83"/>
      <c r="L466" s="90">
        <v>253.48</v>
      </c>
      <c r="M466" s="83"/>
      <c r="N466" s="83"/>
      <c r="O466" s="83"/>
      <c r="P466" s="90">
        <v>2068708863.99</v>
      </c>
      <c r="Q466" s="145">
        <v>0</v>
      </c>
      <c r="R466" s="146">
        <v>2394972870.8499999</v>
      </c>
      <c r="S466" s="147">
        <v>0</v>
      </c>
    </row>
    <row r="467" spans="1:19" ht="20.399999999999999" x14ac:dyDescent="0.25">
      <c r="A467" s="144">
        <v>2023</v>
      </c>
      <c r="B467" s="89" t="s">
        <v>135</v>
      </c>
      <c r="C467" s="89" t="s">
        <v>475</v>
      </c>
      <c r="D467" s="89" t="s">
        <v>26</v>
      </c>
      <c r="E467" s="89" t="s">
        <v>1118</v>
      </c>
      <c r="F467" s="89">
        <v>486873679.74000001</v>
      </c>
      <c r="G467" s="89">
        <v>1000358.84</v>
      </c>
      <c r="H467" s="90">
        <v>134755858.58000001</v>
      </c>
      <c r="I467" s="90">
        <v>275231.78999999998</v>
      </c>
      <c r="J467" s="90">
        <v>3638311803.2600002</v>
      </c>
      <c r="K467" s="90">
        <v>8022979.9500000002</v>
      </c>
      <c r="L467" s="90">
        <v>314817.96999999997</v>
      </c>
      <c r="M467" s="90">
        <v>914.87</v>
      </c>
      <c r="N467" s="90"/>
      <c r="O467" s="90"/>
      <c r="P467" s="90">
        <v>3773382479.8099999</v>
      </c>
      <c r="Q467" s="145">
        <v>8299126.6100000003</v>
      </c>
      <c r="R467" s="146">
        <v>4260256159.5500002</v>
      </c>
      <c r="S467" s="147">
        <v>9299485.4500000011</v>
      </c>
    </row>
    <row r="468" spans="1:19" ht="20.399999999999999" x14ac:dyDescent="0.25">
      <c r="A468" s="144">
        <v>2023</v>
      </c>
      <c r="B468" s="89" t="s">
        <v>135</v>
      </c>
      <c r="C468" s="89" t="s">
        <v>475</v>
      </c>
      <c r="D468" s="89" t="s">
        <v>53</v>
      </c>
      <c r="E468" s="89" t="s">
        <v>1119</v>
      </c>
      <c r="F468" s="89">
        <v>486873679.74000001</v>
      </c>
      <c r="G468" s="89">
        <v>1000358.84</v>
      </c>
      <c r="H468" s="90">
        <v>3055719184.6300001</v>
      </c>
      <c r="I468" s="90">
        <v>7253318.3899999997</v>
      </c>
      <c r="J468" s="90">
        <v>5653822054.1499996</v>
      </c>
      <c r="K468" s="90">
        <v>14362785.65</v>
      </c>
      <c r="L468" s="90">
        <v>49384639.5</v>
      </c>
      <c r="M468" s="90">
        <v>99816.49</v>
      </c>
      <c r="N468" s="90"/>
      <c r="O468" s="90"/>
      <c r="P468" s="90">
        <v>8758925878.2800007</v>
      </c>
      <c r="Q468" s="145">
        <v>21715920.530000001</v>
      </c>
      <c r="R468" s="146">
        <v>9245799558.0200005</v>
      </c>
      <c r="S468" s="147">
        <v>22716279.370000001</v>
      </c>
    </row>
    <row r="469" spans="1:19" ht="20.399999999999999" x14ac:dyDescent="0.25">
      <c r="A469" s="144">
        <v>2023</v>
      </c>
      <c r="B469" s="89" t="s">
        <v>135</v>
      </c>
      <c r="C469" s="89" t="s">
        <v>482</v>
      </c>
      <c r="D469" s="89" t="s">
        <v>28</v>
      </c>
      <c r="E469" s="89" t="s">
        <v>1120</v>
      </c>
      <c r="F469" s="89">
        <v>259195202.90000001</v>
      </c>
      <c r="G469" s="89">
        <v>534012.96</v>
      </c>
      <c r="H469" s="90">
        <v>0</v>
      </c>
      <c r="I469" s="83"/>
      <c r="J469" s="90">
        <v>1451136462.5599999</v>
      </c>
      <c r="K469" s="90">
        <v>3177231.24</v>
      </c>
      <c r="L469" s="90">
        <v>236437086.66999999</v>
      </c>
      <c r="M469" s="90">
        <v>451304.14</v>
      </c>
      <c r="N469" s="90"/>
      <c r="O469" s="90"/>
      <c r="P469" s="90">
        <v>1687573549.23</v>
      </c>
      <c r="Q469" s="145">
        <v>3628535.38</v>
      </c>
      <c r="R469" s="146">
        <v>1946768752.1300001</v>
      </c>
      <c r="S469" s="147">
        <v>4162548.34</v>
      </c>
    </row>
    <row r="470" spans="1:19" ht="20.399999999999999" x14ac:dyDescent="0.25">
      <c r="A470" s="144">
        <v>2023</v>
      </c>
      <c r="B470" s="89" t="s">
        <v>135</v>
      </c>
      <c r="C470" s="89" t="s">
        <v>21</v>
      </c>
      <c r="D470" s="89" t="s">
        <v>21</v>
      </c>
      <c r="E470" s="89" t="s">
        <v>1121</v>
      </c>
      <c r="F470" s="89">
        <v>55904409.039999999</v>
      </c>
      <c r="G470" s="89">
        <v>0</v>
      </c>
      <c r="H470" s="90">
        <v>4856974026.2299995</v>
      </c>
      <c r="I470" s="83"/>
      <c r="J470" s="83"/>
      <c r="K470" s="83"/>
      <c r="L470" s="83"/>
      <c r="M470" s="83"/>
      <c r="N470" s="83"/>
      <c r="O470" s="83"/>
      <c r="P470" s="90">
        <v>4856974026.2299995</v>
      </c>
      <c r="Q470" s="145">
        <v>0</v>
      </c>
      <c r="R470" s="146">
        <v>4912878435.2699995</v>
      </c>
      <c r="S470" s="147">
        <v>0</v>
      </c>
    </row>
    <row r="471" spans="1:19" ht="20.399999999999999" x14ac:dyDescent="0.25">
      <c r="A471" s="144">
        <v>2023</v>
      </c>
      <c r="B471" s="89" t="s">
        <v>135</v>
      </c>
      <c r="C471" s="89" t="s">
        <v>21</v>
      </c>
      <c r="D471" s="89" t="s">
        <v>1122</v>
      </c>
      <c r="E471" s="89" t="s">
        <v>1123</v>
      </c>
      <c r="F471" s="89">
        <v>55904409.039999999</v>
      </c>
      <c r="G471" s="89">
        <v>0</v>
      </c>
      <c r="H471" s="90">
        <v>326287925.72000003</v>
      </c>
      <c r="I471" s="83"/>
      <c r="J471" s="83"/>
      <c r="K471" s="83"/>
      <c r="L471" s="83"/>
      <c r="M471" s="83"/>
      <c r="N471" s="83"/>
      <c r="O471" s="83"/>
      <c r="P471" s="90">
        <v>326287925.72000003</v>
      </c>
      <c r="Q471" s="145">
        <v>0</v>
      </c>
      <c r="R471" s="146">
        <v>382192334.76000005</v>
      </c>
      <c r="S471" s="147">
        <v>0</v>
      </c>
    </row>
    <row r="472" spans="1:19" ht="20.399999999999999" x14ac:dyDescent="0.25">
      <c r="A472" s="144">
        <v>2023</v>
      </c>
      <c r="B472" s="89" t="s">
        <v>135</v>
      </c>
      <c r="C472" s="89" t="s">
        <v>505</v>
      </c>
      <c r="D472" s="89" t="s">
        <v>34</v>
      </c>
      <c r="E472" s="89" t="s">
        <v>1124</v>
      </c>
      <c r="F472" s="89">
        <v>0</v>
      </c>
      <c r="G472" s="89">
        <v>0</v>
      </c>
      <c r="H472" s="90">
        <v>0</v>
      </c>
      <c r="I472" s="83"/>
      <c r="J472" s="90">
        <v>118290955.11</v>
      </c>
      <c r="K472" s="90">
        <v>340205.63</v>
      </c>
      <c r="L472" s="83"/>
      <c r="M472" s="83"/>
      <c r="N472" s="83"/>
      <c r="O472" s="83"/>
      <c r="P472" s="90">
        <v>118290955.11</v>
      </c>
      <c r="Q472" s="145">
        <v>340205.63</v>
      </c>
      <c r="R472" s="146">
        <v>118290955.11</v>
      </c>
      <c r="S472" s="147">
        <v>340205.63</v>
      </c>
    </row>
    <row r="473" spans="1:19" ht="20.399999999999999" x14ac:dyDescent="0.25">
      <c r="A473" s="144">
        <v>2023</v>
      </c>
      <c r="B473" s="89" t="s">
        <v>135</v>
      </c>
      <c r="C473" s="89" t="s">
        <v>511</v>
      </c>
      <c r="D473" s="89" t="s">
        <v>30</v>
      </c>
      <c r="E473" s="89" t="s">
        <v>1125</v>
      </c>
      <c r="F473" s="89">
        <v>29377.1</v>
      </c>
      <c r="G473" s="89">
        <v>0</v>
      </c>
      <c r="H473" s="90">
        <v>41761625.259999998</v>
      </c>
      <c r="I473" s="83"/>
      <c r="J473" s="83"/>
      <c r="K473" s="83"/>
      <c r="L473" s="83"/>
      <c r="M473" s="83"/>
      <c r="N473" s="83"/>
      <c r="O473" s="83"/>
      <c r="P473" s="90">
        <v>41761625.259999998</v>
      </c>
      <c r="Q473" s="145">
        <v>0</v>
      </c>
      <c r="R473" s="146">
        <v>41791002.359999999</v>
      </c>
      <c r="S473" s="147">
        <v>0</v>
      </c>
    </row>
    <row r="474" spans="1:19" ht="20.399999999999999" x14ac:dyDescent="0.25">
      <c r="A474" s="144">
        <v>2023</v>
      </c>
      <c r="B474" s="89" t="s">
        <v>134</v>
      </c>
      <c r="C474" s="89" t="s">
        <v>469</v>
      </c>
      <c r="D474" s="89" t="s">
        <v>23</v>
      </c>
      <c r="E474" s="89" t="s">
        <v>1126</v>
      </c>
      <c r="F474" s="89">
        <v>1110696</v>
      </c>
      <c r="G474" s="89">
        <v>0</v>
      </c>
      <c r="H474" s="90">
        <v>17707869</v>
      </c>
      <c r="I474" s="83"/>
      <c r="J474" s="83"/>
      <c r="K474" s="83"/>
      <c r="L474" s="83"/>
      <c r="M474" s="83"/>
      <c r="N474" s="83"/>
      <c r="O474" s="83"/>
      <c r="P474" s="90">
        <v>17707869</v>
      </c>
      <c r="Q474" s="145">
        <v>0</v>
      </c>
      <c r="R474" s="146">
        <v>18818565</v>
      </c>
      <c r="S474" s="147">
        <v>0</v>
      </c>
    </row>
    <row r="475" spans="1:19" ht="20.399999999999999" x14ac:dyDescent="0.25">
      <c r="A475" s="144">
        <v>2023</v>
      </c>
      <c r="B475" s="89" t="s">
        <v>134</v>
      </c>
      <c r="C475" s="89" t="s">
        <v>475</v>
      </c>
      <c r="D475" s="89" t="s">
        <v>62</v>
      </c>
      <c r="E475" s="89" t="s">
        <v>1127</v>
      </c>
      <c r="F475" s="89">
        <v>2340906</v>
      </c>
      <c r="G475" s="89">
        <v>0</v>
      </c>
      <c r="H475" s="90">
        <v>594489</v>
      </c>
      <c r="I475" s="90">
        <v>1207</v>
      </c>
      <c r="J475" s="90">
        <v>15102081</v>
      </c>
      <c r="K475" s="90">
        <v>43813.9</v>
      </c>
      <c r="L475" s="90">
        <v>2821873</v>
      </c>
      <c r="M475" s="90">
        <v>5657.5</v>
      </c>
      <c r="N475" s="90"/>
      <c r="O475" s="90"/>
      <c r="P475" s="90">
        <v>18518443</v>
      </c>
      <c r="Q475" s="145">
        <v>50678.400000000001</v>
      </c>
      <c r="R475" s="146">
        <v>20859349</v>
      </c>
      <c r="S475" s="147">
        <v>50678.400000000001</v>
      </c>
    </row>
    <row r="476" spans="1:19" ht="20.399999999999999" x14ac:dyDescent="0.25">
      <c r="A476" s="144">
        <v>2023</v>
      </c>
      <c r="B476" s="89" t="s">
        <v>134</v>
      </c>
      <c r="C476" s="89" t="s">
        <v>21</v>
      </c>
      <c r="D476" s="89" t="s">
        <v>21</v>
      </c>
      <c r="E476" s="89" t="s">
        <v>1128</v>
      </c>
      <c r="F476" s="89">
        <v>555065</v>
      </c>
      <c r="G476" s="89">
        <v>0</v>
      </c>
      <c r="H476" s="90">
        <v>104657620</v>
      </c>
      <c r="I476" s="83"/>
      <c r="J476" s="83"/>
      <c r="K476" s="83"/>
      <c r="L476" s="83"/>
      <c r="M476" s="83"/>
      <c r="N476" s="83"/>
      <c r="O476" s="83"/>
      <c r="P476" s="90">
        <v>104657620</v>
      </c>
      <c r="Q476" s="145">
        <v>0</v>
      </c>
      <c r="R476" s="146">
        <v>105212685</v>
      </c>
      <c r="S476" s="147">
        <v>0</v>
      </c>
    </row>
    <row r="477" spans="1:19" ht="20.399999999999999" x14ac:dyDescent="0.25">
      <c r="A477" s="144">
        <v>2023</v>
      </c>
      <c r="B477" s="89" t="s">
        <v>134</v>
      </c>
      <c r="C477" s="89" t="s">
        <v>505</v>
      </c>
      <c r="D477" s="89" t="s">
        <v>34</v>
      </c>
      <c r="E477" s="89" t="s">
        <v>1129</v>
      </c>
      <c r="F477" s="89">
        <v>0</v>
      </c>
      <c r="G477" s="89">
        <v>0</v>
      </c>
      <c r="H477" s="90">
        <v>0</v>
      </c>
      <c r="I477" s="83"/>
      <c r="J477" s="90">
        <v>802430</v>
      </c>
      <c r="K477" s="90">
        <v>2371.1999999999998</v>
      </c>
      <c r="L477" s="83"/>
      <c r="M477" s="83"/>
      <c r="N477" s="83"/>
      <c r="O477" s="83"/>
      <c r="P477" s="90">
        <v>802430</v>
      </c>
      <c r="Q477" s="145">
        <v>2371.1999999999998</v>
      </c>
      <c r="R477" s="146">
        <v>802430</v>
      </c>
      <c r="S477" s="147">
        <v>2371.1999999999998</v>
      </c>
    </row>
    <row r="478" spans="1:19" ht="20.399999999999999" x14ac:dyDescent="0.25">
      <c r="A478" s="144">
        <v>2023</v>
      </c>
      <c r="B478" s="89" t="s">
        <v>134</v>
      </c>
      <c r="C478" s="89" t="s">
        <v>511</v>
      </c>
      <c r="D478" s="89" t="s">
        <v>30</v>
      </c>
      <c r="E478" s="89" t="s">
        <v>1130</v>
      </c>
      <c r="F478" s="89">
        <v>0</v>
      </c>
      <c r="G478" s="89">
        <v>0</v>
      </c>
      <c r="H478" s="90">
        <v>184559</v>
      </c>
      <c r="I478" s="83"/>
      <c r="J478" s="83"/>
      <c r="K478" s="83"/>
      <c r="L478" s="83"/>
      <c r="M478" s="83"/>
      <c r="N478" s="83"/>
      <c r="O478" s="83"/>
      <c r="P478" s="90">
        <v>184559</v>
      </c>
      <c r="Q478" s="145">
        <v>0</v>
      </c>
      <c r="R478" s="146">
        <v>184559</v>
      </c>
      <c r="S478" s="147">
        <v>0</v>
      </c>
    </row>
    <row r="479" spans="1:19" ht="20.399999999999999" x14ac:dyDescent="0.25">
      <c r="A479" s="144">
        <v>2023</v>
      </c>
      <c r="B479" s="89" t="s">
        <v>204</v>
      </c>
      <c r="C479" s="89" t="s">
        <v>469</v>
      </c>
      <c r="D479" s="89" t="s">
        <v>23</v>
      </c>
      <c r="E479" s="89" t="s">
        <v>1131</v>
      </c>
      <c r="F479" s="89">
        <v>10458390</v>
      </c>
      <c r="G479" s="89">
        <v>0</v>
      </c>
      <c r="H479" s="90">
        <v>45261052</v>
      </c>
      <c r="I479" s="83"/>
      <c r="J479" s="83"/>
      <c r="K479" s="83"/>
      <c r="L479" s="83"/>
      <c r="M479" s="83"/>
      <c r="N479" s="83"/>
      <c r="O479" s="83"/>
      <c r="P479" s="90">
        <v>45261052</v>
      </c>
      <c r="Q479" s="145">
        <v>0</v>
      </c>
      <c r="R479" s="146">
        <v>55719442</v>
      </c>
      <c r="S479" s="147">
        <v>0</v>
      </c>
    </row>
    <row r="480" spans="1:19" ht="20.399999999999999" x14ac:dyDescent="0.25">
      <c r="A480" s="144">
        <v>2023</v>
      </c>
      <c r="B480" s="89" t="s">
        <v>204</v>
      </c>
      <c r="C480" s="89" t="s">
        <v>475</v>
      </c>
      <c r="D480" s="89" t="s">
        <v>62</v>
      </c>
      <c r="E480" s="89" t="s">
        <v>1132</v>
      </c>
      <c r="F480" s="89">
        <v>10806431</v>
      </c>
      <c r="G480" s="89">
        <v>38183</v>
      </c>
      <c r="H480" s="90">
        <v>593430</v>
      </c>
      <c r="I480" s="90">
        <v>1243</v>
      </c>
      <c r="J480" s="90">
        <v>121964412</v>
      </c>
      <c r="K480" s="90">
        <v>313058</v>
      </c>
      <c r="L480" s="90">
        <v>2665199</v>
      </c>
      <c r="M480" s="90">
        <v>4730</v>
      </c>
      <c r="N480" s="90"/>
      <c r="O480" s="90"/>
      <c r="P480" s="90">
        <v>125223041</v>
      </c>
      <c r="Q480" s="145">
        <v>319031</v>
      </c>
      <c r="R480" s="146">
        <v>136029472</v>
      </c>
      <c r="S480" s="147">
        <v>357214</v>
      </c>
    </row>
    <row r="481" spans="1:19" ht="20.399999999999999" x14ac:dyDescent="0.25">
      <c r="A481" s="144">
        <v>2023</v>
      </c>
      <c r="B481" s="89" t="s">
        <v>204</v>
      </c>
      <c r="C481" s="89" t="s">
        <v>21</v>
      </c>
      <c r="D481" s="89" t="s">
        <v>21</v>
      </c>
      <c r="E481" s="89" t="s">
        <v>1133</v>
      </c>
      <c r="F481" s="89">
        <v>1818384</v>
      </c>
      <c r="G481" s="89">
        <v>0</v>
      </c>
      <c r="H481" s="90">
        <v>180826513</v>
      </c>
      <c r="I481" s="83"/>
      <c r="J481" s="83"/>
      <c r="K481" s="83"/>
      <c r="L481" s="83"/>
      <c r="M481" s="83"/>
      <c r="N481" s="83"/>
      <c r="O481" s="83"/>
      <c r="P481" s="90">
        <v>180826513</v>
      </c>
      <c r="Q481" s="145">
        <v>0</v>
      </c>
      <c r="R481" s="146">
        <v>182644897</v>
      </c>
      <c r="S481" s="147">
        <v>0</v>
      </c>
    </row>
    <row r="482" spans="1:19" ht="20.399999999999999" x14ac:dyDescent="0.25">
      <c r="A482" s="144">
        <v>2023</v>
      </c>
      <c r="B482" s="89" t="s">
        <v>204</v>
      </c>
      <c r="C482" s="89" t="s">
        <v>500</v>
      </c>
      <c r="D482" s="89" t="s">
        <v>32</v>
      </c>
      <c r="E482" s="89" t="s">
        <v>1134</v>
      </c>
      <c r="F482" s="89">
        <v>60323</v>
      </c>
      <c r="G482" s="89">
        <v>165</v>
      </c>
      <c r="H482" s="90">
        <v>362584</v>
      </c>
      <c r="I482" s="90">
        <v>997</v>
      </c>
      <c r="J482" s="83"/>
      <c r="K482" s="83"/>
      <c r="L482" s="83"/>
      <c r="M482" s="83"/>
      <c r="N482" s="83"/>
      <c r="O482" s="83"/>
      <c r="P482" s="90">
        <v>362584</v>
      </c>
      <c r="Q482" s="145">
        <v>997</v>
      </c>
      <c r="R482" s="146">
        <v>422907</v>
      </c>
      <c r="S482" s="147">
        <v>1162</v>
      </c>
    </row>
    <row r="483" spans="1:19" ht="20.399999999999999" x14ac:dyDescent="0.25">
      <c r="A483" s="144">
        <v>2023</v>
      </c>
      <c r="B483" s="89" t="s">
        <v>204</v>
      </c>
      <c r="C483" s="89" t="s">
        <v>505</v>
      </c>
      <c r="D483" s="89" t="s">
        <v>34</v>
      </c>
      <c r="E483" s="89" t="s">
        <v>1135</v>
      </c>
      <c r="F483" s="89">
        <v>0</v>
      </c>
      <c r="G483" s="89">
        <v>0</v>
      </c>
      <c r="H483" s="90">
        <v>0</v>
      </c>
      <c r="I483" s="83"/>
      <c r="J483" s="90">
        <v>1418460</v>
      </c>
      <c r="K483" s="90">
        <v>3955</v>
      </c>
      <c r="L483" s="83"/>
      <c r="M483" s="83"/>
      <c r="N483" s="83"/>
      <c r="O483" s="83"/>
      <c r="P483" s="90">
        <v>1418460</v>
      </c>
      <c r="Q483" s="145">
        <v>3955</v>
      </c>
      <c r="R483" s="146">
        <v>1418460</v>
      </c>
      <c r="S483" s="147">
        <v>3955</v>
      </c>
    </row>
    <row r="484" spans="1:19" ht="20.399999999999999" x14ac:dyDescent="0.25">
      <c r="A484" s="144">
        <v>2023</v>
      </c>
      <c r="B484" s="89" t="s">
        <v>204</v>
      </c>
      <c r="C484" s="89" t="s">
        <v>511</v>
      </c>
      <c r="D484" s="89" t="s">
        <v>30</v>
      </c>
      <c r="E484" s="89" t="s">
        <v>1136</v>
      </c>
      <c r="F484" s="89">
        <v>5522</v>
      </c>
      <c r="G484" s="89">
        <v>0</v>
      </c>
      <c r="H484" s="90">
        <v>813766</v>
      </c>
      <c r="I484" s="83"/>
      <c r="J484" s="90">
        <v>76206</v>
      </c>
      <c r="K484" s="83"/>
      <c r="L484" s="83"/>
      <c r="M484" s="83"/>
      <c r="N484" s="83"/>
      <c r="O484" s="83"/>
      <c r="P484" s="90">
        <v>889972</v>
      </c>
      <c r="Q484" s="145">
        <v>0</v>
      </c>
      <c r="R484" s="146">
        <v>895494</v>
      </c>
      <c r="S484" s="147">
        <v>0</v>
      </c>
    </row>
    <row r="485" spans="1:19" ht="20.399999999999999" x14ac:dyDescent="0.25">
      <c r="A485" s="144">
        <v>2023</v>
      </c>
      <c r="B485" s="89" t="s">
        <v>145</v>
      </c>
      <c r="C485" s="89" t="s">
        <v>469</v>
      </c>
      <c r="D485" s="89" t="s">
        <v>23</v>
      </c>
      <c r="E485" s="89" t="s">
        <v>1137</v>
      </c>
      <c r="F485" s="89">
        <v>1592093.1</v>
      </c>
      <c r="G485" s="89">
        <v>0</v>
      </c>
      <c r="H485" s="90">
        <v>9170731.1799999997</v>
      </c>
      <c r="I485" s="90">
        <v>0</v>
      </c>
      <c r="J485" s="90">
        <v>0</v>
      </c>
      <c r="K485" s="90">
        <v>0</v>
      </c>
      <c r="L485" s="90">
        <v>0</v>
      </c>
      <c r="M485" s="90">
        <v>0</v>
      </c>
      <c r="N485" s="90"/>
      <c r="O485" s="90"/>
      <c r="P485" s="90">
        <v>9170731.1799999997</v>
      </c>
      <c r="Q485" s="145">
        <v>0</v>
      </c>
      <c r="R485" s="146">
        <v>10762824.279999999</v>
      </c>
      <c r="S485" s="147">
        <v>0</v>
      </c>
    </row>
    <row r="486" spans="1:19" ht="20.399999999999999" x14ac:dyDescent="0.25">
      <c r="A486" s="144">
        <v>2023</v>
      </c>
      <c r="B486" s="89" t="s">
        <v>145</v>
      </c>
      <c r="C486" s="89" t="s">
        <v>475</v>
      </c>
      <c r="D486" s="89" t="s">
        <v>26</v>
      </c>
      <c r="E486" s="89" t="s">
        <v>1138</v>
      </c>
      <c r="F486" s="89">
        <v>28703464.199999999</v>
      </c>
      <c r="G486" s="89">
        <v>59475.49</v>
      </c>
      <c r="H486" s="90">
        <v>0</v>
      </c>
      <c r="I486" s="90">
        <v>0</v>
      </c>
      <c r="J486" s="90">
        <v>17897065.600000001</v>
      </c>
      <c r="K486" s="90">
        <v>53605.61</v>
      </c>
      <c r="L486" s="90">
        <v>0</v>
      </c>
      <c r="M486" s="90">
        <v>0</v>
      </c>
      <c r="N486" s="90"/>
      <c r="O486" s="90"/>
      <c r="P486" s="90">
        <v>17897065.600000001</v>
      </c>
      <c r="Q486" s="145">
        <v>53605.61</v>
      </c>
      <c r="R486" s="146">
        <v>46600529.799999997</v>
      </c>
      <c r="S486" s="147">
        <v>113081.1</v>
      </c>
    </row>
    <row r="487" spans="1:19" ht="20.399999999999999" x14ac:dyDescent="0.25">
      <c r="A487" s="144">
        <v>2023</v>
      </c>
      <c r="B487" s="89" t="s">
        <v>145</v>
      </c>
      <c r="C487" s="89" t="s">
        <v>475</v>
      </c>
      <c r="D487" s="89" t="s">
        <v>53</v>
      </c>
      <c r="E487" s="89" t="s">
        <v>1139</v>
      </c>
      <c r="F487" s="89">
        <v>28703464.199999999</v>
      </c>
      <c r="G487" s="89">
        <v>59475.49</v>
      </c>
      <c r="H487" s="90">
        <v>0</v>
      </c>
      <c r="I487" s="90">
        <v>0</v>
      </c>
      <c r="J487" s="90">
        <v>16956395.640000001</v>
      </c>
      <c r="K487" s="90">
        <v>52249.88</v>
      </c>
      <c r="L487" s="90">
        <v>0</v>
      </c>
      <c r="M487" s="90">
        <v>0</v>
      </c>
      <c r="N487" s="90"/>
      <c r="O487" s="90"/>
      <c r="P487" s="90">
        <v>16956395.640000001</v>
      </c>
      <c r="Q487" s="145">
        <v>52249.88</v>
      </c>
      <c r="R487" s="146">
        <v>45659859.840000004</v>
      </c>
      <c r="S487" s="147">
        <v>111725.37</v>
      </c>
    </row>
    <row r="488" spans="1:19" ht="20.399999999999999" x14ac:dyDescent="0.25">
      <c r="A488" s="144">
        <v>2023</v>
      </c>
      <c r="B488" s="89" t="s">
        <v>145</v>
      </c>
      <c r="C488" s="89" t="s">
        <v>21</v>
      </c>
      <c r="D488" s="89" t="s">
        <v>21</v>
      </c>
      <c r="E488" s="89" t="s">
        <v>1140</v>
      </c>
      <c r="F488" s="89">
        <v>538807.13</v>
      </c>
      <c r="G488" s="89">
        <v>0</v>
      </c>
      <c r="H488" s="90">
        <v>27208828.039999999</v>
      </c>
      <c r="I488" s="90">
        <v>0</v>
      </c>
      <c r="J488" s="90">
        <v>0</v>
      </c>
      <c r="K488" s="90">
        <v>0</v>
      </c>
      <c r="L488" s="90">
        <v>0</v>
      </c>
      <c r="M488" s="90">
        <v>0</v>
      </c>
      <c r="N488" s="90"/>
      <c r="O488" s="90"/>
      <c r="P488" s="90">
        <v>27208828.039999999</v>
      </c>
      <c r="Q488" s="145">
        <v>0</v>
      </c>
      <c r="R488" s="146">
        <v>27747635.169999998</v>
      </c>
      <c r="S488" s="147">
        <v>0</v>
      </c>
    </row>
    <row r="489" spans="1:19" ht="20.399999999999999" x14ac:dyDescent="0.25">
      <c r="A489" s="144">
        <v>2023</v>
      </c>
      <c r="B489" s="89" t="s">
        <v>145</v>
      </c>
      <c r="C489" s="89" t="s">
        <v>500</v>
      </c>
      <c r="D489" s="89" t="s">
        <v>32</v>
      </c>
      <c r="E489" s="89" t="s">
        <v>1141</v>
      </c>
      <c r="F489" s="89">
        <v>0</v>
      </c>
      <c r="G489" s="89">
        <v>0</v>
      </c>
      <c r="H489" s="90">
        <v>16673.91</v>
      </c>
      <c r="I489" s="90">
        <v>46.32</v>
      </c>
      <c r="J489" s="90">
        <v>0</v>
      </c>
      <c r="K489" s="90">
        <v>0</v>
      </c>
      <c r="L489" s="90">
        <v>0</v>
      </c>
      <c r="M489" s="90">
        <v>0</v>
      </c>
      <c r="N489" s="90"/>
      <c r="O489" s="90"/>
      <c r="P489" s="90">
        <v>16673.91</v>
      </c>
      <c r="Q489" s="145">
        <v>46.32</v>
      </c>
      <c r="R489" s="146">
        <v>16673.91</v>
      </c>
      <c r="S489" s="147">
        <v>46.32</v>
      </c>
    </row>
    <row r="490" spans="1:19" ht="20.399999999999999" x14ac:dyDescent="0.25">
      <c r="A490" s="144">
        <v>2023</v>
      </c>
      <c r="B490" s="89" t="s">
        <v>145</v>
      </c>
      <c r="C490" s="89" t="s">
        <v>505</v>
      </c>
      <c r="D490" s="89" t="s">
        <v>34</v>
      </c>
      <c r="E490" s="89" t="s">
        <v>1142</v>
      </c>
      <c r="F490" s="89">
        <v>11600.12</v>
      </c>
      <c r="G490" s="89">
        <v>31.92</v>
      </c>
      <c r="H490" s="90">
        <v>0</v>
      </c>
      <c r="I490" s="90">
        <v>0</v>
      </c>
      <c r="J490" s="90">
        <v>198680.07</v>
      </c>
      <c r="K490" s="90">
        <v>545.48</v>
      </c>
      <c r="L490" s="90">
        <v>0</v>
      </c>
      <c r="M490" s="90">
        <v>0</v>
      </c>
      <c r="N490" s="90"/>
      <c r="O490" s="90"/>
      <c r="P490" s="90">
        <v>198680.07</v>
      </c>
      <c r="Q490" s="145">
        <v>545.48</v>
      </c>
      <c r="R490" s="146">
        <v>210280.19</v>
      </c>
      <c r="S490" s="147">
        <v>577.4</v>
      </c>
    </row>
    <row r="491" spans="1:19" ht="20.399999999999999" x14ac:dyDescent="0.25">
      <c r="A491" s="144">
        <v>2023</v>
      </c>
      <c r="B491" s="89" t="s">
        <v>145</v>
      </c>
      <c r="C491" s="89" t="s">
        <v>511</v>
      </c>
      <c r="D491" s="89" t="s">
        <v>30</v>
      </c>
      <c r="E491" s="89" t="s">
        <v>1143</v>
      </c>
      <c r="F491" s="89">
        <v>1067.99</v>
      </c>
      <c r="G491" s="89">
        <v>0</v>
      </c>
      <c r="H491" s="90">
        <v>6381.01</v>
      </c>
      <c r="I491" s="90">
        <v>0</v>
      </c>
      <c r="J491" s="90">
        <v>0</v>
      </c>
      <c r="K491" s="90">
        <v>0</v>
      </c>
      <c r="L491" s="90">
        <v>0</v>
      </c>
      <c r="M491" s="90">
        <v>0</v>
      </c>
      <c r="N491" s="90"/>
      <c r="O491" s="90"/>
      <c r="P491" s="90">
        <v>6381.01</v>
      </c>
      <c r="Q491" s="145">
        <v>0</v>
      </c>
      <c r="R491" s="146">
        <v>7449</v>
      </c>
      <c r="S491" s="147">
        <v>0</v>
      </c>
    </row>
    <row r="492" spans="1:19" ht="20.399999999999999" x14ac:dyDescent="0.25">
      <c r="A492" s="144">
        <v>2023</v>
      </c>
      <c r="B492" s="89" t="s">
        <v>20</v>
      </c>
      <c r="C492" s="89" t="s">
        <v>469</v>
      </c>
      <c r="D492" s="89" t="s">
        <v>23</v>
      </c>
      <c r="E492" s="89" t="s">
        <v>1144</v>
      </c>
      <c r="F492" s="89">
        <v>20910451</v>
      </c>
      <c r="G492" s="89">
        <v>0</v>
      </c>
      <c r="H492" s="90">
        <v>52709062</v>
      </c>
      <c r="I492" s="83"/>
      <c r="J492" s="83"/>
      <c r="K492" s="83"/>
      <c r="L492" s="83"/>
      <c r="M492" s="83"/>
      <c r="N492" s="83"/>
      <c r="O492" s="83"/>
      <c r="P492" s="90">
        <v>52709062</v>
      </c>
      <c r="Q492" s="145">
        <v>0</v>
      </c>
      <c r="R492" s="146">
        <v>73619513</v>
      </c>
      <c r="S492" s="147">
        <v>0</v>
      </c>
    </row>
    <row r="493" spans="1:19" ht="20.399999999999999" x14ac:dyDescent="0.25">
      <c r="A493" s="144">
        <v>2023</v>
      </c>
      <c r="B493" s="89" t="s">
        <v>20</v>
      </c>
      <c r="C493" s="89" t="s">
        <v>475</v>
      </c>
      <c r="D493" s="89" t="s">
        <v>62</v>
      </c>
      <c r="E493" s="89" t="s">
        <v>1145</v>
      </c>
      <c r="F493" s="89">
        <v>53438829</v>
      </c>
      <c r="G493" s="89">
        <v>126638</v>
      </c>
      <c r="H493" s="90">
        <v>4812040</v>
      </c>
      <c r="I493" s="90">
        <v>12536</v>
      </c>
      <c r="J493" s="90">
        <v>111532626</v>
      </c>
      <c r="K493" s="90">
        <v>287225</v>
      </c>
      <c r="L493" s="90">
        <v>659219</v>
      </c>
      <c r="M493" s="90">
        <v>2663</v>
      </c>
      <c r="N493" s="90"/>
      <c r="O493" s="90"/>
      <c r="P493" s="90">
        <v>117003885</v>
      </c>
      <c r="Q493" s="145">
        <v>302424</v>
      </c>
      <c r="R493" s="146">
        <v>170442714</v>
      </c>
      <c r="S493" s="147">
        <v>429062</v>
      </c>
    </row>
    <row r="494" spans="1:19" x14ac:dyDescent="0.25">
      <c r="A494" s="144">
        <v>2023</v>
      </c>
      <c r="B494" s="89" t="s">
        <v>20</v>
      </c>
      <c r="C494" s="89" t="s">
        <v>21</v>
      </c>
      <c r="D494" s="89" t="s">
        <v>21</v>
      </c>
      <c r="E494" s="89" t="s">
        <v>1146</v>
      </c>
      <c r="F494" s="89">
        <v>2931399</v>
      </c>
      <c r="G494" s="89">
        <v>0</v>
      </c>
      <c r="H494" s="90">
        <v>195573174</v>
      </c>
      <c r="I494" s="83"/>
      <c r="J494" s="83"/>
      <c r="K494" s="83"/>
      <c r="L494" s="83"/>
      <c r="M494" s="83"/>
      <c r="N494" s="83"/>
      <c r="O494" s="83"/>
      <c r="P494" s="90">
        <v>195573174</v>
      </c>
      <c r="Q494" s="145">
        <v>0</v>
      </c>
      <c r="R494" s="146">
        <v>198504573</v>
      </c>
      <c r="S494" s="147">
        <v>0</v>
      </c>
    </row>
    <row r="495" spans="1:19" ht="20.399999999999999" x14ac:dyDescent="0.25">
      <c r="A495" s="144">
        <v>2023</v>
      </c>
      <c r="B495" s="89" t="s">
        <v>20</v>
      </c>
      <c r="C495" s="89" t="s">
        <v>500</v>
      </c>
      <c r="D495" s="89" t="s">
        <v>32</v>
      </c>
      <c r="E495" s="89" t="s">
        <v>1147</v>
      </c>
      <c r="F495" s="89">
        <v>0</v>
      </c>
      <c r="G495" s="89">
        <v>0</v>
      </c>
      <c r="H495" s="90">
        <v>7576</v>
      </c>
      <c r="I495" s="90">
        <v>20</v>
      </c>
      <c r="J495" s="83"/>
      <c r="K495" s="83"/>
      <c r="L495" s="83"/>
      <c r="M495" s="83"/>
      <c r="N495" s="83"/>
      <c r="O495" s="83"/>
      <c r="P495" s="90">
        <v>7576</v>
      </c>
      <c r="Q495" s="145">
        <v>20</v>
      </c>
      <c r="R495" s="146">
        <v>7576</v>
      </c>
      <c r="S495" s="147">
        <v>20</v>
      </c>
    </row>
    <row r="496" spans="1:19" ht="20.399999999999999" x14ac:dyDescent="0.25">
      <c r="A496" s="144">
        <v>2023</v>
      </c>
      <c r="B496" s="89" t="s">
        <v>20</v>
      </c>
      <c r="C496" s="89" t="s">
        <v>505</v>
      </c>
      <c r="D496" s="89" t="s">
        <v>34</v>
      </c>
      <c r="E496" s="89" t="s">
        <v>1148</v>
      </c>
      <c r="F496" s="89">
        <v>1724479</v>
      </c>
      <c r="G496" s="89">
        <v>4641</v>
      </c>
      <c r="H496" s="90">
        <v>0</v>
      </c>
      <c r="I496" s="83"/>
      <c r="J496" s="90">
        <v>590939</v>
      </c>
      <c r="K496" s="90">
        <v>1591</v>
      </c>
      <c r="L496" s="83"/>
      <c r="M496" s="83"/>
      <c r="N496" s="83"/>
      <c r="O496" s="83"/>
      <c r="P496" s="90">
        <v>590939</v>
      </c>
      <c r="Q496" s="145">
        <v>1591</v>
      </c>
      <c r="R496" s="146">
        <v>2315418</v>
      </c>
      <c r="S496" s="147">
        <v>6232</v>
      </c>
    </row>
    <row r="497" spans="1:19" ht="20.399999999999999" x14ac:dyDescent="0.25">
      <c r="A497" s="144">
        <v>2023</v>
      </c>
      <c r="B497" s="89" t="s">
        <v>20</v>
      </c>
      <c r="C497" s="89" t="s">
        <v>511</v>
      </c>
      <c r="D497" s="89" t="s">
        <v>30</v>
      </c>
      <c r="E497" s="89" t="s">
        <v>1149</v>
      </c>
      <c r="F497" s="89">
        <v>34128</v>
      </c>
      <c r="G497" s="89">
        <v>0</v>
      </c>
      <c r="H497" s="90">
        <v>188091</v>
      </c>
      <c r="I497" s="83"/>
      <c r="J497" s="83"/>
      <c r="K497" s="83"/>
      <c r="L497" s="83"/>
      <c r="M497" s="83"/>
      <c r="N497" s="83"/>
      <c r="O497" s="83"/>
      <c r="P497" s="90">
        <v>188091</v>
      </c>
      <c r="Q497" s="145">
        <v>0</v>
      </c>
      <c r="R497" s="146">
        <v>222219</v>
      </c>
      <c r="S497" s="147">
        <v>0</v>
      </c>
    </row>
  </sheetData>
  <sheetProtection algorithmName="SHA-512" hashValue="EdVRfXvmx189wPrOSOwEVovQtE9B3p3aa8jCASOVrr91BZ/VgGtlGVmYdXvL6KZMw5BScOlkbPaFeKs8XUV76Q==" saltValue="ydSIKHYVdBFTYyjJJ7cf2A==" spinCount="100000" sheet="1" objects="1" scenarios="1"/>
  <autoFilter ref="A5:S497" xr:uid="{00000000-0001-0000-0C00-000000000000}"/>
  <mergeCells count="2">
    <mergeCell ref="A1:D1"/>
    <mergeCell ref="A2:D2"/>
  </mergeCells>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D73"/>
  <sheetViews>
    <sheetView workbookViewId="0"/>
  </sheetViews>
  <sheetFormatPr defaultRowHeight="13.2" x14ac:dyDescent="0.25"/>
  <cols>
    <col min="1" max="1" width="30.5546875" bestFit="1" customWidth="1"/>
    <col min="4" max="4" width="22.77734375" bestFit="1" customWidth="1"/>
  </cols>
  <sheetData>
    <row r="1" spans="1:2" x14ac:dyDescent="0.25">
      <c r="A1" s="2" t="str">
        <f>IF('DELETE 3. Rate Classes'!L17=1, 'DELETE 3. Rate Classes'!#REF!, "")</f>
        <v/>
      </c>
      <c r="B1" s="2">
        <v>1</v>
      </c>
    </row>
    <row r="2" spans="1:2" x14ac:dyDescent="0.25">
      <c r="A2" s="2" t="str">
        <f>IF('DELETE 3. Rate Classes'!L18=1, 'DELETE 3. Rate Classes'!#REF!, "")</f>
        <v/>
      </c>
      <c r="B2" s="2">
        <v>2</v>
      </c>
    </row>
    <row r="3" spans="1:2" x14ac:dyDescent="0.25">
      <c r="A3" s="2" t="str">
        <f>IF('DELETE 3. Rate Classes'!L19=1, 'DELETE 3. Rate Classes'!#REF!, "")</f>
        <v/>
      </c>
      <c r="B3" s="2">
        <v>3</v>
      </c>
    </row>
    <row r="4" spans="1:2" x14ac:dyDescent="0.25">
      <c r="A4" s="2" t="str">
        <f>IF('DELETE 3. Rate Classes'!L20=1, 'DELETE 3. Rate Classes'!#REF!, "")</f>
        <v/>
      </c>
      <c r="B4" s="2">
        <v>4</v>
      </c>
    </row>
    <row r="5" spans="1:2" x14ac:dyDescent="0.25">
      <c r="A5" s="2" t="str">
        <f>IF('DELETE 3. Rate Classes'!L21=1, 'DELETE 3. Rate Classes'!#REF!, "")</f>
        <v/>
      </c>
      <c r="B5" s="2">
        <v>5</v>
      </c>
    </row>
    <row r="6" spans="1:2" x14ac:dyDescent="0.25">
      <c r="A6" s="2" t="str">
        <f>IF('DELETE 3. Rate Classes'!L22=1, 'DELETE 3. Rate Classes'!#REF!, "")</f>
        <v/>
      </c>
      <c r="B6" s="2">
        <v>6</v>
      </c>
    </row>
    <row r="7" spans="1:2" x14ac:dyDescent="0.25">
      <c r="A7" s="2" t="str">
        <f>IF('DELETE 3. Rate Classes'!L23=1, 'DELETE 3. Rate Classes'!#REF!, "")</f>
        <v/>
      </c>
      <c r="B7" s="2">
        <v>7</v>
      </c>
    </row>
    <row r="8" spans="1:2" x14ac:dyDescent="0.25">
      <c r="A8" s="2" t="str">
        <f>IF('DELETE 3. Rate Classes'!L24=1, 'DELETE 3. Rate Classes'!#REF!, "")</f>
        <v/>
      </c>
      <c r="B8" s="2">
        <v>8</v>
      </c>
    </row>
    <row r="9" spans="1:2" x14ac:dyDescent="0.25">
      <c r="A9" s="2" t="str">
        <f>IF('DELETE 3. Rate Classes'!L25=1, 'DELETE 3. Rate Classes'!#REF!, "")</f>
        <v/>
      </c>
      <c r="B9" s="2">
        <v>9</v>
      </c>
    </row>
    <row r="10" spans="1:2" x14ac:dyDescent="0.25">
      <c r="A10" s="2" t="str">
        <f>IF('DELETE 3. Rate Classes'!L26=1, 'DELETE 3. Rate Classes'!#REF!, "")</f>
        <v/>
      </c>
      <c r="B10" s="2">
        <v>10</v>
      </c>
    </row>
    <row r="11" spans="1:2" x14ac:dyDescent="0.25">
      <c r="A11" s="2" t="str">
        <f>IF('DELETE 3. Rate Classes'!L27=1, 'DELETE 3. Rate Classes'!#REF!, "")</f>
        <v/>
      </c>
      <c r="B11" s="2">
        <v>11</v>
      </c>
    </row>
    <row r="12" spans="1:2" x14ac:dyDescent="0.25">
      <c r="A12" s="2" t="str">
        <f>IF('DELETE 3. Rate Classes'!L28=1, 'DELETE 3. Rate Classes'!#REF!, "")</f>
        <v/>
      </c>
      <c r="B12" s="2">
        <v>12</v>
      </c>
    </row>
    <row r="13" spans="1:2" x14ac:dyDescent="0.25">
      <c r="A13" s="2" t="str">
        <f>IF('DELETE 3. Rate Classes'!L29=1, 'DELETE 3. Rate Classes'!#REF!, "")</f>
        <v/>
      </c>
      <c r="B13" s="2">
        <v>13</v>
      </c>
    </row>
    <row r="14" spans="1:2" x14ac:dyDescent="0.25">
      <c r="A14" s="2" t="str">
        <f>IF('DELETE 3. Rate Classes'!L30=1, 'DELETE 3. Rate Classes'!#REF!, "")</f>
        <v/>
      </c>
      <c r="B14" s="2">
        <v>14</v>
      </c>
    </row>
    <row r="15" spans="1:2" x14ac:dyDescent="0.25">
      <c r="A15" s="2" t="str">
        <f>IF('DELETE 3. Rate Classes'!L31=1, 'DELETE 3. Rate Classes'!#REF!, "")</f>
        <v/>
      </c>
      <c r="B15" s="2">
        <v>15</v>
      </c>
    </row>
    <row r="16" spans="1:2" x14ac:dyDescent="0.25">
      <c r="A16" s="2" t="str">
        <f>IF('DELETE 3. Rate Classes'!L32=1, 'DELETE 3. Rate Classes'!#REF!, "")</f>
        <v/>
      </c>
      <c r="B16" s="2">
        <v>16</v>
      </c>
    </row>
    <row r="17" spans="1:2" x14ac:dyDescent="0.25">
      <c r="A17" s="2" t="str">
        <f>IF('DELETE 3. Rate Classes'!L33=1, 'DELETE 3. Rate Classes'!#REF!, "")</f>
        <v/>
      </c>
      <c r="B17" s="2">
        <v>17</v>
      </c>
    </row>
    <row r="18" spans="1:2" x14ac:dyDescent="0.25">
      <c r="A18" s="2" t="str">
        <f>IF('DELETE 3. Rate Classes'!L34=1, 'DELETE 3. Rate Classes'!#REF!, "")</f>
        <v/>
      </c>
      <c r="B18" s="2">
        <v>18</v>
      </c>
    </row>
    <row r="19" spans="1:2" x14ac:dyDescent="0.25">
      <c r="A19" s="2" t="str">
        <f>IF('DELETE 3. Rate Classes'!L35=1, 'DELETE 3. Rate Classes'!#REF!, "")</f>
        <v/>
      </c>
      <c r="B19" s="2">
        <v>19</v>
      </c>
    </row>
    <row r="20" spans="1:2" x14ac:dyDescent="0.25">
      <c r="A20" s="2" t="str">
        <f>IF('DELETE 3. Rate Classes'!L36=1, 'DELETE 3. Rate Classes'!#REF!, "")</f>
        <v/>
      </c>
      <c r="B20" s="2">
        <v>20</v>
      </c>
    </row>
    <row r="21" spans="1:2" x14ac:dyDescent="0.25">
      <c r="A21" s="2" t="str">
        <f>IF('DELETE 3. Rate Classes'!L37=1, 'DELETE 3. Rate Classes'!#REF!, "")</f>
        <v/>
      </c>
      <c r="B21" s="2">
        <v>21</v>
      </c>
    </row>
    <row r="22" spans="1:2" x14ac:dyDescent="0.25">
      <c r="A22" s="2" t="str">
        <f>IF('DELETE 3. Rate Classes'!L38=1, 'DELETE 3. Rate Classes'!#REF!, "")</f>
        <v/>
      </c>
      <c r="B22" s="2">
        <v>22</v>
      </c>
    </row>
    <row r="73" spans="4:4" x14ac:dyDescent="0.25">
      <c r="D73" s="2"/>
    </row>
  </sheetData>
  <sheetProtection algorithmName="SHA-512" hashValue="udGeleMXrNv/hx2oOTMzd3lmjVwkxweqwzZJiX39lALazG2atiuKjYxszvOX3+VLMs15Ipj8068No48rugqJng==" saltValue="fml5fyryltGu09vcWDSOew==" spinCount="100000" sheet="1" objects="1" scenarios="1"/>
  <phoneticPr fontId="2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B72"/>
  <sheetViews>
    <sheetView workbookViewId="0">
      <selection activeCell="B27" sqref="B27"/>
    </sheetView>
  </sheetViews>
  <sheetFormatPr defaultRowHeight="13.2" x14ac:dyDescent="0.25"/>
  <cols>
    <col min="1" max="1" width="72" bestFit="1" customWidth="1"/>
    <col min="2" max="2" width="11.21875" bestFit="1" customWidth="1"/>
  </cols>
  <sheetData>
    <row r="1" spans="1:2" x14ac:dyDescent="0.25">
      <c r="A1" t="s">
        <v>188</v>
      </c>
      <c r="B1" t="s">
        <v>429</v>
      </c>
    </row>
    <row r="2" spans="1:2" x14ac:dyDescent="0.25">
      <c r="A2" t="s">
        <v>189</v>
      </c>
      <c r="B2" t="s">
        <v>429</v>
      </c>
    </row>
    <row r="3" spans="1:2" x14ac:dyDescent="0.25">
      <c r="A3" t="s">
        <v>190</v>
      </c>
      <c r="B3" t="s">
        <v>429</v>
      </c>
    </row>
    <row r="4" spans="1:2" x14ac:dyDescent="0.25">
      <c r="A4" t="s">
        <v>191</v>
      </c>
      <c r="B4" t="s">
        <v>429</v>
      </c>
    </row>
    <row r="5" spans="1:2" x14ac:dyDescent="0.25">
      <c r="A5" t="s">
        <v>368</v>
      </c>
      <c r="B5" t="s">
        <v>429</v>
      </c>
    </row>
    <row r="6" spans="1:2" x14ac:dyDescent="0.25">
      <c r="A6" t="s">
        <v>130</v>
      </c>
      <c r="B6" t="s">
        <v>379</v>
      </c>
    </row>
    <row r="7" spans="1:2" x14ac:dyDescent="0.25">
      <c r="A7" t="s">
        <v>136</v>
      </c>
      <c r="B7" t="s">
        <v>380</v>
      </c>
    </row>
    <row r="8" spans="1:2" x14ac:dyDescent="0.25">
      <c r="A8" t="s">
        <v>178</v>
      </c>
      <c r="B8" t="s">
        <v>381</v>
      </c>
    </row>
    <row r="9" spans="1:2" x14ac:dyDescent="0.25">
      <c r="A9" t="s">
        <v>1</v>
      </c>
      <c r="B9" t="s">
        <v>382</v>
      </c>
    </row>
    <row r="10" spans="1:2" x14ac:dyDescent="0.25">
      <c r="A10" t="s">
        <v>179</v>
      </c>
      <c r="B10" t="s">
        <v>383</v>
      </c>
    </row>
    <row r="11" spans="1:2" x14ac:dyDescent="0.25">
      <c r="A11" t="s">
        <v>2</v>
      </c>
      <c r="B11" t="s">
        <v>384</v>
      </c>
    </row>
    <row r="12" spans="1:2" x14ac:dyDescent="0.25">
      <c r="A12" s="61" t="s">
        <v>137</v>
      </c>
      <c r="B12" t="s">
        <v>385</v>
      </c>
    </row>
    <row r="13" spans="1:2" x14ac:dyDescent="0.25">
      <c r="A13" t="s">
        <v>3</v>
      </c>
      <c r="B13" t="s">
        <v>386</v>
      </c>
    </row>
    <row r="14" spans="1:2" x14ac:dyDescent="0.25">
      <c r="A14" t="s">
        <v>4</v>
      </c>
      <c r="B14" t="s">
        <v>387</v>
      </c>
    </row>
    <row r="15" spans="1:2" x14ac:dyDescent="0.25">
      <c r="A15" t="s">
        <v>369</v>
      </c>
      <c r="B15" t="s">
        <v>430</v>
      </c>
    </row>
    <row r="16" spans="1:2" x14ac:dyDescent="0.25">
      <c r="A16" t="s">
        <v>370</v>
      </c>
      <c r="B16" t="s">
        <v>430</v>
      </c>
    </row>
    <row r="17" spans="1:2" x14ac:dyDescent="0.25">
      <c r="A17" s="148" t="s">
        <v>1199</v>
      </c>
      <c r="B17" s="20" t="s">
        <v>1203</v>
      </c>
    </row>
    <row r="18" spans="1:2" x14ac:dyDescent="0.25">
      <c r="A18" s="148" t="s">
        <v>1200</v>
      </c>
      <c r="B18" s="20" t="s">
        <v>1203</v>
      </c>
    </row>
    <row r="19" spans="1:2" x14ac:dyDescent="0.25">
      <c r="A19" t="s">
        <v>192</v>
      </c>
      <c r="B19" t="s">
        <v>431</v>
      </c>
    </row>
    <row r="20" spans="1:2" x14ac:dyDescent="0.25">
      <c r="A20" t="s">
        <v>193</v>
      </c>
      <c r="B20" t="s">
        <v>431</v>
      </c>
    </row>
    <row r="21" spans="1:2" x14ac:dyDescent="0.25">
      <c r="A21" t="s">
        <v>186</v>
      </c>
      <c r="B21" t="s">
        <v>388</v>
      </c>
    </row>
    <row r="22" spans="1:2" x14ac:dyDescent="0.25">
      <c r="A22" t="s">
        <v>187</v>
      </c>
      <c r="B22" t="s">
        <v>389</v>
      </c>
    </row>
    <row r="23" spans="1:2" x14ac:dyDescent="0.25">
      <c r="A23" t="s">
        <v>371</v>
      </c>
      <c r="B23" t="s">
        <v>390</v>
      </c>
    </row>
    <row r="24" spans="1:2" x14ac:dyDescent="0.25">
      <c r="A24" t="s">
        <v>372</v>
      </c>
      <c r="B24" t="s">
        <v>391</v>
      </c>
    </row>
    <row r="25" spans="1:2" x14ac:dyDescent="0.25">
      <c r="A25" s="61" t="s">
        <v>138</v>
      </c>
      <c r="B25" t="s">
        <v>392</v>
      </c>
    </row>
    <row r="26" spans="1:2" x14ac:dyDescent="0.25">
      <c r="A26" t="s">
        <v>5</v>
      </c>
      <c r="B26" t="s">
        <v>393</v>
      </c>
    </row>
    <row r="27" spans="1:2" x14ac:dyDescent="0.25">
      <c r="A27" t="s">
        <v>6</v>
      </c>
      <c r="B27" t="s">
        <v>394</v>
      </c>
    </row>
    <row r="28" spans="1:2" x14ac:dyDescent="0.25">
      <c r="A28" t="s">
        <v>7</v>
      </c>
      <c r="B28" t="s">
        <v>395</v>
      </c>
    </row>
    <row r="29" spans="1:2" x14ac:dyDescent="0.25">
      <c r="A29" s="148" t="s">
        <v>1201</v>
      </c>
      <c r="B29" s="20" t="s">
        <v>1204</v>
      </c>
    </row>
    <row r="30" spans="1:2" x14ac:dyDescent="0.25">
      <c r="A30" s="148" t="s">
        <v>1202</v>
      </c>
      <c r="B30" s="20" t="s">
        <v>1204</v>
      </c>
    </row>
    <row r="31" spans="1:2" x14ac:dyDescent="0.25">
      <c r="A31" t="s">
        <v>131</v>
      </c>
      <c r="B31" t="s">
        <v>396</v>
      </c>
    </row>
    <row r="32" spans="1:2" x14ac:dyDescent="0.25">
      <c r="A32" t="s">
        <v>194</v>
      </c>
      <c r="B32" t="s">
        <v>397</v>
      </c>
    </row>
    <row r="33" spans="1:2" x14ac:dyDescent="0.25">
      <c r="A33" t="s">
        <v>139</v>
      </c>
      <c r="B33" t="s">
        <v>398</v>
      </c>
    </row>
    <row r="34" spans="1:2" x14ac:dyDescent="0.25">
      <c r="A34" t="s">
        <v>195</v>
      </c>
      <c r="B34" t="s">
        <v>399</v>
      </c>
    </row>
    <row r="35" spans="1:2" x14ac:dyDescent="0.25">
      <c r="A35" s="61" t="s">
        <v>140</v>
      </c>
      <c r="B35" t="s">
        <v>400</v>
      </c>
    </row>
    <row r="36" spans="1:2" x14ac:dyDescent="0.25">
      <c r="A36" t="s">
        <v>8</v>
      </c>
      <c r="B36" t="s">
        <v>401</v>
      </c>
    </row>
    <row r="37" spans="1:2" x14ac:dyDescent="0.25">
      <c r="A37" t="s">
        <v>205</v>
      </c>
      <c r="B37" t="s">
        <v>402</v>
      </c>
    </row>
    <row r="38" spans="1:2" x14ac:dyDescent="0.25">
      <c r="A38" s="148" t="s">
        <v>1197</v>
      </c>
      <c r="B38" s="20" t="s">
        <v>1205</v>
      </c>
    </row>
    <row r="39" spans="1:2" x14ac:dyDescent="0.25">
      <c r="A39" s="148" t="s">
        <v>1198</v>
      </c>
      <c r="B39" s="20" t="s">
        <v>1205</v>
      </c>
    </row>
    <row r="40" spans="1:2" x14ac:dyDescent="0.25">
      <c r="A40" t="s">
        <v>196</v>
      </c>
      <c r="B40" t="s">
        <v>402</v>
      </c>
    </row>
    <row r="41" spans="1:2" x14ac:dyDescent="0.25">
      <c r="A41" t="s">
        <v>197</v>
      </c>
      <c r="B41" t="s">
        <v>402</v>
      </c>
    </row>
    <row r="42" spans="1:2" x14ac:dyDescent="0.25">
      <c r="A42" t="s">
        <v>198</v>
      </c>
      <c r="B42" t="s">
        <v>402</v>
      </c>
    </row>
    <row r="43" spans="1:2" x14ac:dyDescent="0.25">
      <c r="A43" t="s">
        <v>373</v>
      </c>
      <c r="B43" t="s">
        <v>403</v>
      </c>
    </row>
    <row r="44" spans="1:2" x14ac:dyDescent="0.25">
      <c r="A44" t="s">
        <v>141</v>
      </c>
      <c r="B44" t="s">
        <v>404</v>
      </c>
    </row>
    <row r="45" spans="1:2" x14ac:dyDescent="0.25">
      <c r="A45" t="s">
        <v>199</v>
      </c>
      <c r="B45" t="s">
        <v>405</v>
      </c>
    </row>
    <row r="46" spans="1:2" x14ac:dyDescent="0.25">
      <c r="A46" t="s">
        <v>132</v>
      </c>
      <c r="B46" t="s">
        <v>406</v>
      </c>
    </row>
    <row r="47" spans="1:2" x14ac:dyDescent="0.25">
      <c r="A47" t="s">
        <v>142</v>
      </c>
      <c r="B47" t="s">
        <v>407</v>
      </c>
    </row>
    <row r="48" spans="1:2" x14ac:dyDescent="0.25">
      <c r="A48" t="s">
        <v>9</v>
      </c>
      <c r="B48" t="s">
        <v>408</v>
      </c>
    </row>
    <row r="49" spans="1:2" x14ac:dyDescent="0.25">
      <c r="A49" t="s">
        <v>10</v>
      </c>
      <c r="B49" t="s">
        <v>409</v>
      </c>
    </row>
    <row r="50" spans="1:2" x14ac:dyDescent="0.25">
      <c r="A50" t="s">
        <v>200</v>
      </c>
      <c r="B50" t="s">
        <v>410</v>
      </c>
    </row>
    <row r="51" spans="1:2" x14ac:dyDescent="0.25">
      <c r="A51" t="s">
        <v>201</v>
      </c>
      <c r="B51" t="s">
        <v>432</v>
      </c>
    </row>
    <row r="52" spans="1:2" x14ac:dyDescent="0.25">
      <c r="A52" t="s">
        <v>202</v>
      </c>
      <c r="B52" t="s">
        <v>432</v>
      </c>
    </row>
    <row r="53" spans="1:2" x14ac:dyDescent="0.25">
      <c r="A53" t="s">
        <v>133</v>
      </c>
      <c r="B53" t="s">
        <v>411</v>
      </c>
    </row>
    <row r="54" spans="1:2" x14ac:dyDescent="0.25">
      <c r="A54" t="s">
        <v>11</v>
      </c>
      <c r="B54" t="s">
        <v>412</v>
      </c>
    </row>
    <row r="55" spans="1:2" x14ac:dyDescent="0.25">
      <c r="A55" t="s">
        <v>12</v>
      </c>
      <c r="B55" t="s">
        <v>413</v>
      </c>
    </row>
    <row r="56" spans="1:2" x14ac:dyDescent="0.25">
      <c r="A56" t="s">
        <v>13</v>
      </c>
      <c r="B56" t="s">
        <v>414</v>
      </c>
    </row>
    <row r="57" spans="1:2" x14ac:dyDescent="0.25">
      <c r="A57" t="s">
        <v>180</v>
      </c>
      <c r="B57" t="s">
        <v>415</v>
      </c>
    </row>
    <row r="58" spans="1:2" x14ac:dyDescent="0.25">
      <c r="A58" t="s">
        <v>14</v>
      </c>
      <c r="B58" t="s">
        <v>416</v>
      </c>
    </row>
    <row r="59" spans="1:2" x14ac:dyDescent="0.25">
      <c r="A59" t="s">
        <v>143</v>
      </c>
      <c r="B59" t="s">
        <v>417</v>
      </c>
    </row>
    <row r="60" spans="1:2" x14ac:dyDescent="0.25">
      <c r="A60" t="s">
        <v>15</v>
      </c>
      <c r="B60" t="s">
        <v>418</v>
      </c>
    </row>
    <row r="61" spans="1:2" x14ac:dyDescent="0.25">
      <c r="A61" t="s">
        <v>16</v>
      </c>
      <c r="B61" t="s">
        <v>419</v>
      </c>
    </row>
    <row r="62" spans="1:2" x14ac:dyDescent="0.25">
      <c r="A62" t="s">
        <v>17</v>
      </c>
      <c r="B62" t="s">
        <v>420</v>
      </c>
    </row>
    <row r="63" spans="1:2" x14ac:dyDescent="0.25">
      <c r="A63" t="s">
        <v>144</v>
      </c>
      <c r="B63" t="s">
        <v>421</v>
      </c>
    </row>
    <row r="64" spans="1:2" x14ac:dyDescent="0.25">
      <c r="A64" t="s">
        <v>18</v>
      </c>
      <c r="B64" t="s">
        <v>422</v>
      </c>
    </row>
    <row r="65" spans="1:2" x14ac:dyDescent="0.25">
      <c r="A65" t="s">
        <v>203</v>
      </c>
      <c r="B65" t="s">
        <v>433</v>
      </c>
    </row>
    <row r="66" spans="1:2" x14ac:dyDescent="0.25">
      <c r="A66" t="s">
        <v>374</v>
      </c>
      <c r="B66" t="s">
        <v>433</v>
      </c>
    </row>
    <row r="67" spans="1:2" x14ac:dyDescent="0.25">
      <c r="A67" t="s">
        <v>19</v>
      </c>
      <c r="B67" t="s">
        <v>423</v>
      </c>
    </row>
    <row r="68" spans="1:2" x14ac:dyDescent="0.25">
      <c r="A68" t="s">
        <v>135</v>
      </c>
      <c r="B68" t="s">
        <v>424</v>
      </c>
    </row>
    <row r="69" spans="1:2" x14ac:dyDescent="0.25">
      <c r="A69" t="s">
        <v>134</v>
      </c>
      <c r="B69" t="s">
        <v>425</v>
      </c>
    </row>
    <row r="70" spans="1:2" x14ac:dyDescent="0.25">
      <c r="A70" t="s">
        <v>204</v>
      </c>
      <c r="B70" t="s">
        <v>426</v>
      </c>
    </row>
    <row r="71" spans="1:2" x14ac:dyDescent="0.25">
      <c r="A71" t="s">
        <v>145</v>
      </c>
      <c r="B71" t="s">
        <v>427</v>
      </c>
    </row>
    <row r="72" spans="1:2" x14ac:dyDescent="0.25">
      <c r="A72" t="s">
        <v>20</v>
      </c>
      <c r="B72" t="s">
        <v>428</v>
      </c>
    </row>
  </sheetData>
  <sheetProtection algorithmName="SHA-512" hashValue="M6n90/l+7Pqbymgccs7dvhQ6bS7wxzfTQ8jqWmfrkpX9mmhct1VFAygbgPgUwYAZNWNwJnRJkM0JgfMUqD5OvA==" saltValue="GHzxYeuhdFrrwDiWtAq+C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5:B11"/>
  <sheetViews>
    <sheetView workbookViewId="0">
      <selection activeCell="B5" sqref="B5:B11"/>
    </sheetView>
  </sheetViews>
  <sheetFormatPr defaultRowHeight="13.2" x14ac:dyDescent="0.25"/>
  <cols>
    <col min="1" max="1" width="27.21875" bestFit="1" customWidth="1"/>
  </cols>
  <sheetData>
    <row r="5" spans="1:2" x14ac:dyDescent="0.25">
      <c r="A5" s="20" t="s">
        <v>129</v>
      </c>
      <c r="B5" s="20" t="s">
        <v>377</v>
      </c>
    </row>
    <row r="6" spans="1:2" x14ac:dyDescent="0.25">
      <c r="A6" s="20" t="s">
        <v>362</v>
      </c>
      <c r="B6" s="20" t="s">
        <v>377</v>
      </c>
    </row>
    <row r="7" spans="1:2" x14ac:dyDescent="0.25">
      <c r="A7" s="20" t="s">
        <v>363</v>
      </c>
      <c r="B7" s="20" t="s">
        <v>377</v>
      </c>
    </row>
    <row r="8" spans="1:2" x14ac:dyDescent="0.25">
      <c r="A8" s="20" t="s">
        <v>364</v>
      </c>
      <c r="B8" s="20" t="s">
        <v>377</v>
      </c>
    </row>
    <row r="9" spans="1:2" x14ac:dyDescent="0.25">
      <c r="A9" s="20" t="s">
        <v>365</v>
      </c>
      <c r="B9" s="20" t="s">
        <v>377</v>
      </c>
    </row>
    <row r="10" spans="1:2" x14ac:dyDescent="0.25">
      <c r="A10" s="20" t="s">
        <v>366</v>
      </c>
      <c r="B10" s="20" t="s">
        <v>377</v>
      </c>
    </row>
    <row r="11" spans="1:2" x14ac:dyDescent="0.25">
      <c r="A11" s="20" t="s">
        <v>367</v>
      </c>
      <c r="B11" s="20" t="s">
        <v>377</v>
      </c>
    </row>
  </sheetData>
  <sheetProtection algorithmName="SHA-512" hashValue="EdKrCQwouHBsWkry+CRm5D+i48mvGA93jRRQvrfow+RcPT6YGUu9A4DV/Gxq6j30zgQlD1mZQIU0iKbfWG01/Q==" saltValue="OwScRY4Avtdpelk4IQWVg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C14:M121"/>
  <sheetViews>
    <sheetView showGridLines="0" zoomScaleNormal="100" workbookViewId="0">
      <selection activeCell="J26" sqref="J26"/>
    </sheetView>
  </sheetViews>
  <sheetFormatPr defaultRowHeight="13.2" x14ac:dyDescent="0.25"/>
  <sheetData>
    <row r="14" ht="3" customHeight="1" x14ac:dyDescent="0.25"/>
    <row r="15" ht="3" customHeight="1" x14ac:dyDescent="0.25"/>
    <row r="16" ht="3" customHeight="1" x14ac:dyDescent="0.25"/>
    <row r="17" spans="3:13" s="20" customFormat="1" ht="3" customHeight="1" x14ac:dyDescent="0.25"/>
    <row r="18" spans="3:13" s="20" customFormat="1" ht="3" customHeight="1" x14ac:dyDescent="0.25">
      <c r="C18" s="3"/>
      <c r="D18" s="3"/>
      <c r="E18" s="3"/>
      <c r="F18" s="3"/>
      <c r="G18" s="3"/>
      <c r="H18" s="3"/>
      <c r="I18" s="3"/>
      <c r="J18" s="3"/>
      <c r="K18" s="3"/>
      <c r="L18" s="3"/>
      <c r="M18" s="3"/>
    </row>
    <row r="19" spans="3:13" s="20" customFormat="1" x14ac:dyDescent="0.25">
      <c r="C19" s="3"/>
      <c r="D19" s="3"/>
      <c r="E19" s="3"/>
      <c r="F19" s="3"/>
      <c r="G19" s="3"/>
      <c r="H19" s="3"/>
      <c r="J19" s="3"/>
      <c r="K19" s="3"/>
      <c r="L19" s="3"/>
      <c r="M19" s="3"/>
    </row>
    <row r="20" spans="3:13" s="20" customFormat="1" ht="15.6" x14ac:dyDescent="0.3">
      <c r="C20" s="3"/>
      <c r="D20" s="55" t="s">
        <v>128</v>
      </c>
      <c r="E20" s="3"/>
      <c r="F20" s="3"/>
      <c r="G20" s="3"/>
      <c r="H20" s="3"/>
      <c r="I20" s="55" t="s">
        <v>364</v>
      </c>
      <c r="J20" s="3"/>
      <c r="K20" s="3"/>
      <c r="L20" s="3"/>
      <c r="M20" s="3"/>
    </row>
    <row r="21" spans="3:13" s="20" customFormat="1" ht="15.6" x14ac:dyDescent="0.3">
      <c r="C21" s="3"/>
      <c r="D21" s="40"/>
      <c r="E21" s="3"/>
      <c r="F21" s="3"/>
      <c r="G21" s="3"/>
      <c r="H21" s="3"/>
      <c r="J21" s="3"/>
      <c r="K21" s="3"/>
      <c r="L21" s="3"/>
      <c r="M21" s="3"/>
    </row>
    <row r="22" spans="3:13" s="20" customFormat="1" ht="15.6" x14ac:dyDescent="0.3">
      <c r="C22" s="3"/>
      <c r="D22" s="55" t="s">
        <v>129</v>
      </c>
      <c r="E22" s="3"/>
      <c r="F22" s="3"/>
      <c r="G22" s="3"/>
      <c r="H22" s="3"/>
      <c r="I22" s="55" t="s">
        <v>365</v>
      </c>
      <c r="J22" s="3"/>
      <c r="K22" s="3"/>
      <c r="L22" s="3"/>
      <c r="M22" s="3"/>
    </row>
    <row r="23" spans="3:13" s="20" customFormat="1" ht="15.6" x14ac:dyDescent="0.3">
      <c r="C23" s="3"/>
      <c r="D23" s="40"/>
      <c r="E23" s="3"/>
      <c r="F23" s="3"/>
      <c r="G23" s="3"/>
      <c r="H23" s="3"/>
      <c r="I23" s="40"/>
      <c r="J23" s="3"/>
      <c r="K23" s="3"/>
      <c r="L23" s="3"/>
      <c r="M23" s="3"/>
    </row>
    <row r="24" spans="3:13" s="20" customFormat="1" ht="15.6" x14ac:dyDescent="0.3">
      <c r="C24" s="3"/>
      <c r="D24" s="55" t="s">
        <v>362</v>
      </c>
      <c r="E24" s="3"/>
      <c r="F24" s="3"/>
      <c r="G24" s="3"/>
      <c r="H24" s="3"/>
      <c r="I24" s="55" t="s">
        <v>366</v>
      </c>
      <c r="J24" s="3"/>
      <c r="K24" s="3"/>
      <c r="L24" s="3"/>
      <c r="M24" s="3"/>
    </row>
    <row r="25" spans="3:13" s="20" customFormat="1" ht="15.6" x14ac:dyDescent="0.3">
      <c r="C25" s="3"/>
      <c r="D25" s="40"/>
      <c r="E25" s="3"/>
      <c r="F25" s="3"/>
      <c r="G25" s="3"/>
      <c r="H25" s="3"/>
      <c r="I25" s="40"/>
      <c r="J25" s="3"/>
      <c r="K25" s="3"/>
      <c r="L25" s="3"/>
      <c r="M25" s="3"/>
    </row>
    <row r="26" spans="3:13" s="20" customFormat="1" ht="15.6" x14ac:dyDescent="0.3">
      <c r="C26" s="3"/>
      <c r="D26" s="55" t="s">
        <v>363</v>
      </c>
      <c r="E26" s="3"/>
      <c r="F26" s="3"/>
      <c r="G26" s="3"/>
      <c r="H26" s="3"/>
      <c r="I26" s="55" t="s">
        <v>367</v>
      </c>
      <c r="J26" s="3"/>
      <c r="K26" s="3"/>
      <c r="L26" s="3"/>
      <c r="M26" s="3"/>
    </row>
    <row r="27" spans="3:13" s="20" customFormat="1" ht="15.6" x14ac:dyDescent="0.3">
      <c r="C27" s="3"/>
      <c r="D27" s="40"/>
      <c r="E27" s="3"/>
      <c r="F27" s="3"/>
      <c r="G27" s="3"/>
      <c r="H27" s="3"/>
      <c r="I27" s="40"/>
      <c r="J27" s="3"/>
      <c r="K27" s="3"/>
      <c r="L27" s="3"/>
      <c r="M27" s="3"/>
    </row>
    <row r="28" spans="3:13" s="20" customFormat="1" ht="15.6" x14ac:dyDescent="0.3">
      <c r="C28" s="3"/>
      <c r="D28" s="55"/>
      <c r="E28" s="3"/>
      <c r="F28" s="3"/>
      <c r="G28" s="3"/>
      <c r="H28" s="3"/>
      <c r="I28" s="40"/>
      <c r="J28" s="3"/>
      <c r="K28" s="3"/>
      <c r="L28" s="3"/>
      <c r="M28" s="3"/>
    </row>
    <row r="29" spans="3:13" s="20" customFormat="1" ht="15.6" x14ac:dyDescent="0.3">
      <c r="C29" s="3"/>
      <c r="D29" s="40"/>
      <c r="E29" s="3"/>
      <c r="F29" s="3"/>
      <c r="G29" s="3"/>
      <c r="H29" s="3"/>
      <c r="I29" s="55"/>
      <c r="J29" s="3"/>
      <c r="K29" s="3"/>
      <c r="L29" s="3"/>
      <c r="M29" s="3"/>
    </row>
    <row r="30" spans="3:13" s="20" customFormat="1" x14ac:dyDescent="0.25">
      <c r="C30" s="3"/>
      <c r="E30" s="3"/>
      <c r="F30" s="3"/>
      <c r="G30" s="3"/>
      <c r="H30" s="3"/>
      <c r="I30" s="3"/>
      <c r="J30" s="3"/>
      <c r="K30" s="3"/>
      <c r="L30" s="3"/>
      <c r="M30" s="3"/>
    </row>
    <row r="31" spans="3:13" s="20" customFormat="1" ht="15.6" x14ac:dyDescent="0.3">
      <c r="C31" s="3"/>
      <c r="D31" s="3"/>
      <c r="E31" s="3"/>
      <c r="F31" s="3"/>
      <c r="G31" s="3"/>
      <c r="H31" s="3"/>
      <c r="I31" s="55"/>
      <c r="J31" s="3"/>
      <c r="K31" s="3"/>
      <c r="L31" s="3"/>
      <c r="M31" s="3"/>
    </row>
    <row r="32" spans="3:13" s="20" customFormat="1" x14ac:dyDescent="0.25">
      <c r="C32" s="3"/>
      <c r="D32" s="3"/>
      <c r="E32" s="3"/>
      <c r="F32" s="3"/>
      <c r="G32" s="3"/>
      <c r="H32" s="3"/>
      <c r="I32" s="3"/>
      <c r="J32" s="3"/>
      <c r="K32" s="3"/>
      <c r="L32" s="3"/>
      <c r="M32" s="3"/>
    </row>
    <row r="33" spans="3:13" s="20" customFormat="1" x14ac:dyDescent="0.25">
      <c r="C33" s="3"/>
      <c r="D33" s="3"/>
      <c r="E33" s="3"/>
      <c r="F33" s="3"/>
      <c r="G33" s="3"/>
      <c r="H33" s="3"/>
      <c r="I33" s="3"/>
      <c r="J33" s="3"/>
      <c r="K33" s="3"/>
      <c r="L33" s="3"/>
      <c r="M33" s="3"/>
    </row>
    <row r="34" spans="3:13" s="20" customFormat="1" x14ac:dyDescent="0.25">
      <c r="C34" s="3"/>
      <c r="D34" s="3"/>
      <c r="E34" s="3"/>
      <c r="F34" s="3"/>
      <c r="G34" s="3"/>
      <c r="H34" s="3"/>
      <c r="I34" s="3"/>
      <c r="J34" s="3"/>
      <c r="K34" s="3"/>
      <c r="L34" s="3"/>
      <c r="M34" s="3"/>
    </row>
    <row r="35" spans="3:13" s="20" customFormat="1" x14ac:dyDescent="0.25">
      <c r="C35" s="3"/>
      <c r="D35" s="3"/>
      <c r="E35" s="3"/>
      <c r="F35" s="3"/>
      <c r="G35" s="3"/>
      <c r="H35" s="3"/>
      <c r="J35" s="3"/>
      <c r="K35" s="3"/>
      <c r="L35" s="3"/>
      <c r="M35" s="3"/>
    </row>
    <row r="36" spans="3:13" s="20" customFormat="1" x14ac:dyDescent="0.25"/>
    <row r="37" spans="3:13" s="20" customFormat="1" x14ac:dyDescent="0.25"/>
    <row r="38" spans="3:13" s="20" customFormat="1" x14ac:dyDescent="0.25"/>
    <row r="39" spans="3:13" s="20" customFormat="1" x14ac:dyDescent="0.25"/>
    <row r="40" spans="3:13" s="20" customFormat="1" x14ac:dyDescent="0.25"/>
    <row r="41" spans="3:13" s="20" customFormat="1" x14ac:dyDescent="0.25"/>
    <row r="42" spans="3:13" s="20" customFormat="1" x14ac:dyDescent="0.25"/>
    <row r="43" spans="3:13" s="20" customFormat="1" x14ac:dyDescent="0.25"/>
    <row r="44" spans="3:13" s="20" customFormat="1" x14ac:dyDescent="0.25"/>
    <row r="45" spans="3:13" s="20" customFormat="1" x14ac:dyDescent="0.25"/>
    <row r="46" spans="3:13" s="20" customFormat="1" x14ac:dyDescent="0.25"/>
    <row r="47" spans="3:13" s="20" customFormat="1" x14ac:dyDescent="0.25"/>
    <row r="48" spans="3:13" s="20" customFormat="1" x14ac:dyDescent="0.25"/>
    <row r="49" s="20" customFormat="1" x14ac:dyDescent="0.25"/>
    <row r="50" s="20" customFormat="1" x14ac:dyDescent="0.25"/>
    <row r="51" s="20" customFormat="1" x14ac:dyDescent="0.25"/>
    <row r="52" s="20" customFormat="1" x14ac:dyDescent="0.25"/>
    <row r="53" s="20" customFormat="1" x14ac:dyDescent="0.25"/>
    <row r="54" s="20" customFormat="1" x14ac:dyDescent="0.25"/>
    <row r="55" s="20" customFormat="1" x14ac:dyDescent="0.25"/>
    <row r="56" s="20" customFormat="1" x14ac:dyDescent="0.25"/>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row r="65" s="20" customFormat="1" x14ac:dyDescent="0.25"/>
    <row r="66" s="20" customFormat="1" x14ac:dyDescent="0.25"/>
    <row r="67" s="20" customFormat="1" x14ac:dyDescent="0.25"/>
    <row r="68" s="20" customFormat="1" x14ac:dyDescent="0.25"/>
    <row r="69" s="20" customFormat="1" x14ac:dyDescent="0.25"/>
    <row r="70" s="20" customFormat="1" x14ac:dyDescent="0.25"/>
    <row r="71" s="20" customFormat="1" x14ac:dyDescent="0.25"/>
    <row r="72" s="20" customFormat="1" x14ac:dyDescent="0.25"/>
    <row r="73" s="20" customFormat="1" x14ac:dyDescent="0.25"/>
    <row r="74" s="20" customFormat="1" x14ac:dyDescent="0.25"/>
    <row r="75" s="20" customFormat="1" x14ac:dyDescent="0.25"/>
    <row r="76" s="20" customFormat="1" x14ac:dyDescent="0.25"/>
    <row r="77" s="20" customFormat="1" x14ac:dyDescent="0.25"/>
    <row r="78" s="20" customFormat="1" x14ac:dyDescent="0.25"/>
    <row r="79" s="20" customFormat="1" x14ac:dyDescent="0.25"/>
    <row r="80" s="20" customFormat="1" x14ac:dyDescent="0.25"/>
    <row r="81" s="20" customFormat="1" x14ac:dyDescent="0.25"/>
    <row r="82" s="20" customFormat="1" x14ac:dyDescent="0.25"/>
    <row r="83" s="20" customFormat="1" x14ac:dyDescent="0.25"/>
    <row r="84" s="20" customFormat="1" x14ac:dyDescent="0.25"/>
    <row r="85" s="20" customFormat="1" x14ac:dyDescent="0.25"/>
    <row r="86" s="20" customFormat="1" x14ac:dyDescent="0.25"/>
    <row r="87" s="20" customFormat="1" x14ac:dyDescent="0.25"/>
    <row r="88" s="20" customFormat="1" x14ac:dyDescent="0.25"/>
    <row r="89" s="20" customFormat="1" x14ac:dyDescent="0.25"/>
    <row r="90" s="20" customFormat="1" x14ac:dyDescent="0.25"/>
    <row r="91" s="20" customFormat="1" x14ac:dyDescent="0.25"/>
    <row r="92" s="20" customFormat="1" x14ac:dyDescent="0.25"/>
    <row r="93" s="20" customFormat="1" x14ac:dyDescent="0.25"/>
    <row r="94" s="20" customFormat="1" x14ac:dyDescent="0.25"/>
    <row r="95" s="20" customFormat="1" x14ac:dyDescent="0.25"/>
    <row r="96" s="20" customFormat="1" x14ac:dyDescent="0.25"/>
    <row r="97" spans="3:9" s="20" customFormat="1" x14ac:dyDescent="0.25"/>
    <row r="98" spans="3:9" s="20" customFormat="1" x14ac:dyDescent="0.25"/>
    <row r="99" spans="3:9" s="20" customFormat="1" x14ac:dyDescent="0.25"/>
    <row r="100" spans="3:9" s="20" customFormat="1" x14ac:dyDescent="0.25"/>
    <row r="101" spans="3:9" s="20" customFormat="1" x14ac:dyDescent="0.25"/>
    <row r="102" spans="3:9" s="20" customFormat="1" x14ac:dyDescent="0.25"/>
    <row r="103" spans="3:9" s="20" customFormat="1" x14ac:dyDescent="0.25"/>
    <row r="104" spans="3:9" s="20" customFormat="1" x14ac:dyDescent="0.25"/>
    <row r="105" spans="3:9" s="20" customFormat="1" x14ac:dyDescent="0.25"/>
    <row r="106" spans="3:9" s="20" customFormat="1" x14ac:dyDescent="0.25"/>
    <row r="107" spans="3:9" s="20" customFormat="1" x14ac:dyDescent="0.25"/>
    <row r="108" spans="3:9" s="20" customFormat="1" x14ac:dyDescent="0.25"/>
    <row r="109" spans="3:9" s="20" customFormat="1" x14ac:dyDescent="0.25"/>
    <row r="110" spans="3:9" s="20" customFormat="1" x14ac:dyDescent="0.25"/>
    <row r="111" spans="3:9" s="20" customFormat="1" x14ac:dyDescent="0.25">
      <c r="I111"/>
    </row>
    <row r="112" spans="3:9" x14ac:dyDescent="0.25">
      <c r="C112" s="20"/>
    </row>
    <row r="113" spans="3:3" x14ac:dyDescent="0.25">
      <c r="C113" s="20"/>
    </row>
    <row r="114" spans="3:3" x14ac:dyDescent="0.25">
      <c r="C114" s="20"/>
    </row>
    <row r="115" spans="3:3" x14ac:dyDescent="0.25">
      <c r="C115" s="20"/>
    </row>
    <row r="116" spans="3:3" x14ac:dyDescent="0.25">
      <c r="C116" s="20"/>
    </row>
    <row r="117" spans="3:3" x14ac:dyDescent="0.25">
      <c r="C117" s="20"/>
    </row>
    <row r="118" spans="3:3" x14ac:dyDescent="0.25">
      <c r="C118" s="20"/>
    </row>
    <row r="119" spans="3:3" x14ac:dyDescent="0.25">
      <c r="C119" s="20"/>
    </row>
    <row r="120" spans="3:3" x14ac:dyDescent="0.25">
      <c r="C120" s="20"/>
    </row>
    <row r="121" spans="3:3" x14ac:dyDescent="0.25">
      <c r="C121" s="20"/>
    </row>
  </sheetData>
  <sheetProtection algorithmName="SHA-512" hashValue="nHqvrM+q4BUHhE55GyDmVNqm2x1NCW4+uj9gjMJr8JGa9KInO4T0FcJE+6ks935zCZrhhxlDnyDC49dpT3OgQg==" saltValue="3uSzD3LjoHRQM/2SUhX0YQ==" spinCount="100000" sheet="1" objects="1" scenarios="1"/>
  <phoneticPr fontId="23" type="noConversion"/>
  <hyperlinks>
    <hyperlink ref="D20" location="'1. Info'!A1" display="1. Info" xr:uid="{00000000-0004-0000-0300-000000000000}"/>
    <hyperlink ref="D22" location="'2. Table of Contents'!A1" display="2. Table of Contents" xr:uid="{00000000-0004-0000-0300-000001000000}"/>
    <hyperlink ref="D24" location="'3. RRR Data'!A1" display="3. RRR Data" xr:uid="{00000000-0004-0000-0300-000002000000}"/>
    <hyperlink ref="D26" location="'4. UTRs and Sub-Transmission'!A1" display="4. UTRs and Sub-Transmission" xr:uid="{00000000-0004-0000-0300-000003000000}"/>
    <hyperlink ref="I20" location="'5. Historical Wholesale'!A1" display="5. Historical Wholesale" xr:uid="{00000000-0004-0000-0300-000004000000}"/>
    <hyperlink ref="I22" location="'6. Current Wholesale'!A1" display="6. Current Wholesale" xr:uid="{00000000-0004-0000-0300-000005000000}"/>
    <hyperlink ref="I24" location="'7. Forecast Wholesale'!A1" display="7. Forecast Wholesale" xr:uid="{00000000-0004-0000-0300-000006000000}"/>
    <hyperlink ref="I26" location="'8. RTSR Rates to Forecast'!A1" display="8. RTSR Rates to Forecast" xr:uid="{00000000-0004-0000-0300-000007000000}"/>
  </hyperlinks>
  <pageMargins left="0.75" right="0.75" top="1" bottom="1" header="0.5" footer="0.5"/>
  <pageSetup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Z50"/>
  <sheetViews>
    <sheetView showGridLines="0" zoomScaleNormal="100" workbookViewId="0">
      <selection activeCell="I32" activeCellId="7" sqref="I18 I20 I22 I24 I26 I28 I30 I32"/>
    </sheetView>
  </sheetViews>
  <sheetFormatPr defaultColWidth="9.21875" defaultRowHeight="13.2" x14ac:dyDescent="0.25"/>
  <cols>
    <col min="1" max="1" width="2.21875" customWidth="1"/>
    <col min="2" max="2" width="63.77734375" customWidth="1"/>
    <col min="3" max="3" width="80" customWidth="1"/>
    <col min="4" max="5" width="8.77734375" style="65" customWidth="1"/>
    <col min="6" max="8" width="16.21875" style="65" customWidth="1"/>
    <col min="9" max="9" width="17.77734375" style="65" customWidth="1"/>
    <col min="10" max="10" width="14.77734375" customWidth="1"/>
    <col min="52" max="52" width="9.21875" customWidth="1"/>
  </cols>
  <sheetData>
    <row r="1" spans="1:52" x14ac:dyDescent="0.25">
      <c r="AZ1" s="156">
        <v>1</v>
      </c>
    </row>
    <row r="13" spans="1:52" ht="42.75" customHeight="1" x14ac:dyDescent="0.25">
      <c r="B13" s="198"/>
      <c r="C13" s="198"/>
      <c r="D13" s="198"/>
      <c r="E13" s="198"/>
      <c r="F13" s="198"/>
      <c r="G13" s="198"/>
      <c r="H13" s="198"/>
      <c r="I13" s="198"/>
    </row>
    <row r="14" spans="1:52" x14ac:dyDescent="0.25">
      <c r="D14"/>
      <c r="E14"/>
      <c r="F14"/>
      <c r="G14"/>
      <c r="H14"/>
      <c r="I14"/>
    </row>
    <row r="15" spans="1:52" ht="42" thickBot="1" x14ac:dyDescent="0.3">
      <c r="B15" s="66" t="s">
        <v>151</v>
      </c>
      <c r="C15" s="66" t="s">
        <v>106</v>
      </c>
      <c r="D15" s="67" t="s">
        <v>152</v>
      </c>
      <c r="E15" s="68" t="s">
        <v>107</v>
      </c>
      <c r="F15" s="69" t="s">
        <v>166</v>
      </c>
      <c r="G15" s="69" t="s">
        <v>167</v>
      </c>
      <c r="H15" s="69" t="s">
        <v>182</v>
      </c>
      <c r="I15" s="70" t="s">
        <v>153</v>
      </c>
    </row>
    <row r="16" spans="1:52" x14ac:dyDescent="0.25">
      <c r="A16" s="157"/>
      <c r="B16" s="157"/>
      <c r="C16" s="157"/>
      <c r="D16" s="157"/>
      <c r="E16" s="157"/>
      <c r="F16" s="157"/>
      <c r="G16" s="157"/>
      <c r="H16" s="157"/>
      <c r="I16" s="157"/>
    </row>
    <row r="17" spans="1:10" x14ac:dyDescent="0.25">
      <c r="A17" s="157"/>
      <c r="B17" s="157" t="s">
        <v>1189</v>
      </c>
      <c r="C17" s="157" t="s">
        <v>1222</v>
      </c>
      <c r="D17" s="162" t="s">
        <v>1195</v>
      </c>
      <c r="E17" s="166">
        <v>1.2239999999999999E-2</v>
      </c>
      <c r="F17" s="164">
        <v>4888305810.4242516</v>
      </c>
      <c r="G17" s="165"/>
      <c r="H17" s="159">
        <v>1.0295000000000001</v>
      </c>
      <c r="I17" s="160">
        <f t="shared" ref="I17:I32" si="0">F17*H17</f>
        <v>5032510831.8317671</v>
      </c>
    </row>
    <row r="18" spans="1:10" x14ac:dyDescent="0.25">
      <c r="A18" s="157"/>
      <c r="B18" s="157" t="s">
        <v>1189</v>
      </c>
      <c r="C18" s="157" t="s">
        <v>1223</v>
      </c>
      <c r="D18" s="162" t="s">
        <v>1195</v>
      </c>
      <c r="E18" s="166">
        <v>8.4499999999999992E-3</v>
      </c>
      <c r="F18" s="164">
        <f>F17</f>
        <v>4888305810.4242516</v>
      </c>
      <c r="G18" s="165"/>
      <c r="H18" s="159">
        <v>1.0295000000000001</v>
      </c>
      <c r="I18" s="160">
        <f t="shared" si="0"/>
        <v>5032510831.8317671</v>
      </c>
    </row>
    <row r="19" spans="1:10" x14ac:dyDescent="0.25">
      <c r="A19" s="157"/>
      <c r="B19" s="157" t="s">
        <v>1224</v>
      </c>
      <c r="C19" s="157" t="s">
        <v>1222</v>
      </c>
      <c r="D19" s="162" t="s">
        <v>1195</v>
      </c>
      <c r="E19" s="166">
        <v>1.2239999999999999E-2</v>
      </c>
      <c r="F19" s="164">
        <v>344248423.86238074</v>
      </c>
      <c r="G19" s="165"/>
      <c r="H19" s="159">
        <v>1.0295000000000001</v>
      </c>
      <c r="I19" s="160">
        <f t="shared" si="0"/>
        <v>354403752.36632103</v>
      </c>
    </row>
    <row r="20" spans="1:10" x14ac:dyDescent="0.25">
      <c r="A20" s="157"/>
      <c r="B20" s="157" t="s">
        <v>1224</v>
      </c>
      <c r="C20" s="157" t="s">
        <v>1223</v>
      </c>
      <c r="D20" s="162" t="s">
        <v>1195</v>
      </c>
      <c r="E20" s="166">
        <v>8.4499999999999992E-3</v>
      </c>
      <c r="F20" s="164">
        <f>F19</f>
        <v>344248423.86238074</v>
      </c>
      <c r="G20" s="165"/>
      <c r="H20" s="159">
        <v>1.0295000000000001</v>
      </c>
      <c r="I20" s="160">
        <f t="shared" si="0"/>
        <v>354403752.36632103</v>
      </c>
    </row>
    <row r="21" spans="1:10" x14ac:dyDescent="0.25">
      <c r="A21" s="157"/>
      <c r="B21" s="157" t="s">
        <v>1190</v>
      </c>
      <c r="C21" s="157" t="s">
        <v>1222</v>
      </c>
      <c r="D21" s="162" t="s">
        <v>1195</v>
      </c>
      <c r="E21" s="166">
        <v>1.192E-2</v>
      </c>
      <c r="F21" s="164">
        <v>2375526200.1596098</v>
      </c>
      <c r="G21" s="165"/>
      <c r="H21" s="159">
        <v>1.0295000000000001</v>
      </c>
      <c r="I21" s="160">
        <f t="shared" si="0"/>
        <v>2445604223.0643187</v>
      </c>
      <c r="J21" t="s">
        <v>1219</v>
      </c>
    </row>
    <row r="22" spans="1:10" x14ac:dyDescent="0.25">
      <c r="A22" s="157"/>
      <c r="B22" s="157" t="s">
        <v>1190</v>
      </c>
      <c r="C22" s="157" t="s">
        <v>1223</v>
      </c>
      <c r="D22" s="162" t="s">
        <v>1195</v>
      </c>
      <c r="E22" s="166">
        <v>7.5599999999999999E-3</v>
      </c>
      <c r="F22" s="164">
        <f>F21</f>
        <v>2375526200.1596098</v>
      </c>
      <c r="G22" s="165"/>
      <c r="H22" s="159">
        <v>1.0295000000000001</v>
      </c>
      <c r="I22" s="160">
        <f t="shared" si="0"/>
        <v>2445604223.0643187</v>
      </c>
      <c r="J22" t="s">
        <v>1219</v>
      </c>
    </row>
    <row r="23" spans="1:10" x14ac:dyDescent="0.25">
      <c r="A23" s="157"/>
      <c r="B23" s="157" t="s">
        <v>1225</v>
      </c>
      <c r="C23" s="157" t="s">
        <v>1222</v>
      </c>
      <c r="D23" s="162" t="s">
        <v>1196</v>
      </c>
      <c r="E23" s="163">
        <v>4.0296000000000003</v>
      </c>
      <c r="F23" s="164">
        <v>9520140594.4477177</v>
      </c>
      <c r="G23" s="165">
        <v>21718908.150021262</v>
      </c>
      <c r="H23" s="159">
        <v>1.0295000000000001</v>
      </c>
      <c r="I23" s="160">
        <f t="shared" si="0"/>
        <v>9800984741.9839268</v>
      </c>
      <c r="J23" t="s">
        <v>1219</v>
      </c>
    </row>
    <row r="24" spans="1:10" x14ac:dyDescent="0.25">
      <c r="A24" s="157"/>
      <c r="B24" s="157" t="s">
        <v>1225</v>
      </c>
      <c r="C24" s="157" t="s">
        <v>1223</v>
      </c>
      <c r="D24" s="162" t="s">
        <v>1196</v>
      </c>
      <c r="E24" s="163">
        <v>2.7322000000000002</v>
      </c>
      <c r="F24" s="164">
        <f>F23</f>
        <v>9520140594.4477177</v>
      </c>
      <c r="G24" s="164">
        <f>G23</f>
        <v>21718908.150021262</v>
      </c>
      <c r="H24" s="159">
        <v>1.0295000000000001</v>
      </c>
      <c r="I24" s="160">
        <f t="shared" si="0"/>
        <v>9800984741.9839268</v>
      </c>
      <c r="J24" t="s">
        <v>1219</v>
      </c>
    </row>
    <row r="25" spans="1:10" x14ac:dyDescent="0.25">
      <c r="A25" s="157"/>
      <c r="B25" s="157" t="s">
        <v>1226</v>
      </c>
      <c r="C25" s="157" t="s">
        <v>1222</v>
      </c>
      <c r="D25" s="162" t="s">
        <v>1196</v>
      </c>
      <c r="E25" s="163">
        <v>3.8934000000000002</v>
      </c>
      <c r="F25" s="164">
        <v>4027021675.8562527</v>
      </c>
      <c r="G25" s="165">
        <v>8134255.3696201267</v>
      </c>
      <c r="H25" s="159">
        <v>1.0295000000000001</v>
      </c>
      <c r="I25" s="160">
        <f t="shared" si="0"/>
        <v>4145818815.2940125</v>
      </c>
    </row>
    <row r="26" spans="1:10" x14ac:dyDescent="0.25">
      <c r="A26" s="157"/>
      <c r="B26" s="157" t="s">
        <v>1226</v>
      </c>
      <c r="C26" s="157" t="s">
        <v>1223</v>
      </c>
      <c r="D26" s="162" t="s">
        <v>1196</v>
      </c>
      <c r="E26" s="163">
        <v>2.7294</v>
      </c>
      <c r="F26" s="164">
        <f>F25</f>
        <v>4027021675.8562527</v>
      </c>
      <c r="G26" s="164">
        <f>G25</f>
        <v>8134255.3696201267</v>
      </c>
      <c r="H26" s="159">
        <v>1.0295000000000001</v>
      </c>
      <c r="I26" s="160">
        <f t="shared" si="0"/>
        <v>4145818815.2940125</v>
      </c>
    </row>
    <row r="27" spans="1:10" x14ac:dyDescent="0.25">
      <c r="A27" s="157"/>
      <c r="B27" s="157" t="s">
        <v>1227</v>
      </c>
      <c r="C27" s="157" t="s">
        <v>1222</v>
      </c>
      <c r="D27" s="162" t="s">
        <v>1196</v>
      </c>
      <c r="E27" s="163">
        <v>4.4382000000000001</v>
      </c>
      <c r="F27" s="164">
        <v>1581612499.2370639</v>
      </c>
      <c r="G27" s="165">
        <v>3633095.1828933717</v>
      </c>
      <c r="H27" s="159">
        <v>1.0172000000000001</v>
      </c>
      <c r="I27" s="160">
        <f t="shared" si="0"/>
        <v>1608816234.2239416</v>
      </c>
    </row>
    <row r="28" spans="1:10" x14ac:dyDescent="0.25">
      <c r="A28" s="157"/>
      <c r="B28" s="157" t="s">
        <v>1227</v>
      </c>
      <c r="C28" s="157" t="s">
        <v>1223</v>
      </c>
      <c r="D28" s="162" t="s">
        <v>1196</v>
      </c>
      <c r="E28" s="163">
        <v>3.0324</v>
      </c>
      <c r="F28" s="164">
        <f>F27</f>
        <v>1581612499.2370639</v>
      </c>
      <c r="G28" s="164">
        <f>G27</f>
        <v>3633095.1828933717</v>
      </c>
      <c r="H28" s="159">
        <v>1.0172000000000001</v>
      </c>
      <c r="I28" s="160">
        <f t="shared" si="0"/>
        <v>1608816234.2239416</v>
      </c>
    </row>
    <row r="29" spans="1:10" x14ac:dyDescent="0.25">
      <c r="A29" s="157"/>
      <c r="B29" s="157" t="s">
        <v>1192</v>
      </c>
      <c r="C29" s="157" t="s">
        <v>1222</v>
      </c>
      <c r="D29" s="162" t="s">
        <v>1195</v>
      </c>
      <c r="E29" s="166">
        <v>7.4099999999999999E-3</v>
      </c>
      <c r="F29" s="164">
        <v>42090115.886468768</v>
      </c>
      <c r="G29" s="165"/>
      <c r="H29" s="159">
        <v>1.0295000000000001</v>
      </c>
      <c r="I29" s="160">
        <f t="shared" si="0"/>
        <v>43331774.305119604</v>
      </c>
    </row>
    <row r="30" spans="1:10" x14ac:dyDescent="0.25">
      <c r="A30" s="157"/>
      <c r="B30" s="157" t="s">
        <v>1192</v>
      </c>
      <c r="C30" s="157" t="s">
        <v>1223</v>
      </c>
      <c r="D30" s="162" t="s">
        <v>1195</v>
      </c>
      <c r="E30" s="166">
        <v>5.3400000000000001E-3</v>
      </c>
      <c r="F30" s="164">
        <f>F29</f>
        <v>42090115.886468768</v>
      </c>
      <c r="G30" s="165"/>
      <c r="H30" s="159">
        <v>1.0295000000000001</v>
      </c>
      <c r="I30" s="160">
        <f t="shared" si="0"/>
        <v>43331774.305119604</v>
      </c>
    </row>
    <row r="31" spans="1:10" x14ac:dyDescent="0.25">
      <c r="A31" s="157"/>
      <c r="B31" s="157" t="s">
        <v>1194</v>
      </c>
      <c r="C31" s="157" t="s">
        <v>1222</v>
      </c>
      <c r="D31" s="162" t="s">
        <v>1196</v>
      </c>
      <c r="E31" s="163">
        <v>3.5842000000000001</v>
      </c>
      <c r="F31" s="164">
        <v>118212158.49125397</v>
      </c>
      <c r="G31" s="165">
        <v>363522.1495074734</v>
      </c>
      <c r="H31" s="159">
        <v>1.0295000000000001</v>
      </c>
      <c r="I31" s="160">
        <f t="shared" si="0"/>
        <v>121699417.16674598</v>
      </c>
    </row>
    <row r="32" spans="1:10" x14ac:dyDescent="0.25">
      <c r="A32" s="157"/>
      <c r="B32" s="157" t="s">
        <v>1194</v>
      </c>
      <c r="C32" s="157" t="s">
        <v>1223</v>
      </c>
      <c r="D32" s="158" t="s">
        <v>1196</v>
      </c>
      <c r="E32" s="161">
        <v>3.2576000000000001</v>
      </c>
      <c r="F32" s="164">
        <f>F31</f>
        <v>118212158.49125397</v>
      </c>
      <c r="G32" s="164">
        <f>G31</f>
        <v>363522.1495074734</v>
      </c>
      <c r="H32" s="159">
        <v>1.0295000000000001</v>
      </c>
      <c r="I32" s="160">
        <f t="shared" si="0"/>
        <v>121699417.16674598</v>
      </c>
    </row>
    <row r="33" spans="1:9" x14ac:dyDescent="0.25">
      <c r="A33" s="157"/>
      <c r="B33" s="157"/>
      <c r="C33" s="157"/>
      <c r="D33" s="157"/>
      <c r="E33" s="157"/>
      <c r="F33" s="157"/>
      <c r="G33" s="157"/>
      <c r="H33" s="157"/>
      <c r="I33" s="157"/>
    </row>
    <row r="34" spans="1:9" x14ac:dyDescent="0.25">
      <c r="A34" s="157"/>
      <c r="B34" s="157"/>
      <c r="C34" s="157"/>
      <c r="D34" s="157"/>
      <c r="E34" s="157"/>
      <c r="F34" s="157"/>
      <c r="G34" s="157"/>
      <c r="H34" s="157"/>
      <c r="I34" s="157"/>
    </row>
    <row r="35" spans="1:9" x14ac:dyDescent="0.25">
      <c r="A35" s="157"/>
      <c r="B35" s="157"/>
      <c r="C35" s="157"/>
      <c r="D35" s="157"/>
      <c r="E35" s="157"/>
      <c r="F35" s="157"/>
      <c r="G35" s="157"/>
      <c r="H35" s="157"/>
      <c r="I35" s="157"/>
    </row>
    <row r="36" spans="1:9" x14ac:dyDescent="0.25">
      <c r="A36" s="157"/>
      <c r="B36" s="157"/>
      <c r="C36" s="157"/>
      <c r="D36" s="157"/>
      <c r="E36" s="157"/>
      <c r="F36" s="157"/>
      <c r="G36" s="157"/>
      <c r="H36" s="157"/>
      <c r="I36" s="157"/>
    </row>
    <row r="37" spans="1:9" x14ac:dyDescent="0.25">
      <c r="A37" s="157"/>
      <c r="B37" s="157"/>
      <c r="C37" s="157"/>
      <c r="D37" s="157"/>
      <c r="E37" s="157"/>
      <c r="F37" s="157"/>
      <c r="G37" s="157"/>
      <c r="H37" s="157"/>
      <c r="I37" s="157"/>
    </row>
    <row r="38" spans="1:9" x14ac:dyDescent="0.25">
      <c r="A38" s="157"/>
      <c r="B38" s="157"/>
      <c r="C38" s="157"/>
      <c r="D38" s="157"/>
      <c r="E38" s="157"/>
      <c r="F38" s="157"/>
      <c r="G38" s="157"/>
      <c r="H38" s="157"/>
      <c r="I38" s="157"/>
    </row>
    <row r="39" spans="1:9" x14ac:dyDescent="0.25">
      <c r="A39" s="157"/>
      <c r="B39" s="157"/>
      <c r="C39" s="157"/>
      <c r="D39" s="157"/>
      <c r="E39" s="157"/>
      <c r="F39" s="157"/>
      <c r="G39" s="157"/>
      <c r="H39" s="157"/>
      <c r="I39" s="157"/>
    </row>
    <row r="40" spans="1:9" x14ac:dyDescent="0.25">
      <c r="A40" s="157"/>
      <c r="B40" s="157"/>
      <c r="C40" s="157"/>
      <c r="D40" s="157"/>
      <c r="E40" s="157"/>
      <c r="F40" s="157"/>
      <c r="G40" s="157"/>
      <c r="H40" s="157"/>
      <c r="I40" s="157"/>
    </row>
    <row r="41" spans="1:9" x14ac:dyDescent="0.25">
      <c r="A41" s="157"/>
      <c r="B41" s="157"/>
      <c r="C41" s="157"/>
      <c r="D41" s="157"/>
      <c r="E41" s="157"/>
      <c r="F41" s="157"/>
      <c r="G41" s="157"/>
      <c r="H41" s="157"/>
      <c r="I41" s="157"/>
    </row>
    <row r="42" spans="1:9" x14ac:dyDescent="0.25">
      <c r="A42" s="157"/>
      <c r="B42" s="157"/>
      <c r="C42" s="157"/>
      <c r="D42" s="157"/>
      <c r="E42" s="157"/>
      <c r="F42" s="157"/>
      <c r="G42" s="157"/>
      <c r="H42" s="157"/>
      <c r="I42" s="157"/>
    </row>
    <row r="43" spans="1:9" x14ac:dyDescent="0.25">
      <c r="A43" s="157"/>
      <c r="B43" s="157"/>
      <c r="C43" s="157"/>
      <c r="D43" s="157"/>
      <c r="E43" s="157"/>
      <c r="F43" s="157"/>
      <c r="G43" s="157"/>
      <c r="H43" s="157"/>
      <c r="I43" s="157"/>
    </row>
    <row r="44" spans="1:9" x14ac:dyDescent="0.25">
      <c r="A44" s="157"/>
      <c r="B44" s="157"/>
      <c r="C44" s="157"/>
      <c r="D44" s="157"/>
      <c r="E44" s="157"/>
      <c r="F44" s="157"/>
      <c r="G44" s="157"/>
      <c r="H44" s="157"/>
      <c r="I44" s="157"/>
    </row>
    <row r="45" spans="1:9" x14ac:dyDescent="0.25">
      <c r="A45" s="157"/>
      <c r="B45" s="157"/>
      <c r="C45" s="157"/>
      <c r="D45" s="157"/>
      <c r="E45" s="157"/>
      <c r="F45" s="157"/>
      <c r="G45" s="157"/>
      <c r="H45" s="157"/>
      <c r="I45" s="157"/>
    </row>
    <row r="46" spans="1:9" x14ac:dyDescent="0.25">
      <c r="A46" s="157"/>
      <c r="B46" s="157"/>
      <c r="C46" s="157"/>
      <c r="D46" s="157"/>
      <c r="E46" s="157"/>
      <c r="F46" s="157"/>
      <c r="G46" s="157"/>
      <c r="H46" s="157"/>
      <c r="I46" s="157"/>
    </row>
    <row r="47" spans="1:9" x14ac:dyDescent="0.25">
      <c r="A47" s="157"/>
      <c r="B47" s="157"/>
      <c r="C47" s="157"/>
      <c r="D47" s="157"/>
      <c r="E47" s="157"/>
      <c r="F47" s="157"/>
      <c r="G47" s="157"/>
      <c r="H47" s="157"/>
      <c r="I47" s="157"/>
    </row>
    <row r="48" spans="1:9" x14ac:dyDescent="0.25">
      <c r="A48" s="157"/>
      <c r="B48" s="157"/>
      <c r="C48" s="157"/>
      <c r="D48" s="157"/>
      <c r="E48" s="157"/>
      <c r="F48" s="157"/>
      <c r="G48" s="157"/>
      <c r="H48" s="157"/>
      <c r="I48" s="157"/>
    </row>
    <row r="49" spans="1:9" x14ac:dyDescent="0.25">
      <c r="A49" s="157"/>
      <c r="B49" s="157"/>
      <c r="C49" s="157"/>
      <c r="D49" s="157"/>
      <c r="E49" s="157"/>
      <c r="F49" s="157"/>
      <c r="G49" s="157"/>
      <c r="H49" s="157"/>
      <c r="I49" s="157"/>
    </row>
    <row r="50" spans="1:9" x14ac:dyDescent="0.25">
      <c r="A50" s="157"/>
      <c r="B50" s="157"/>
      <c r="C50" s="157"/>
      <c r="D50" s="157"/>
      <c r="E50" s="157"/>
      <c r="F50" s="157"/>
      <c r="G50" s="157"/>
      <c r="H50" s="157"/>
      <c r="I50" s="157"/>
    </row>
  </sheetData>
  <sheetProtection algorithmName="SHA-512" hashValue="DYMktB6GxiujH44j69sV+fhL6Jlfx6RCXfHicqa7x5+1zXHHeZWRoHTHmjQVX0gt7n/mUDiKL/pEYYOwW9ZrTA==" saltValue="qvRZQeomx6RHP4Qy0gd+gA==" spinCount="100000" sheet="1" objects="1" scenarios="1"/>
  <mergeCells count="1">
    <mergeCell ref="B13:I13"/>
  </mergeCells>
  <phoneticPr fontId="23" type="noConversion"/>
  <dataValidations count="1">
    <dataValidation type="list" allowBlank="1" showInputMessage="1" showErrorMessage="1" sqref="D17 D18 D19 D20 D21 D22 D23 D24 D25 D26 D27 D28 D29 D30 D31 D32" xr:uid="{12B27CC8-E8E2-4848-9784-82999D083ABC}">
      <formula1>"$/kW,$/kWh"</formula1>
    </dataValidation>
  </dataValidations>
  <pageMargins left="0.75" right="0.75" top="1" bottom="1" header="0.5" footer="0.5"/>
  <pageSetup scale="46" orientation="portrait"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3:L85"/>
  <sheetViews>
    <sheetView showGridLines="0" tabSelected="1" zoomScaleNormal="100" workbookViewId="0">
      <pane ySplit="16" topLeftCell="A58" activePane="bottomLeft" state="frozenSplit"/>
      <selection pane="bottomLeft" activeCell="H61" sqref="H61"/>
    </sheetView>
  </sheetViews>
  <sheetFormatPr defaultRowHeight="13.2" x14ac:dyDescent="0.25"/>
  <cols>
    <col min="1" max="1" width="1.21875" customWidth="1"/>
    <col min="2" max="2" width="69" customWidth="1"/>
    <col min="3" max="3" width="15.44140625" customWidth="1"/>
    <col min="5" max="5" width="20" customWidth="1"/>
    <col min="6" max="6" width="0.21875" customWidth="1"/>
    <col min="7" max="7" width="20" customWidth="1"/>
    <col min="8" max="8" width="3.21875" customWidth="1"/>
    <col min="9" max="9" width="16.44140625" customWidth="1"/>
    <col min="10" max="10" width="16" customWidth="1"/>
    <col min="11" max="11" width="1.77734375" customWidth="1"/>
    <col min="12" max="12" width="16.77734375" bestFit="1" customWidth="1"/>
  </cols>
  <sheetData>
    <row r="13" spans="2:12" ht="3.75" customHeight="1" x14ac:dyDescent="0.25"/>
    <row r="14" spans="2:12" ht="3.75" customHeight="1" x14ac:dyDescent="0.25"/>
    <row r="15" spans="2:12" ht="3.75" customHeight="1" x14ac:dyDescent="0.25">
      <c r="B15" s="53"/>
      <c r="C15" s="54"/>
      <c r="E15" s="54"/>
      <c r="F15" s="54"/>
      <c r="H15" s="54"/>
      <c r="J15" s="54"/>
      <c r="L15" s="54"/>
    </row>
    <row r="16" spans="2:12" ht="3.75" customHeight="1" x14ac:dyDescent="0.25"/>
    <row r="17" spans="2:12" ht="15.6" x14ac:dyDescent="0.3">
      <c r="B17" s="4"/>
      <c r="C17" s="4"/>
      <c r="D17" s="5"/>
      <c r="E17" s="6"/>
      <c r="F17" s="6"/>
      <c r="G17" s="4"/>
      <c r="H17" s="6"/>
      <c r="I17" s="4"/>
      <c r="J17" s="6"/>
      <c r="K17" s="4"/>
    </row>
    <row r="18" spans="2:12" ht="31.2" x14ac:dyDescent="0.25">
      <c r="B18" s="99" t="s">
        <v>164</v>
      </c>
      <c r="C18" s="139" t="s">
        <v>152</v>
      </c>
      <c r="D18" s="110"/>
      <c r="E18" s="139" t="s">
        <v>453</v>
      </c>
      <c r="F18" t="s">
        <v>454</v>
      </c>
      <c r="G18" s="139" t="s">
        <v>454</v>
      </c>
      <c r="H18" s="111"/>
      <c r="I18" s="213">
        <v>2024</v>
      </c>
      <c r="J18" s="213"/>
      <c r="K18" s="110"/>
      <c r="L18" s="139">
        <v>2025</v>
      </c>
    </row>
    <row r="19" spans="2:12" ht="15" customHeight="1" x14ac:dyDescent="0.25">
      <c r="B19" s="110"/>
      <c r="C19" s="110"/>
      <c r="D19" s="110"/>
      <c r="E19" s="110"/>
      <c r="F19" s="110"/>
      <c r="G19" s="110"/>
      <c r="H19" s="110"/>
      <c r="I19" s="110"/>
      <c r="J19" s="110"/>
      <c r="K19" s="110"/>
      <c r="L19" s="110"/>
    </row>
    <row r="20" spans="2:12" ht="15" customHeight="1" x14ac:dyDescent="0.3">
      <c r="B20" s="40" t="s">
        <v>106</v>
      </c>
      <c r="C20" s="40"/>
      <c r="D20" s="112"/>
      <c r="E20" s="206" t="s">
        <v>107</v>
      </c>
      <c r="F20" s="207"/>
      <c r="G20" s="207"/>
      <c r="H20" s="27"/>
      <c r="I20" s="206" t="s">
        <v>107</v>
      </c>
      <c r="J20" s="206"/>
      <c r="K20" s="112"/>
      <c r="L20" s="27" t="s">
        <v>107</v>
      </c>
    </row>
    <row r="21" spans="2:12" ht="15" x14ac:dyDescent="0.25">
      <c r="B21" s="110"/>
      <c r="C21" s="110"/>
      <c r="D21" s="110"/>
      <c r="E21" s="110"/>
      <c r="F21" s="110"/>
      <c r="G21" s="110"/>
      <c r="H21" s="110"/>
      <c r="I21" s="110"/>
      <c r="J21" s="110"/>
      <c r="K21" s="110"/>
      <c r="L21" s="110"/>
    </row>
    <row r="22" spans="2:12" ht="15" customHeight="1" x14ac:dyDescent="0.3">
      <c r="B22" s="113" t="s">
        <v>108</v>
      </c>
      <c r="C22" s="114" t="s">
        <v>105</v>
      </c>
      <c r="D22" s="115"/>
      <c r="E22" s="93">
        <v>5.6</v>
      </c>
      <c r="F22" s="93"/>
      <c r="G22" s="93">
        <v>5.37</v>
      </c>
      <c r="H22" s="91"/>
      <c r="I22" s="214">
        <v>5.78</v>
      </c>
      <c r="J22" s="214"/>
      <c r="K22" s="112"/>
      <c r="L22" s="72">
        <f>I22</f>
        <v>5.78</v>
      </c>
    </row>
    <row r="23" spans="2:12" ht="15.6" x14ac:dyDescent="0.3">
      <c r="B23" s="115"/>
      <c r="C23" s="115"/>
      <c r="D23" s="115"/>
      <c r="E23" s="71"/>
      <c r="F23" s="112"/>
      <c r="G23" s="71"/>
      <c r="H23" s="92"/>
      <c r="I23" s="71"/>
      <c r="J23" s="71"/>
      <c r="K23" s="112"/>
      <c r="L23" s="71"/>
    </row>
    <row r="24" spans="2:12" ht="15.6" x14ac:dyDescent="0.3">
      <c r="B24" s="113" t="s">
        <v>109</v>
      </c>
      <c r="C24" s="114" t="s">
        <v>105</v>
      </c>
      <c r="D24" s="115"/>
      <c r="E24" s="93">
        <v>0.92</v>
      </c>
      <c r="F24" s="93"/>
      <c r="G24" s="93">
        <v>0.88</v>
      </c>
      <c r="H24" s="91"/>
      <c r="I24" s="214">
        <v>0.95</v>
      </c>
      <c r="J24" s="214"/>
      <c r="K24" s="112"/>
      <c r="L24" s="72">
        <f>I24</f>
        <v>0.95</v>
      </c>
    </row>
    <row r="25" spans="2:12" ht="15.6" x14ac:dyDescent="0.3">
      <c r="B25" s="115"/>
      <c r="C25" s="115"/>
      <c r="D25" s="115"/>
      <c r="E25" s="71"/>
      <c r="F25" s="112"/>
      <c r="G25" s="71"/>
      <c r="H25" s="92"/>
      <c r="I25" s="71"/>
      <c r="J25" s="71"/>
      <c r="K25" s="112"/>
      <c r="L25" s="71"/>
    </row>
    <row r="26" spans="2:12" ht="15.6" x14ac:dyDescent="0.3">
      <c r="B26" s="113" t="s">
        <v>110</v>
      </c>
      <c r="C26" s="114" t="s">
        <v>105</v>
      </c>
      <c r="D26" s="115"/>
      <c r="E26" s="93">
        <v>3.1</v>
      </c>
      <c r="F26" s="93"/>
      <c r="G26" s="93">
        <v>2.98</v>
      </c>
      <c r="H26" s="91"/>
      <c r="I26" s="214">
        <v>3.21</v>
      </c>
      <c r="J26" s="214"/>
      <c r="K26" s="112"/>
      <c r="L26" s="72">
        <f>I26</f>
        <v>3.21</v>
      </c>
    </row>
    <row r="27" spans="2:12" ht="15" x14ac:dyDescent="0.25">
      <c r="B27" s="110"/>
      <c r="C27" s="110"/>
      <c r="D27" s="110"/>
      <c r="E27" s="110"/>
      <c r="F27" s="110"/>
      <c r="G27" s="110"/>
      <c r="H27" s="110"/>
      <c r="I27" s="110"/>
      <c r="J27" s="110"/>
      <c r="K27" s="110"/>
      <c r="L27" s="110"/>
    </row>
    <row r="28" spans="2:12" ht="15" customHeight="1" x14ac:dyDescent="0.25">
      <c r="B28" s="110"/>
      <c r="C28" s="110"/>
      <c r="D28" s="110"/>
      <c r="E28" s="110"/>
      <c r="F28" s="110"/>
      <c r="G28" s="110"/>
      <c r="H28" s="110"/>
      <c r="I28" s="110"/>
      <c r="J28" s="110"/>
      <c r="K28" s="110"/>
      <c r="L28" s="110"/>
    </row>
    <row r="29" spans="2:12" ht="15" customHeight="1" x14ac:dyDescent="0.25">
      <c r="B29" s="99" t="s">
        <v>165</v>
      </c>
      <c r="C29" s="139" t="s">
        <v>152</v>
      </c>
      <c r="D29" s="110"/>
      <c r="E29" s="213">
        <v>2023</v>
      </c>
      <c r="F29" s="213"/>
      <c r="G29" s="213"/>
      <c r="H29" s="111"/>
      <c r="I29" s="213">
        <v>2024</v>
      </c>
      <c r="J29" s="213"/>
      <c r="K29" s="110"/>
      <c r="L29" s="139">
        <v>2025</v>
      </c>
    </row>
    <row r="30" spans="2:12" ht="15.6" customHeight="1" x14ac:dyDescent="0.3">
      <c r="B30" s="116"/>
      <c r="C30" s="117"/>
      <c r="D30" s="110"/>
      <c r="E30" s="118"/>
      <c r="F30" s="118"/>
      <c r="G30" s="119"/>
      <c r="H30" s="120"/>
      <c r="I30" s="121"/>
      <c r="J30" s="110"/>
      <c r="K30" s="121"/>
      <c r="L30" s="110"/>
    </row>
    <row r="31" spans="2:12" ht="13.95" customHeight="1" x14ac:dyDescent="0.3">
      <c r="B31" s="121"/>
      <c r="C31" s="117"/>
      <c r="D31" s="110"/>
      <c r="E31" s="110"/>
      <c r="F31" s="121"/>
      <c r="G31" s="121"/>
      <c r="H31" s="6"/>
      <c r="I31" s="121"/>
      <c r="J31" s="110"/>
      <c r="K31" s="121"/>
      <c r="L31" s="110"/>
    </row>
    <row r="32" spans="2:12" ht="3.6" customHeight="1" x14ac:dyDescent="0.25">
      <c r="B32" s="110"/>
      <c r="C32" s="110"/>
      <c r="D32" s="110"/>
      <c r="E32" s="110"/>
      <c r="F32" s="121"/>
      <c r="G32" s="110"/>
      <c r="H32" s="110"/>
      <c r="I32" s="110"/>
      <c r="J32" s="110"/>
      <c r="K32" s="110"/>
      <c r="L32" s="110"/>
    </row>
    <row r="33" spans="2:12" ht="15.6" x14ac:dyDescent="0.3">
      <c r="B33" s="40" t="s">
        <v>106</v>
      </c>
      <c r="C33" s="40"/>
      <c r="D33" s="112"/>
      <c r="E33" s="206" t="s">
        <v>107</v>
      </c>
      <c r="F33" s="206"/>
      <c r="G33" s="206"/>
      <c r="H33" s="27"/>
      <c r="I33" s="206" t="s">
        <v>107</v>
      </c>
      <c r="J33" s="206"/>
      <c r="K33" s="110"/>
      <c r="L33" s="27" t="s">
        <v>107</v>
      </c>
    </row>
    <row r="34" spans="2:12" ht="4.5" customHeight="1" x14ac:dyDescent="0.25">
      <c r="B34" s="110"/>
      <c r="C34" s="110"/>
      <c r="D34" s="110"/>
      <c r="E34" s="110"/>
      <c r="F34" s="110"/>
      <c r="G34" s="110"/>
      <c r="H34" s="110"/>
      <c r="I34" s="110"/>
      <c r="J34" s="110"/>
      <c r="K34" s="110"/>
      <c r="L34" s="110"/>
    </row>
    <row r="35" spans="2:12" ht="15.6" x14ac:dyDescent="0.3">
      <c r="B35" s="113" t="s">
        <v>108</v>
      </c>
      <c r="C35" s="114" t="s">
        <v>105</v>
      </c>
      <c r="D35" s="115"/>
      <c r="E35" s="211">
        <v>4.6544999999999996</v>
      </c>
      <c r="F35" s="211"/>
      <c r="G35" s="211"/>
      <c r="H35" s="122"/>
      <c r="I35" s="209">
        <v>4.9103000000000003</v>
      </c>
      <c r="J35" s="209"/>
      <c r="K35" s="121"/>
      <c r="L35" s="123">
        <f>I35</f>
        <v>4.9103000000000003</v>
      </c>
    </row>
    <row r="36" spans="2:12" ht="15" customHeight="1" x14ac:dyDescent="0.3">
      <c r="B36" s="121"/>
      <c r="C36" s="121"/>
      <c r="D36" s="121"/>
      <c r="E36" s="210"/>
      <c r="F36" s="210"/>
      <c r="G36" s="210"/>
      <c r="H36" s="73"/>
      <c r="I36" s="121"/>
      <c r="J36" s="73"/>
      <c r="K36" s="121"/>
      <c r="L36" s="73"/>
    </row>
    <row r="37" spans="2:12" ht="15.6" x14ac:dyDescent="0.3">
      <c r="B37" s="113" t="s">
        <v>109</v>
      </c>
      <c r="C37" s="114" t="s">
        <v>105</v>
      </c>
      <c r="D37" s="115"/>
      <c r="E37" s="212">
        <v>0.60560000000000003</v>
      </c>
      <c r="F37" s="212"/>
      <c r="G37" s="212"/>
      <c r="H37" s="122"/>
      <c r="I37" s="209">
        <v>0.65369999999999995</v>
      </c>
      <c r="J37" s="209"/>
      <c r="K37" s="121"/>
      <c r="L37" s="123">
        <f>I37</f>
        <v>0.65369999999999995</v>
      </c>
    </row>
    <row r="38" spans="2:12" ht="15.6" x14ac:dyDescent="0.3">
      <c r="B38" s="121"/>
      <c r="C38" s="121"/>
      <c r="D38" s="121"/>
      <c r="E38" s="210"/>
      <c r="F38" s="210"/>
      <c r="G38" s="210"/>
      <c r="H38" s="73"/>
      <c r="I38" s="121"/>
      <c r="J38" s="73"/>
      <c r="K38" s="121"/>
      <c r="L38" s="73"/>
    </row>
    <row r="39" spans="2:12" ht="15.6" x14ac:dyDescent="0.3">
      <c r="B39" s="113" t="s">
        <v>110</v>
      </c>
      <c r="C39" s="114" t="s">
        <v>105</v>
      </c>
      <c r="D39" s="115"/>
      <c r="E39" s="212">
        <v>2.8923999999999999</v>
      </c>
      <c r="F39" s="212"/>
      <c r="G39" s="212"/>
      <c r="H39" s="122"/>
      <c r="I39" s="209">
        <v>3.3041</v>
      </c>
      <c r="J39" s="209"/>
      <c r="K39" s="121"/>
      <c r="L39" s="123">
        <f>I39</f>
        <v>3.3041</v>
      </c>
    </row>
    <row r="40" spans="2:12" ht="15.6" x14ac:dyDescent="0.3">
      <c r="B40" s="121"/>
      <c r="C40" s="121"/>
      <c r="D40" s="121"/>
      <c r="E40" s="210"/>
      <c r="F40" s="210"/>
      <c r="G40" s="210"/>
      <c r="H40" s="71"/>
      <c r="I40" s="121"/>
      <c r="J40" s="73"/>
      <c r="K40" s="121"/>
      <c r="L40" s="73"/>
    </row>
    <row r="41" spans="2:12" ht="15.6" x14ac:dyDescent="0.3">
      <c r="B41" s="113" t="s">
        <v>111</v>
      </c>
      <c r="C41" s="114" t="s">
        <v>105</v>
      </c>
      <c r="D41" s="115"/>
      <c r="E41" s="212">
        <v>3.4889999999999999</v>
      </c>
      <c r="F41" s="212"/>
      <c r="G41" s="212"/>
      <c r="H41" s="122"/>
      <c r="I41" s="209">
        <f>I39+I37</f>
        <v>3.9577999999999998</v>
      </c>
      <c r="J41" s="209"/>
      <c r="K41" s="121"/>
      <c r="L41" s="123">
        <f>L37+L39</f>
        <v>3.9577999999999998</v>
      </c>
    </row>
    <row r="42" spans="2:12" ht="15.6" x14ac:dyDescent="0.3">
      <c r="B42" s="4"/>
      <c r="C42" s="4"/>
      <c r="F42" s="71"/>
      <c r="H42" s="71"/>
      <c r="L42" s="73"/>
    </row>
    <row r="44" spans="2:12" ht="15.6" x14ac:dyDescent="0.25">
      <c r="B44" s="124" t="s">
        <v>183</v>
      </c>
      <c r="C44" s="137" t="s">
        <v>152</v>
      </c>
      <c r="E44" s="204">
        <v>2023</v>
      </c>
      <c r="F44" s="204"/>
      <c r="G44" s="204"/>
      <c r="H44" s="111"/>
      <c r="I44" s="205">
        <v>2024</v>
      </c>
      <c r="J44" s="205"/>
      <c r="K44" s="110"/>
      <c r="L44" s="138">
        <v>2025</v>
      </c>
    </row>
    <row r="45" spans="2:12" ht="13.2" customHeight="1" x14ac:dyDescent="0.3">
      <c r="B45" s="116"/>
      <c r="C45" s="5"/>
      <c r="F45" s="4"/>
      <c r="G45" s="4"/>
      <c r="H45" s="4"/>
      <c r="I45" s="4"/>
      <c r="J45" s="4"/>
      <c r="K45" s="4"/>
    </row>
    <row r="46" spans="2:12" ht="15.75" customHeight="1" x14ac:dyDescent="0.3">
      <c r="B46" s="4"/>
      <c r="C46" s="5"/>
      <c r="F46" s="6"/>
      <c r="G46" s="4"/>
      <c r="H46" s="6"/>
      <c r="I46" s="4"/>
      <c r="J46" s="4"/>
      <c r="K46" s="4"/>
    </row>
    <row r="48" spans="2:12" ht="15.6" x14ac:dyDescent="0.3">
      <c r="B48" s="40" t="s">
        <v>106</v>
      </c>
      <c r="C48" s="40"/>
      <c r="D48" s="20"/>
      <c r="E48" s="206" t="s">
        <v>107</v>
      </c>
      <c r="F48" s="206"/>
      <c r="G48" s="206"/>
      <c r="H48" s="206" t="s">
        <v>107</v>
      </c>
      <c r="I48" s="207"/>
      <c r="J48" s="207"/>
      <c r="K48" s="110"/>
      <c r="L48" s="27" t="s">
        <v>107</v>
      </c>
    </row>
    <row r="49" spans="2:12" ht="3" customHeight="1" x14ac:dyDescent="0.25">
      <c r="B49" s="125"/>
      <c r="C49" s="125"/>
      <c r="D49" s="125"/>
      <c r="E49" s="125"/>
      <c r="F49" s="125"/>
      <c r="G49" s="110"/>
      <c r="H49" s="110"/>
      <c r="I49" s="110"/>
      <c r="J49" s="110"/>
      <c r="K49" s="110"/>
      <c r="L49" s="110"/>
    </row>
    <row r="50" spans="2:12" ht="16.8" x14ac:dyDescent="0.3">
      <c r="B50" s="126" t="s">
        <v>108</v>
      </c>
      <c r="C50" s="127" t="s">
        <v>105</v>
      </c>
      <c r="D50" s="128"/>
      <c r="E50" s="208"/>
      <c r="F50" s="208"/>
      <c r="G50" s="208"/>
      <c r="H50" s="91"/>
      <c r="I50" s="200"/>
      <c r="J50" s="200"/>
      <c r="K50" s="121"/>
      <c r="L50" s="72"/>
    </row>
    <row r="51" spans="2:12" ht="15.6" customHeight="1" x14ac:dyDescent="0.3">
      <c r="B51" s="129"/>
      <c r="C51" s="129"/>
      <c r="D51" s="129"/>
      <c r="E51" s="129"/>
      <c r="F51" s="129"/>
      <c r="G51" s="121"/>
      <c r="H51" s="71"/>
      <c r="I51" s="121"/>
      <c r="J51" s="121"/>
      <c r="K51" s="121"/>
      <c r="L51" s="71"/>
    </row>
    <row r="52" spans="2:12" ht="16.8" x14ac:dyDescent="0.3">
      <c r="B52" s="126" t="s">
        <v>109</v>
      </c>
      <c r="C52" s="127" t="s">
        <v>105</v>
      </c>
      <c r="D52" s="128"/>
      <c r="E52" s="208"/>
      <c r="F52" s="208"/>
      <c r="G52" s="208"/>
      <c r="H52" s="91"/>
      <c r="I52" s="200"/>
      <c r="J52" s="200"/>
      <c r="K52" s="121"/>
      <c r="L52" s="72"/>
    </row>
    <row r="53" spans="2:12" ht="15.6" x14ac:dyDescent="0.3">
      <c r="B53" s="129"/>
      <c r="C53" s="129"/>
      <c r="D53" s="129"/>
      <c r="E53" s="129"/>
      <c r="F53" s="129"/>
      <c r="G53" s="121"/>
      <c r="H53" s="71"/>
      <c r="I53" s="121"/>
      <c r="J53" s="121"/>
      <c r="K53" s="121"/>
      <c r="L53" s="71"/>
    </row>
    <row r="54" spans="2:12" ht="16.8" x14ac:dyDescent="0.3">
      <c r="B54" s="126" t="s">
        <v>110</v>
      </c>
      <c r="C54" s="127" t="s">
        <v>105</v>
      </c>
      <c r="D54" s="128"/>
      <c r="E54" s="208"/>
      <c r="F54" s="208"/>
      <c r="G54" s="208"/>
      <c r="H54" s="91"/>
      <c r="I54" s="200"/>
      <c r="J54" s="200"/>
      <c r="K54" s="121"/>
      <c r="L54" s="72"/>
    </row>
    <row r="55" spans="2:12" ht="15.6" x14ac:dyDescent="0.3">
      <c r="B55" s="129"/>
      <c r="C55" s="129"/>
      <c r="D55" s="129"/>
      <c r="E55" s="129"/>
      <c r="F55" s="129"/>
      <c r="G55" s="121"/>
      <c r="H55" s="71"/>
      <c r="I55" s="121"/>
      <c r="J55" s="121"/>
      <c r="K55" s="121"/>
      <c r="L55" s="71"/>
    </row>
    <row r="56" spans="2:12" ht="16.8" x14ac:dyDescent="0.3">
      <c r="B56" s="126" t="s">
        <v>111</v>
      </c>
      <c r="C56" s="127" t="s">
        <v>105</v>
      </c>
      <c r="D56" s="128"/>
      <c r="E56" s="203">
        <f>E54+E52</f>
        <v>0</v>
      </c>
      <c r="F56" s="203"/>
      <c r="G56" s="203"/>
      <c r="H56" s="71"/>
      <c r="I56" s="203">
        <f>J54+J52</f>
        <v>0</v>
      </c>
      <c r="J56" s="203"/>
      <c r="K56" s="121"/>
      <c r="L56" s="71">
        <f>L54+L52</f>
        <v>0</v>
      </c>
    </row>
    <row r="57" spans="2:12" ht="15.6" x14ac:dyDescent="0.3">
      <c r="B57" s="4"/>
      <c r="C57" s="4"/>
      <c r="F57" s="71"/>
      <c r="H57" s="71"/>
    </row>
    <row r="59" spans="2:12" ht="15.6" x14ac:dyDescent="0.25">
      <c r="B59" s="124" t="s">
        <v>184</v>
      </c>
      <c r="C59" s="137" t="s">
        <v>152</v>
      </c>
      <c r="E59" s="204">
        <v>2023</v>
      </c>
      <c r="F59" s="204"/>
      <c r="G59" s="204"/>
      <c r="H59" s="111"/>
      <c r="I59" s="205">
        <v>2024</v>
      </c>
      <c r="J59" s="205"/>
      <c r="K59" s="110"/>
      <c r="L59" s="138">
        <v>2025</v>
      </c>
    </row>
    <row r="60" spans="2:12" ht="15" customHeight="1" x14ac:dyDescent="0.3">
      <c r="B60" s="116"/>
      <c r="C60" s="5"/>
      <c r="F60" s="4"/>
      <c r="G60" s="4"/>
      <c r="H60" s="4"/>
      <c r="I60" s="4"/>
      <c r="J60" s="4"/>
      <c r="K60" s="4"/>
    </row>
    <row r="61" spans="2:12" ht="15.6" customHeight="1" x14ac:dyDescent="0.3">
      <c r="B61" s="4"/>
      <c r="C61" s="5"/>
      <c r="F61" s="6"/>
      <c r="G61" s="4"/>
      <c r="H61" s="6"/>
      <c r="I61" s="4"/>
      <c r="J61" s="4"/>
      <c r="K61" s="4"/>
    </row>
    <row r="63" spans="2:12" ht="15.6" x14ac:dyDescent="0.3">
      <c r="B63" s="40" t="s">
        <v>106</v>
      </c>
      <c r="C63" s="40"/>
      <c r="D63" s="112"/>
      <c r="E63" s="206" t="s">
        <v>107</v>
      </c>
      <c r="F63" s="206"/>
      <c r="G63" s="206"/>
      <c r="H63" s="206" t="s">
        <v>107</v>
      </c>
      <c r="I63" s="207"/>
      <c r="J63" s="207"/>
      <c r="K63" s="110"/>
      <c r="L63" s="27" t="s">
        <v>107</v>
      </c>
    </row>
    <row r="64" spans="2:12" ht="3" customHeight="1" x14ac:dyDescent="0.25">
      <c r="B64" s="110"/>
      <c r="C64" s="110"/>
      <c r="D64" s="110"/>
      <c r="E64" s="110"/>
      <c r="F64" s="110"/>
      <c r="G64" s="110"/>
      <c r="H64" s="110"/>
      <c r="I64" s="110"/>
      <c r="J64" s="110"/>
      <c r="K64" s="110"/>
      <c r="L64" s="110"/>
    </row>
    <row r="65" spans="2:12" ht="15.6" x14ac:dyDescent="0.3">
      <c r="B65" s="113" t="s">
        <v>108</v>
      </c>
      <c r="C65" s="114" t="s">
        <v>105</v>
      </c>
      <c r="D65" s="115"/>
      <c r="E65" s="202"/>
      <c r="F65" s="202"/>
      <c r="G65" s="202"/>
      <c r="H65" s="91"/>
      <c r="I65" s="200"/>
      <c r="J65" s="200"/>
      <c r="K65" s="121"/>
      <c r="L65" s="72"/>
    </row>
    <row r="66" spans="2:12" ht="15.6" customHeight="1" x14ac:dyDescent="0.3">
      <c r="B66" s="121"/>
      <c r="C66" s="121"/>
      <c r="D66" s="121"/>
      <c r="E66" s="121"/>
      <c r="F66" s="121"/>
      <c r="G66" s="121"/>
      <c r="H66" s="71"/>
      <c r="I66" s="121"/>
      <c r="J66" s="121"/>
      <c r="K66" s="121"/>
      <c r="L66" s="71"/>
    </row>
    <row r="67" spans="2:12" ht="15.6" x14ac:dyDescent="0.3">
      <c r="B67" s="113" t="s">
        <v>109</v>
      </c>
      <c r="C67" s="114" t="s">
        <v>105</v>
      </c>
      <c r="D67" s="115"/>
      <c r="E67" s="202"/>
      <c r="F67" s="202"/>
      <c r="G67" s="202"/>
      <c r="H67" s="91"/>
      <c r="I67" s="200"/>
      <c r="J67" s="200"/>
      <c r="K67" s="121"/>
      <c r="L67" s="72"/>
    </row>
    <row r="68" spans="2:12" ht="15.6" x14ac:dyDescent="0.3">
      <c r="B68" s="121"/>
      <c r="C68" s="121"/>
      <c r="D68" s="121"/>
      <c r="E68" s="121"/>
      <c r="F68" s="121"/>
      <c r="G68" s="121"/>
      <c r="H68" s="71"/>
      <c r="I68" s="121"/>
      <c r="J68" s="121"/>
      <c r="K68" s="121"/>
      <c r="L68" s="71"/>
    </row>
    <row r="69" spans="2:12" ht="15.6" x14ac:dyDescent="0.3">
      <c r="B69" s="113" t="s">
        <v>110</v>
      </c>
      <c r="C69" s="114" t="s">
        <v>105</v>
      </c>
      <c r="D69" s="115"/>
      <c r="E69" s="202"/>
      <c r="F69" s="202"/>
      <c r="G69" s="202"/>
      <c r="H69" s="91"/>
      <c r="I69" s="200"/>
      <c r="J69" s="200"/>
      <c r="K69" s="121"/>
      <c r="L69" s="72"/>
    </row>
    <row r="70" spans="2:12" ht="15.6" x14ac:dyDescent="0.3">
      <c r="B70" s="121"/>
      <c r="C70" s="121"/>
      <c r="D70" s="121"/>
      <c r="E70" s="121"/>
      <c r="F70" s="121"/>
      <c r="G70" s="121"/>
      <c r="H70" s="71"/>
      <c r="I70" s="121"/>
      <c r="J70" s="121"/>
      <c r="K70" s="121"/>
      <c r="L70" s="71"/>
    </row>
    <row r="71" spans="2:12" ht="15.6" x14ac:dyDescent="0.3">
      <c r="B71" s="113" t="s">
        <v>111</v>
      </c>
      <c r="C71" s="114" t="s">
        <v>105</v>
      </c>
      <c r="D71" s="115"/>
      <c r="E71" s="203">
        <f>E69+E67</f>
        <v>0</v>
      </c>
      <c r="F71" s="203"/>
      <c r="G71" s="203"/>
      <c r="H71" s="71"/>
      <c r="I71" s="203">
        <f>J69+J67</f>
        <v>0</v>
      </c>
      <c r="J71" s="203"/>
      <c r="K71" s="121"/>
      <c r="L71" s="71">
        <f>L69+L67</f>
        <v>0</v>
      </c>
    </row>
    <row r="72" spans="2:12" ht="15.6" x14ac:dyDescent="0.3">
      <c r="B72" s="4"/>
      <c r="C72" s="4"/>
      <c r="F72" s="71"/>
      <c r="H72" s="71"/>
    </row>
    <row r="73" spans="2:12" ht="15.6" x14ac:dyDescent="0.25">
      <c r="B73" s="110"/>
      <c r="C73" s="110"/>
      <c r="D73" s="110"/>
      <c r="E73" s="201" t="s">
        <v>1237</v>
      </c>
      <c r="F73" s="201"/>
      <c r="G73" s="201"/>
      <c r="H73" s="140"/>
      <c r="I73" s="201" t="s">
        <v>1238</v>
      </c>
      <c r="J73" s="201"/>
      <c r="K73" s="140"/>
      <c r="L73" s="140" t="s">
        <v>1239</v>
      </c>
    </row>
    <row r="74" spans="2:12" ht="31.2" x14ac:dyDescent="0.3">
      <c r="B74" s="130" t="s">
        <v>175</v>
      </c>
      <c r="C74" s="131" t="s">
        <v>174</v>
      </c>
      <c r="D74" s="110"/>
      <c r="E74" s="199">
        <f>-1123398.53*12</f>
        <v>-13480782.359999999</v>
      </c>
      <c r="F74" s="199"/>
      <c r="G74" s="199"/>
      <c r="H74" s="91"/>
      <c r="I74" s="200">
        <f>-1123398.53*12</f>
        <v>-13480782.359999999</v>
      </c>
      <c r="J74" s="200"/>
      <c r="K74" s="132"/>
      <c r="L74" s="74">
        <f>-1123398.53*12</f>
        <v>-13480782.359999999</v>
      </c>
    </row>
    <row r="75" spans="2:12" x14ac:dyDescent="0.25">
      <c r="B75" s="141"/>
      <c r="C75" s="141"/>
      <c r="D75" s="141"/>
      <c r="E75" s="141"/>
      <c r="F75" s="141"/>
      <c r="G75" s="141"/>
      <c r="H75" s="141"/>
      <c r="I75" s="141"/>
      <c r="J75" s="141"/>
      <c r="K75" s="141"/>
      <c r="L75" s="141"/>
    </row>
    <row r="76" spans="2:12" ht="15.6" x14ac:dyDescent="0.3">
      <c r="B76" s="141"/>
      <c r="C76" s="141"/>
      <c r="D76" s="141"/>
      <c r="E76" s="199">
        <f>-1123398.53*12</f>
        <v>-13480782.359999999</v>
      </c>
      <c r="F76" s="199"/>
      <c r="G76" s="199"/>
      <c r="H76" s="141"/>
      <c r="I76" s="200">
        <f>-1123398.53*12</f>
        <v>-13480782.359999999</v>
      </c>
      <c r="J76" s="200"/>
      <c r="K76" s="141"/>
      <c r="L76" s="74">
        <f>-1123398.53*12</f>
        <v>-13480782.359999999</v>
      </c>
    </row>
    <row r="77" spans="2:12" ht="15.6" customHeight="1" x14ac:dyDescent="0.25">
      <c r="B77" s="141"/>
      <c r="C77" s="141"/>
      <c r="D77" s="141"/>
      <c r="E77" s="141"/>
      <c r="F77" s="141"/>
      <c r="G77" s="141"/>
      <c r="H77" s="141"/>
      <c r="I77" s="141"/>
      <c r="J77" s="141"/>
      <c r="K77" s="141"/>
      <c r="L77" s="141"/>
    </row>
    <row r="78" spans="2:12" ht="15.6" customHeight="1" x14ac:dyDescent="0.25">
      <c r="B78" s="141"/>
      <c r="C78" s="141"/>
      <c r="D78" s="141"/>
      <c r="E78" s="141"/>
      <c r="F78" s="141"/>
      <c r="G78" s="141"/>
      <c r="H78" s="141"/>
      <c r="I78" s="141"/>
      <c r="J78" s="141"/>
      <c r="K78" s="141"/>
      <c r="L78" s="141"/>
    </row>
    <row r="79" spans="2:12" ht="13.2" customHeight="1" x14ac:dyDescent="0.25">
      <c r="B79" s="141"/>
      <c r="C79" s="141"/>
      <c r="D79" s="141"/>
      <c r="E79" s="141"/>
      <c r="F79" s="141"/>
      <c r="G79" s="141"/>
      <c r="H79" s="141"/>
      <c r="I79" s="141"/>
      <c r="J79" s="141"/>
      <c r="K79" s="141"/>
      <c r="L79" s="141"/>
    </row>
    <row r="80" spans="2:12" x14ac:dyDescent="0.25">
      <c r="B80" s="141"/>
      <c r="C80" s="141"/>
      <c r="D80" s="141"/>
      <c r="E80" s="141"/>
      <c r="F80" s="141"/>
      <c r="G80" s="141"/>
      <c r="H80" s="141"/>
      <c r="I80" s="141"/>
      <c r="J80" s="141"/>
      <c r="K80" s="141"/>
      <c r="L80" s="141"/>
    </row>
    <row r="81" spans="2:12" x14ac:dyDescent="0.25">
      <c r="B81" s="141"/>
      <c r="C81" s="141"/>
      <c r="D81" s="141"/>
      <c r="E81" s="141"/>
      <c r="F81" s="141"/>
      <c r="G81" s="141"/>
      <c r="H81" s="141"/>
      <c r="I81" s="141"/>
      <c r="J81" s="141"/>
      <c r="K81" s="141"/>
      <c r="L81" s="141"/>
    </row>
    <row r="82" spans="2:12" x14ac:dyDescent="0.25">
      <c r="B82" s="141"/>
      <c r="C82" s="141"/>
      <c r="D82" s="141"/>
      <c r="E82" s="141"/>
      <c r="F82" s="141"/>
      <c r="G82" s="141"/>
      <c r="H82" s="141"/>
      <c r="I82" s="141"/>
      <c r="J82" s="141"/>
      <c r="K82" s="141"/>
      <c r="L82" s="141"/>
    </row>
    <row r="83" spans="2:12" x14ac:dyDescent="0.25">
      <c r="B83" s="141"/>
      <c r="C83" s="141"/>
      <c r="D83" s="141"/>
      <c r="E83" s="141"/>
      <c r="F83" s="141"/>
      <c r="G83" s="141"/>
      <c r="H83" s="141"/>
      <c r="I83" s="141"/>
      <c r="J83" s="141"/>
      <c r="K83" s="141"/>
      <c r="L83" s="141"/>
    </row>
    <row r="84" spans="2:12" x14ac:dyDescent="0.25">
      <c r="B84" s="141"/>
      <c r="C84" s="141"/>
      <c r="D84" s="141"/>
      <c r="E84" s="141"/>
      <c r="F84" s="141"/>
      <c r="G84" s="141"/>
      <c r="H84" s="141"/>
      <c r="I84" s="141"/>
      <c r="J84" s="141"/>
      <c r="K84" s="141"/>
      <c r="L84" s="141"/>
    </row>
    <row r="85" spans="2:12" x14ac:dyDescent="0.25">
      <c r="B85" s="141"/>
      <c r="C85" s="141"/>
      <c r="D85" s="141"/>
      <c r="E85" s="141"/>
      <c r="F85" s="141"/>
      <c r="G85" s="141"/>
      <c r="H85" s="141"/>
      <c r="I85" s="141"/>
      <c r="J85" s="141"/>
      <c r="K85" s="141"/>
      <c r="L85" s="141"/>
    </row>
  </sheetData>
  <sheetProtection algorithmName="SHA-512" hashValue="fHHEm5NQdi62bjvZJZji5GsoliIQ4RaoSyCQ/g7+z68LCwMVBO1k7weRXX6SM6HPJ6xA9RlzbxrXN9a8ZppPig==" saltValue="t3Q5k0MJVgl1ZwA/qqRKhQ==" spinCount="100000" sheet="1" objects="1" scenarios="1"/>
  <mergeCells count="51">
    <mergeCell ref="E76:G76"/>
    <mergeCell ref="I76:J76"/>
    <mergeCell ref="I18:J18"/>
    <mergeCell ref="I22:J22"/>
    <mergeCell ref="I24:J24"/>
    <mergeCell ref="I26:J26"/>
    <mergeCell ref="I20:J20"/>
    <mergeCell ref="I56:J56"/>
    <mergeCell ref="E20:G20"/>
    <mergeCell ref="E29:G29"/>
    <mergeCell ref="I29:J29"/>
    <mergeCell ref="E33:G33"/>
    <mergeCell ref="I33:J33"/>
    <mergeCell ref="I35:J35"/>
    <mergeCell ref="E36:G36"/>
    <mergeCell ref="E37:G37"/>
    <mergeCell ref="I37:J37"/>
    <mergeCell ref="E38:G38"/>
    <mergeCell ref="E35:G35"/>
    <mergeCell ref="I39:J39"/>
    <mergeCell ref="E50:G50"/>
    <mergeCell ref="I50:J50"/>
    <mergeCell ref="E39:G39"/>
    <mergeCell ref="E40:G40"/>
    <mergeCell ref="E41:G41"/>
    <mergeCell ref="I41:J41"/>
    <mergeCell ref="E44:G44"/>
    <mergeCell ref="I44:J44"/>
    <mergeCell ref="E59:G59"/>
    <mergeCell ref="I59:J59"/>
    <mergeCell ref="E48:G48"/>
    <mergeCell ref="H48:J48"/>
    <mergeCell ref="I73:J73"/>
    <mergeCell ref="E67:G67"/>
    <mergeCell ref="E63:G63"/>
    <mergeCell ref="H63:J63"/>
    <mergeCell ref="E65:G65"/>
    <mergeCell ref="I65:J65"/>
    <mergeCell ref="I67:J67"/>
    <mergeCell ref="E52:G52"/>
    <mergeCell ref="I52:J52"/>
    <mergeCell ref="E54:G54"/>
    <mergeCell ref="I54:J54"/>
    <mergeCell ref="E56:G56"/>
    <mergeCell ref="E74:G74"/>
    <mergeCell ref="I74:J74"/>
    <mergeCell ref="E73:G73"/>
    <mergeCell ref="E69:G69"/>
    <mergeCell ref="I69:J69"/>
    <mergeCell ref="E71:G71"/>
    <mergeCell ref="I71:J71"/>
  </mergeCells>
  <phoneticPr fontId="23" type="noConversion"/>
  <pageMargins left="0.74803149606299213" right="0.74803149606299213" top="0.19685039370078741" bottom="0.19685039370078741" header="0.51181102362204722" footer="0.51181102362204722"/>
  <pageSetup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9:Q117"/>
  <sheetViews>
    <sheetView showGridLines="0" topLeftCell="B1" zoomScale="98" zoomScaleNormal="98" workbookViewId="0">
      <pane ySplit="16" topLeftCell="A17" activePane="bottomLeft" state="frozenSplit"/>
      <selection pane="bottomLeft" activeCell="L24" sqref="L24:L35"/>
    </sheetView>
  </sheetViews>
  <sheetFormatPr defaultColWidth="9.21875" defaultRowHeight="13.2" x14ac:dyDescent="0.25"/>
  <cols>
    <col min="1" max="1" width="11.77734375" hidden="1" customWidth="1"/>
    <col min="2" max="2" width="30.21875" customWidth="1"/>
    <col min="3" max="3" width="3.77734375" customWidth="1"/>
    <col min="4" max="4" width="13.21875" customWidth="1"/>
    <col min="5" max="5" width="15.21875" customWidth="1"/>
    <col min="6" max="6" width="13.21875" customWidth="1"/>
    <col min="7" max="7" width="2.77734375" customWidth="1"/>
    <col min="8" max="8" width="13.21875" customWidth="1"/>
    <col min="9" max="9" width="19.77734375" bestFit="1" customWidth="1"/>
    <col min="10" max="10" width="13.21875" customWidth="1"/>
    <col min="11" max="11" width="3.21875" customWidth="1"/>
    <col min="12" max="12" width="13.21875" customWidth="1"/>
    <col min="13" max="13" width="9.44140625" bestFit="1" customWidth="1"/>
    <col min="14" max="14" width="13.21875" customWidth="1"/>
    <col min="15" max="15" width="3.77734375" customWidth="1"/>
    <col min="16" max="16" width="20.21875" bestFit="1" customWidth="1"/>
  </cols>
  <sheetData>
    <row r="19" spans="2:17" ht="33.75" customHeight="1" x14ac:dyDescent="0.3">
      <c r="D19" s="29"/>
      <c r="E19" s="9"/>
      <c r="G19" s="9"/>
    </row>
    <row r="20" spans="2:17" ht="21" x14ac:dyDescent="0.4">
      <c r="B20" s="94"/>
    </row>
    <row r="21" spans="2:17" ht="15.6" x14ac:dyDescent="0.3">
      <c r="B21" s="52" t="s">
        <v>159</v>
      </c>
      <c r="C21" s="51"/>
      <c r="D21" s="215" t="s">
        <v>160</v>
      </c>
      <c r="E21" s="215"/>
      <c r="F21" s="215"/>
      <c r="G21" s="51"/>
      <c r="H21" s="215" t="s">
        <v>162</v>
      </c>
      <c r="I21" s="215"/>
      <c r="J21" s="215"/>
      <c r="K21" s="51"/>
      <c r="L21" s="215" t="s">
        <v>161</v>
      </c>
      <c r="M21" s="215"/>
      <c r="N21" s="215"/>
      <c r="O21" s="51"/>
      <c r="P21" s="52" t="s">
        <v>434</v>
      </c>
      <c r="Q21" s="8"/>
    </row>
    <row r="22" spans="2:17" ht="31.2" x14ac:dyDescent="0.3">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6" x14ac:dyDescent="0.3">
      <c r="B24" s="13" t="s">
        <v>115</v>
      </c>
      <c r="C24" s="4"/>
      <c r="D24" s="56">
        <v>3596848.5283821239</v>
      </c>
      <c r="E24" s="86">
        <f t="shared" ref="E24:E35" si="0">IF(D24&lt;&gt;0,F24/D24,0)</f>
        <v>5.4247306346193405</v>
      </c>
      <c r="F24" s="56">
        <v>19511934.399999999</v>
      </c>
      <c r="G24" s="4"/>
      <c r="H24" s="56">
        <v>3685329.4943497013</v>
      </c>
      <c r="I24" s="86">
        <f t="shared" ref="I24:I35" si="1">IF(H24&lt;&gt;0,J24/H24,0)</f>
        <v>0.89080915153810214</v>
      </c>
      <c r="J24" s="56">
        <v>3282925.24</v>
      </c>
      <c r="K24" s="4"/>
      <c r="L24" s="56">
        <v>3685329.4943497013</v>
      </c>
      <c r="M24" s="86">
        <f t="shared" ref="M24:M35" si="2">IF(L24&lt;&gt;0,N24/L24,0)</f>
        <v>2.9863141998221781</v>
      </c>
      <c r="N24" s="56">
        <v>11005551.800000001</v>
      </c>
      <c r="O24" s="4"/>
      <c r="P24" s="12">
        <f t="shared" ref="P24:P35" si="3">J24+N24</f>
        <v>14288477.040000001</v>
      </c>
      <c r="Q24" s="4"/>
    </row>
    <row r="25" spans="2:17" ht="15.6" x14ac:dyDescent="0.3">
      <c r="B25" s="13" t="s">
        <v>116</v>
      </c>
      <c r="C25" s="4"/>
      <c r="D25" s="56">
        <v>3398530.584762481</v>
      </c>
      <c r="E25" s="86">
        <f t="shared" si="0"/>
        <v>6.0877491268615307</v>
      </c>
      <c r="F25" s="56">
        <v>20689401.600000001</v>
      </c>
      <c r="G25" s="4"/>
      <c r="H25" s="56">
        <v>3522964.0117709045</v>
      </c>
      <c r="I25" s="86">
        <f t="shared" si="1"/>
        <v>0.93186454049235579</v>
      </c>
      <c r="J25" s="56">
        <v>3282925.24</v>
      </c>
      <c r="K25" s="4"/>
      <c r="L25" s="56">
        <v>3522964.0117709045</v>
      </c>
      <c r="M25" s="86">
        <f t="shared" si="2"/>
        <v>3.1679455034767359</v>
      </c>
      <c r="N25" s="56">
        <v>11160558</v>
      </c>
      <c r="O25" s="4"/>
      <c r="P25" s="12">
        <f t="shared" si="3"/>
        <v>14443483.24</v>
      </c>
      <c r="Q25" s="4"/>
    </row>
    <row r="26" spans="2:17" ht="15.6" x14ac:dyDescent="0.3">
      <c r="B26" s="13" t="s">
        <v>117</v>
      </c>
      <c r="C26" s="4"/>
      <c r="D26" s="56">
        <v>3267812.8214322408</v>
      </c>
      <c r="E26" s="86">
        <f t="shared" si="0"/>
        <v>5.5733610813172607</v>
      </c>
      <c r="F26" s="56">
        <v>18212700.800000001</v>
      </c>
      <c r="G26" s="4"/>
      <c r="H26" s="56">
        <v>3454074.1336370292</v>
      </c>
      <c r="I26" s="86">
        <f t="shared" si="1"/>
        <v>0.87767581201503264</v>
      </c>
      <c r="J26" s="56">
        <v>3031557.32</v>
      </c>
      <c r="K26" s="4"/>
      <c r="L26" s="56">
        <v>3454074.1336370292</v>
      </c>
      <c r="M26" s="86">
        <f t="shared" si="2"/>
        <v>2.9752100569940789</v>
      </c>
      <c r="N26" s="56">
        <v>10276596.1</v>
      </c>
      <c r="O26" s="4"/>
      <c r="P26" s="12">
        <f t="shared" si="3"/>
        <v>13308153.42</v>
      </c>
      <c r="Q26" s="4"/>
    </row>
    <row r="27" spans="2:17" ht="15.6" x14ac:dyDescent="0.3">
      <c r="B27" s="13" t="s">
        <v>118</v>
      </c>
      <c r="C27" s="4"/>
      <c r="D27" s="56">
        <v>3007960.5638505821</v>
      </c>
      <c r="E27" s="86">
        <f t="shared" si="0"/>
        <v>5.7492405345441355</v>
      </c>
      <c r="F27" s="56">
        <v>17293488.800000001</v>
      </c>
      <c r="G27" s="4"/>
      <c r="H27" s="56">
        <v>3127701.740031288</v>
      </c>
      <c r="I27" s="86">
        <f t="shared" si="1"/>
        <v>1.0719785992018727</v>
      </c>
      <c r="J27" s="56">
        <v>3352829.33</v>
      </c>
      <c r="K27" s="4"/>
      <c r="L27" s="56">
        <v>3127701.740031288</v>
      </c>
      <c r="M27" s="86">
        <f t="shared" si="2"/>
        <v>3.6019780229707266</v>
      </c>
      <c r="N27" s="56">
        <v>11265912.93</v>
      </c>
      <c r="O27" s="4"/>
      <c r="P27" s="12">
        <f t="shared" si="3"/>
        <v>14618742.26</v>
      </c>
      <c r="Q27" s="4"/>
    </row>
    <row r="28" spans="2:17" ht="15.6" x14ac:dyDescent="0.3">
      <c r="B28" s="13" t="s">
        <v>119</v>
      </c>
      <c r="C28" s="4"/>
      <c r="D28" s="56">
        <v>3909429.5152727356</v>
      </c>
      <c r="E28" s="86">
        <f t="shared" si="0"/>
        <v>5.2534676785360057</v>
      </c>
      <c r="F28" s="56">
        <v>20538061.600000001</v>
      </c>
      <c r="G28" s="4"/>
      <c r="H28" s="56">
        <v>4041301.4709591186</v>
      </c>
      <c r="I28" s="86">
        <f t="shared" si="1"/>
        <v>0.81314193054251427</v>
      </c>
      <c r="J28" s="56">
        <v>3286151.68</v>
      </c>
      <c r="K28" s="4"/>
      <c r="L28" s="56">
        <v>4041301.4709591186</v>
      </c>
      <c r="M28" s="86">
        <f t="shared" si="2"/>
        <v>2.7633636788174591</v>
      </c>
      <c r="N28" s="56">
        <v>11167585.699999999</v>
      </c>
      <c r="O28" s="4"/>
      <c r="P28" s="12">
        <f t="shared" si="3"/>
        <v>14453737.379999999</v>
      </c>
      <c r="Q28" s="4"/>
    </row>
    <row r="29" spans="2:17" ht="15.6" x14ac:dyDescent="0.3">
      <c r="B29" s="13" t="s">
        <v>120</v>
      </c>
      <c r="C29" s="4"/>
      <c r="D29" s="56">
        <v>4128691.7462726156</v>
      </c>
      <c r="E29" s="86">
        <f t="shared" si="0"/>
        <v>5.4631040983776735</v>
      </c>
      <c r="F29" s="56">
        <v>22555472.800000001</v>
      </c>
      <c r="G29" s="4"/>
      <c r="H29" s="56">
        <v>4250515.9730845066</v>
      </c>
      <c r="I29" s="86">
        <f t="shared" si="1"/>
        <v>0.84729527963319529</v>
      </c>
      <c r="J29" s="56">
        <v>3601442.12</v>
      </c>
      <c r="K29" s="4"/>
      <c r="L29" s="56">
        <v>4250515.9730845066</v>
      </c>
      <c r="M29" s="86">
        <f t="shared" si="2"/>
        <v>2.8832779779219391</v>
      </c>
      <c r="N29" s="56">
        <v>12255419.1</v>
      </c>
      <c r="O29" s="4"/>
      <c r="P29" s="12">
        <f t="shared" si="3"/>
        <v>15856861.219999999</v>
      </c>
      <c r="Q29" s="4"/>
    </row>
    <row r="30" spans="2:17" ht="15.6" x14ac:dyDescent="0.3">
      <c r="B30" s="13" t="s">
        <v>121</v>
      </c>
      <c r="C30" s="4"/>
      <c r="D30" s="56">
        <v>4296743.5080786273</v>
      </c>
      <c r="E30" s="86">
        <f t="shared" si="0"/>
        <v>5.3065178517476363</v>
      </c>
      <c r="F30" s="56">
        <v>22800746.129999999</v>
      </c>
      <c r="G30" s="4"/>
      <c r="H30" s="56">
        <v>4406939.1209270265</v>
      </c>
      <c r="I30" s="86">
        <f t="shared" si="1"/>
        <v>0.83767832019051136</v>
      </c>
      <c r="J30" s="56">
        <v>3691597.3600000003</v>
      </c>
      <c r="K30" s="4"/>
      <c r="L30" s="56">
        <v>4406939.1209270265</v>
      </c>
      <c r="M30" s="86">
        <f t="shared" si="2"/>
        <v>2.8515842845036863</v>
      </c>
      <c r="N30" s="56">
        <v>12566758.34</v>
      </c>
      <c r="O30" s="4"/>
      <c r="P30" s="12">
        <f t="shared" si="3"/>
        <v>16258355.699999999</v>
      </c>
      <c r="Q30" s="4"/>
    </row>
    <row r="31" spans="2:17" ht="15.6" x14ac:dyDescent="0.3">
      <c r="B31" s="13" t="s">
        <v>122</v>
      </c>
      <c r="C31" s="4"/>
      <c r="D31" s="56">
        <v>4024958.3032135474</v>
      </c>
      <c r="E31" s="86">
        <f t="shared" si="0"/>
        <v>5.1780651350748261</v>
      </c>
      <c r="F31" s="56">
        <v>20841496.260000002</v>
      </c>
      <c r="G31" s="4"/>
      <c r="H31" s="56">
        <v>4085002.321589218</v>
      </c>
      <c r="I31" s="86">
        <f t="shared" si="1"/>
        <v>0.81597194263117145</v>
      </c>
      <c r="J31" s="56">
        <v>3333247.28</v>
      </c>
      <c r="K31" s="4"/>
      <c r="L31" s="56">
        <v>4085002.321589218</v>
      </c>
      <c r="M31" s="86">
        <f t="shared" si="2"/>
        <v>2.786338538865726</v>
      </c>
      <c r="N31" s="56">
        <v>11382199.4</v>
      </c>
      <c r="O31" s="4"/>
      <c r="P31" s="12">
        <f t="shared" si="3"/>
        <v>14715446.68</v>
      </c>
      <c r="Q31" s="4"/>
    </row>
    <row r="32" spans="2:17" ht="15.6" x14ac:dyDescent="0.3">
      <c r="B32" s="13" t="s">
        <v>123</v>
      </c>
      <c r="C32" s="4"/>
      <c r="D32" s="56">
        <v>3431866.9825492278</v>
      </c>
      <c r="E32" s="86">
        <f t="shared" si="0"/>
        <v>6.7878413786003584</v>
      </c>
      <c r="F32" s="56">
        <v>23294968.710000001</v>
      </c>
      <c r="G32" s="4"/>
      <c r="H32" s="56">
        <v>3545546.3270242452</v>
      </c>
      <c r="I32" s="86">
        <f t="shared" si="1"/>
        <v>1.0458130335902516</v>
      </c>
      <c r="J32" s="56">
        <v>3707978.56</v>
      </c>
      <c r="K32" s="4"/>
      <c r="L32" s="56">
        <v>3545546.3270242452</v>
      </c>
      <c r="M32" s="86">
        <f t="shared" si="2"/>
        <v>3.5754195632354269</v>
      </c>
      <c r="N32" s="56">
        <v>12676815.699999999</v>
      </c>
      <c r="O32" s="4"/>
      <c r="P32" s="12">
        <f t="shared" si="3"/>
        <v>16384794.26</v>
      </c>
      <c r="Q32" s="4"/>
    </row>
    <row r="33" spans="2:17" ht="15.6" x14ac:dyDescent="0.3">
      <c r="B33" s="13" t="s">
        <v>124</v>
      </c>
      <c r="C33" s="4"/>
      <c r="D33" s="56">
        <v>3044654.1285344316</v>
      </c>
      <c r="E33" s="86">
        <f t="shared" si="0"/>
        <v>6.4596462815522013</v>
      </c>
      <c r="F33" s="56">
        <v>19667388.719999999</v>
      </c>
      <c r="G33" s="4"/>
      <c r="H33" s="56">
        <v>3233136.3524658754</v>
      </c>
      <c r="I33" s="86">
        <f t="shared" si="1"/>
        <v>0.96692270884761444</v>
      </c>
      <c r="J33" s="56">
        <v>3126192.96</v>
      </c>
      <c r="K33" s="4"/>
      <c r="L33" s="56">
        <v>3233136.3524658754</v>
      </c>
      <c r="M33" s="86">
        <f t="shared" si="2"/>
        <v>3.3059488913444497</v>
      </c>
      <c r="N33" s="56">
        <v>10688583.539999999</v>
      </c>
      <c r="O33" s="4"/>
      <c r="P33" s="12">
        <f t="shared" si="3"/>
        <v>13814776.5</v>
      </c>
      <c r="Q33" s="4"/>
    </row>
    <row r="34" spans="2:17" ht="15.6" x14ac:dyDescent="0.3">
      <c r="B34" s="13" t="s">
        <v>125</v>
      </c>
      <c r="C34" s="4"/>
      <c r="D34" s="56">
        <v>3256301.1993175084</v>
      </c>
      <c r="E34" s="86">
        <f t="shared" si="0"/>
        <v>5.6203840952538</v>
      </c>
      <c r="F34" s="56">
        <v>18301663.469999999</v>
      </c>
      <c r="G34" s="4"/>
      <c r="H34" s="56">
        <v>3354666.8194278767</v>
      </c>
      <c r="I34" s="86">
        <f t="shared" si="1"/>
        <v>0.87429980915368732</v>
      </c>
      <c r="J34" s="56">
        <v>2932984.56</v>
      </c>
      <c r="K34" s="4"/>
      <c r="L34" s="56">
        <v>3354666.8194278767</v>
      </c>
      <c r="M34" s="86">
        <f t="shared" si="2"/>
        <v>2.9999419381136443</v>
      </c>
      <c r="N34" s="56">
        <v>10063805.68</v>
      </c>
      <c r="O34" s="4"/>
      <c r="P34" s="12">
        <f t="shared" si="3"/>
        <v>12996790.24</v>
      </c>
      <c r="Q34" s="4"/>
    </row>
    <row r="35" spans="2:17" ht="15.6" x14ac:dyDescent="0.3">
      <c r="B35" s="13" t="s">
        <v>126</v>
      </c>
      <c r="C35" s="4"/>
      <c r="D35" s="56">
        <v>3442147.8983719498</v>
      </c>
      <c r="E35" s="86">
        <f t="shared" si="0"/>
        <v>5.2345406304366229</v>
      </c>
      <c r="F35" s="56">
        <v>18018063.030000001</v>
      </c>
      <c r="G35" s="4"/>
      <c r="H35" s="56">
        <v>3542341.2848501247</v>
      </c>
      <c r="I35" s="86">
        <f t="shared" si="1"/>
        <v>0.8186433566981095</v>
      </c>
      <c r="J35" s="56">
        <v>2899914.16</v>
      </c>
      <c r="K35" s="4"/>
      <c r="L35" s="56">
        <v>3542341.2848501247</v>
      </c>
      <c r="M35" s="86">
        <f t="shared" si="2"/>
        <v>2.8025284978773666</v>
      </c>
      <c r="N35" s="56">
        <v>9927512.4000000004</v>
      </c>
      <c r="O35" s="4"/>
      <c r="P35" s="12">
        <f t="shared" si="3"/>
        <v>12827426.560000001</v>
      </c>
      <c r="Q35" s="4"/>
    </row>
    <row r="36" spans="2:17" x14ac:dyDescent="0.25">
      <c r="B36" s="4"/>
      <c r="C36" s="4"/>
      <c r="D36" s="4"/>
      <c r="E36" s="4"/>
      <c r="F36" s="4"/>
      <c r="G36" s="4"/>
      <c r="H36" s="4"/>
      <c r="I36" s="4"/>
      <c r="J36" s="4"/>
      <c r="K36" s="4"/>
      <c r="L36" s="4"/>
      <c r="M36" s="4"/>
      <c r="N36" s="4"/>
      <c r="O36" s="4"/>
      <c r="P36" s="4"/>
      <c r="Q36" s="4"/>
    </row>
    <row r="37" spans="2:17" ht="18.600000000000001" thickBot="1" x14ac:dyDescent="0.4">
      <c r="B37" s="14" t="s">
        <v>127</v>
      </c>
      <c r="C37" s="4"/>
      <c r="D37" s="15">
        <f>SUM(D24:D35)</f>
        <v>42805945.780038066</v>
      </c>
      <c r="E37" s="16">
        <f>IF(D37&lt;&gt;0,F37/D37,0)</f>
        <v>5.6470049175440744</v>
      </c>
      <c r="F37" s="17">
        <f>SUM(F24:F35)</f>
        <v>241725386.31999999</v>
      </c>
      <c r="G37" s="4"/>
      <c r="H37" s="15">
        <f>SUM(H24:H35)</f>
        <v>44249519.050116919</v>
      </c>
      <c r="I37" s="16">
        <f>IF(H37&lt;&gt;0,J37/H37,0)</f>
        <v>0.89333729854167887</v>
      </c>
      <c r="J37" s="17">
        <f>SUM(J24:J35)</f>
        <v>39529745.810000002</v>
      </c>
      <c r="K37" s="4"/>
      <c r="L37" s="15">
        <f>SUM(L24:L35)</f>
        <v>44249519.050116919</v>
      </c>
      <c r="M37" s="16">
        <f>IF(L37&lt;&gt;0,N37/L37,0)</f>
        <v>3.0381640654158661</v>
      </c>
      <c r="N37" s="17">
        <f>SUM(N24:N35)</f>
        <v>134437298.69000003</v>
      </c>
      <c r="O37" s="4"/>
      <c r="P37" s="17">
        <f>SUM(P24:P35)</f>
        <v>173967044.5</v>
      </c>
      <c r="Q37" s="4"/>
    </row>
    <row r="38" spans="2:17" x14ac:dyDescent="0.25">
      <c r="B38" s="4"/>
      <c r="C38" s="4"/>
      <c r="D38" s="4"/>
      <c r="E38" s="4"/>
      <c r="F38" s="4"/>
      <c r="G38" s="4"/>
      <c r="H38" s="4"/>
      <c r="I38" s="4"/>
      <c r="J38" s="4"/>
      <c r="K38" s="4"/>
      <c r="L38" s="4"/>
      <c r="M38" s="4"/>
      <c r="N38" s="4"/>
      <c r="O38" s="4"/>
      <c r="P38" s="4"/>
      <c r="Q38" s="4"/>
    </row>
    <row r="39" spans="2:17" ht="15.6" x14ac:dyDescent="0.25">
      <c r="B39" s="52" t="s">
        <v>163</v>
      </c>
      <c r="C39" s="51"/>
      <c r="D39" s="215" t="s">
        <v>160</v>
      </c>
      <c r="E39" s="215"/>
      <c r="F39" s="215"/>
      <c r="G39" s="51"/>
      <c r="H39" s="215" t="s">
        <v>162</v>
      </c>
      <c r="I39" s="215"/>
      <c r="J39" s="215"/>
      <c r="K39" s="51"/>
      <c r="L39" s="215" t="s">
        <v>161</v>
      </c>
      <c r="M39" s="215"/>
      <c r="N39" s="215"/>
      <c r="O39" s="51"/>
      <c r="P39" s="52" t="s">
        <v>434</v>
      </c>
      <c r="Q39" s="4"/>
    </row>
    <row r="40" spans="2:17" ht="15.6" x14ac:dyDescent="0.3">
      <c r="B40" s="10"/>
      <c r="C40" s="7"/>
      <c r="D40" s="11"/>
      <c r="E40" s="11"/>
      <c r="F40" s="11"/>
      <c r="G40" s="7"/>
      <c r="H40" s="11"/>
      <c r="I40" s="11"/>
      <c r="J40" s="11"/>
      <c r="K40" s="7"/>
      <c r="L40" s="11"/>
      <c r="M40" s="11"/>
      <c r="N40" s="11"/>
      <c r="O40" s="7"/>
      <c r="P40" s="11"/>
      <c r="Q40" s="4"/>
    </row>
    <row r="41" spans="2:17" ht="31.2" x14ac:dyDescent="0.3">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6" x14ac:dyDescent="0.3">
      <c r="B43" s="13" t="s">
        <v>115</v>
      </c>
      <c r="C43" s="4"/>
      <c r="D43" s="56"/>
      <c r="E43" s="134">
        <f>ROUND(IF(D43&lt;&gt;0,F43/D43,0),4)</f>
        <v>0</v>
      </c>
      <c r="F43" s="57"/>
      <c r="G43" s="4"/>
      <c r="H43" s="56"/>
      <c r="I43" s="135">
        <f>ROUND(IF(H43&lt;&gt;0,J43/H43,0),4)</f>
        <v>0</v>
      </c>
      <c r="J43" s="58"/>
      <c r="K43" s="4"/>
      <c r="L43" s="56"/>
      <c r="M43" s="135">
        <f>ROUND(IF(L43&lt;&gt;0,N43/L43,0),4)</f>
        <v>0</v>
      </c>
      <c r="N43" s="57"/>
      <c r="O43" s="4"/>
      <c r="P43" s="12">
        <f t="shared" ref="P43:P54" si="4">J43+N43</f>
        <v>0</v>
      </c>
      <c r="Q43" s="4"/>
    </row>
    <row r="44" spans="2:17" ht="15.6" x14ac:dyDescent="0.3">
      <c r="B44" s="13" t="s">
        <v>116</v>
      </c>
      <c r="C44" s="4"/>
      <c r="D44" s="56"/>
      <c r="E44" s="134">
        <f t="shared" ref="E44:E54" si="5">ROUND(IF(D44&lt;&gt;0,F44/D44,0),4)</f>
        <v>0</v>
      </c>
      <c r="F44" s="57"/>
      <c r="G44" s="4"/>
      <c r="H44" s="56"/>
      <c r="I44" s="135">
        <f t="shared" ref="I44:I54" si="6">ROUND(IF(H44&lt;&gt;0,J44/H44,0),4)</f>
        <v>0</v>
      </c>
      <c r="J44" s="58"/>
      <c r="K44" s="4"/>
      <c r="L44" s="56"/>
      <c r="M44" s="135">
        <f t="shared" ref="M44:M54" si="7">ROUND(IF(L44&lt;&gt;0,N44/L44,0),4)</f>
        <v>0</v>
      </c>
      <c r="N44" s="57"/>
      <c r="O44" s="4"/>
      <c r="P44" s="12">
        <f t="shared" si="4"/>
        <v>0</v>
      </c>
      <c r="Q44" s="4"/>
    </row>
    <row r="45" spans="2:17" ht="15.6" x14ac:dyDescent="0.3">
      <c r="B45" s="13" t="s">
        <v>117</v>
      </c>
      <c r="C45" s="4"/>
      <c r="D45" s="56"/>
      <c r="E45" s="134">
        <f t="shared" si="5"/>
        <v>0</v>
      </c>
      <c r="F45" s="57"/>
      <c r="G45" s="4"/>
      <c r="H45" s="56"/>
      <c r="I45" s="135">
        <f t="shared" si="6"/>
        <v>0</v>
      </c>
      <c r="J45" s="58"/>
      <c r="K45" s="4"/>
      <c r="L45" s="56"/>
      <c r="M45" s="135">
        <f t="shared" si="7"/>
        <v>0</v>
      </c>
      <c r="N45" s="57"/>
      <c r="O45" s="4"/>
      <c r="P45" s="12">
        <f t="shared" si="4"/>
        <v>0</v>
      </c>
      <c r="Q45" s="4"/>
    </row>
    <row r="46" spans="2:17" ht="15.6" x14ac:dyDescent="0.3">
      <c r="B46" s="13" t="s">
        <v>118</v>
      </c>
      <c r="C46" s="4"/>
      <c r="D46" s="56"/>
      <c r="E46" s="134">
        <f t="shared" si="5"/>
        <v>0</v>
      </c>
      <c r="F46" s="57"/>
      <c r="G46" s="4"/>
      <c r="H46" s="56"/>
      <c r="I46" s="135">
        <f t="shared" si="6"/>
        <v>0</v>
      </c>
      <c r="J46" s="58"/>
      <c r="K46" s="4"/>
      <c r="L46" s="56"/>
      <c r="M46" s="135">
        <f t="shared" si="7"/>
        <v>0</v>
      </c>
      <c r="N46" s="57"/>
      <c r="O46" s="4"/>
      <c r="P46" s="12">
        <f t="shared" si="4"/>
        <v>0</v>
      </c>
      <c r="Q46" s="4"/>
    </row>
    <row r="47" spans="2:17" ht="15.6" x14ac:dyDescent="0.3">
      <c r="B47" s="13" t="s">
        <v>119</v>
      </c>
      <c r="C47" s="4"/>
      <c r="D47" s="56"/>
      <c r="E47" s="134">
        <f t="shared" si="5"/>
        <v>0</v>
      </c>
      <c r="F47" s="57"/>
      <c r="G47" s="4"/>
      <c r="H47" s="56"/>
      <c r="I47" s="135">
        <f t="shared" si="6"/>
        <v>0</v>
      </c>
      <c r="J47" s="58"/>
      <c r="K47" s="4"/>
      <c r="L47" s="56"/>
      <c r="M47" s="135">
        <f t="shared" si="7"/>
        <v>0</v>
      </c>
      <c r="N47" s="57"/>
      <c r="O47" s="4"/>
      <c r="P47" s="12">
        <f t="shared" si="4"/>
        <v>0</v>
      </c>
      <c r="Q47" s="4"/>
    </row>
    <row r="48" spans="2:17" ht="15.6" x14ac:dyDescent="0.3">
      <c r="B48" s="13" t="s">
        <v>120</v>
      </c>
      <c r="C48" s="4"/>
      <c r="D48" s="56"/>
      <c r="E48" s="134">
        <f t="shared" si="5"/>
        <v>0</v>
      </c>
      <c r="F48" s="57"/>
      <c r="G48" s="4"/>
      <c r="H48" s="56"/>
      <c r="I48" s="135">
        <f t="shared" si="6"/>
        <v>0</v>
      </c>
      <c r="J48" s="58"/>
      <c r="K48" s="4"/>
      <c r="L48" s="56"/>
      <c r="M48" s="135">
        <f t="shared" si="7"/>
        <v>0</v>
      </c>
      <c r="N48" s="57"/>
      <c r="O48" s="4"/>
      <c r="P48" s="12">
        <f t="shared" si="4"/>
        <v>0</v>
      </c>
      <c r="Q48" s="4"/>
    </row>
    <row r="49" spans="2:17" ht="15.6" x14ac:dyDescent="0.3">
      <c r="B49" s="13" t="s">
        <v>121</v>
      </c>
      <c r="C49" s="4"/>
      <c r="D49" s="56"/>
      <c r="E49" s="134">
        <f t="shared" si="5"/>
        <v>0</v>
      </c>
      <c r="F49" s="57"/>
      <c r="G49" s="4"/>
      <c r="H49" s="56"/>
      <c r="I49" s="135">
        <f t="shared" si="6"/>
        <v>0</v>
      </c>
      <c r="J49" s="58"/>
      <c r="K49" s="4"/>
      <c r="L49" s="56"/>
      <c r="M49" s="135">
        <f t="shared" si="7"/>
        <v>0</v>
      </c>
      <c r="N49" s="57"/>
      <c r="O49" s="4"/>
      <c r="P49" s="12">
        <f t="shared" si="4"/>
        <v>0</v>
      </c>
      <c r="Q49" s="4"/>
    </row>
    <row r="50" spans="2:17" ht="15.6" x14ac:dyDescent="0.3">
      <c r="B50" s="13" t="s">
        <v>122</v>
      </c>
      <c r="C50" s="4"/>
      <c r="D50" s="56"/>
      <c r="E50" s="134">
        <f t="shared" si="5"/>
        <v>0</v>
      </c>
      <c r="F50" s="57"/>
      <c r="G50" s="4"/>
      <c r="H50" s="56"/>
      <c r="I50" s="135">
        <f t="shared" si="6"/>
        <v>0</v>
      </c>
      <c r="J50" s="58"/>
      <c r="K50" s="4"/>
      <c r="L50" s="56"/>
      <c r="M50" s="135">
        <f t="shared" si="7"/>
        <v>0</v>
      </c>
      <c r="N50" s="57"/>
      <c r="O50" s="4"/>
      <c r="P50" s="12">
        <f t="shared" si="4"/>
        <v>0</v>
      </c>
      <c r="Q50" s="4"/>
    </row>
    <row r="51" spans="2:17" ht="15.6" x14ac:dyDescent="0.3">
      <c r="B51" s="13" t="s">
        <v>123</v>
      </c>
      <c r="C51" s="4"/>
      <c r="D51" s="56"/>
      <c r="E51" s="134">
        <f t="shared" si="5"/>
        <v>0</v>
      </c>
      <c r="F51" s="57"/>
      <c r="G51" s="4"/>
      <c r="H51" s="56"/>
      <c r="I51" s="135">
        <f t="shared" si="6"/>
        <v>0</v>
      </c>
      <c r="J51" s="58"/>
      <c r="K51" s="4"/>
      <c r="L51" s="56"/>
      <c r="M51" s="135">
        <f t="shared" si="7"/>
        <v>0</v>
      </c>
      <c r="N51" s="57"/>
      <c r="O51" s="4"/>
      <c r="P51" s="12">
        <f t="shared" si="4"/>
        <v>0</v>
      </c>
      <c r="Q51" s="4"/>
    </row>
    <row r="52" spans="2:17" ht="15.6" x14ac:dyDescent="0.3">
      <c r="B52" s="13" t="s">
        <v>124</v>
      </c>
      <c r="C52" s="4"/>
      <c r="D52" s="56"/>
      <c r="E52" s="134">
        <f t="shared" si="5"/>
        <v>0</v>
      </c>
      <c r="F52" s="57"/>
      <c r="G52" s="4"/>
      <c r="H52" s="56"/>
      <c r="I52" s="135">
        <f t="shared" si="6"/>
        <v>0</v>
      </c>
      <c r="J52" s="58"/>
      <c r="K52" s="4"/>
      <c r="L52" s="56"/>
      <c r="M52" s="135">
        <f t="shared" si="7"/>
        <v>0</v>
      </c>
      <c r="N52" s="57"/>
      <c r="O52" s="4"/>
      <c r="P52" s="12">
        <f t="shared" si="4"/>
        <v>0</v>
      </c>
      <c r="Q52" s="4"/>
    </row>
    <row r="53" spans="2:17" ht="15.6" x14ac:dyDescent="0.3">
      <c r="B53" s="13" t="s">
        <v>125</v>
      </c>
      <c r="C53" s="4"/>
      <c r="D53" s="56"/>
      <c r="E53" s="134">
        <f t="shared" si="5"/>
        <v>0</v>
      </c>
      <c r="F53" s="57"/>
      <c r="G53" s="4"/>
      <c r="H53" s="56"/>
      <c r="I53" s="135">
        <f t="shared" si="6"/>
        <v>0</v>
      </c>
      <c r="J53" s="58"/>
      <c r="K53" s="4"/>
      <c r="L53" s="56"/>
      <c r="M53" s="135">
        <f t="shared" si="7"/>
        <v>0</v>
      </c>
      <c r="N53" s="57"/>
      <c r="O53" s="4"/>
      <c r="P53" s="12">
        <f t="shared" si="4"/>
        <v>0</v>
      </c>
      <c r="Q53" s="4"/>
    </row>
    <row r="54" spans="2:17" ht="15.6" x14ac:dyDescent="0.3">
      <c r="B54" s="13" t="s">
        <v>126</v>
      </c>
      <c r="C54" s="4"/>
      <c r="D54" s="56"/>
      <c r="E54" s="134">
        <f t="shared" si="5"/>
        <v>0</v>
      </c>
      <c r="F54" s="57"/>
      <c r="G54" s="4"/>
      <c r="H54" s="56"/>
      <c r="I54" s="135">
        <f t="shared" si="6"/>
        <v>0</v>
      </c>
      <c r="J54" s="58"/>
      <c r="K54" s="4"/>
      <c r="L54" s="56"/>
      <c r="M54" s="135">
        <f t="shared" si="7"/>
        <v>0</v>
      </c>
      <c r="N54" s="57"/>
      <c r="O54" s="4"/>
      <c r="P54" s="12">
        <f t="shared" si="4"/>
        <v>0</v>
      </c>
      <c r="Q54" s="4"/>
    </row>
    <row r="55" spans="2:17" x14ac:dyDescent="0.25">
      <c r="B55" s="4"/>
      <c r="C55" s="4"/>
      <c r="D55" s="4"/>
      <c r="E55" s="4"/>
      <c r="F55" s="4"/>
      <c r="G55" s="4"/>
      <c r="H55" s="4"/>
      <c r="I55" s="4"/>
      <c r="J55" s="4"/>
      <c r="K55" s="4"/>
      <c r="L55" s="4"/>
      <c r="M55" s="4"/>
      <c r="N55" s="4"/>
      <c r="O55" s="4"/>
      <c r="P55" s="4"/>
      <c r="Q55" s="4"/>
    </row>
    <row r="56" spans="2:17" ht="18.600000000000001" thickBot="1" x14ac:dyDescent="0.4">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6" x14ac:dyDescent="0.25">
      <c r="B58" s="59" t="s">
        <v>171</v>
      </c>
      <c r="C58" s="51"/>
      <c r="D58" s="215" t="s">
        <v>160</v>
      </c>
      <c r="E58" s="215"/>
      <c r="F58" s="215"/>
      <c r="G58" s="51"/>
      <c r="H58" s="215" t="s">
        <v>162</v>
      </c>
      <c r="I58" s="215"/>
      <c r="J58" s="215"/>
      <c r="K58" s="51"/>
      <c r="L58" s="215" t="s">
        <v>161</v>
      </c>
      <c r="M58" s="215"/>
      <c r="N58" s="215"/>
      <c r="O58" s="51"/>
      <c r="P58" s="52" t="s">
        <v>434</v>
      </c>
      <c r="Q58" s="4"/>
    </row>
    <row r="59" spans="2:17" ht="15.6" x14ac:dyDescent="0.3">
      <c r="B59" s="60" t="s">
        <v>173</v>
      </c>
      <c r="C59" s="7"/>
      <c r="D59" s="11"/>
      <c r="E59" s="11"/>
      <c r="F59" s="11"/>
      <c r="G59" s="7"/>
      <c r="H59" s="11"/>
      <c r="I59" s="11"/>
      <c r="J59" s="11"/>
      <c r="K59" s="7"/>
      <c r="L59" s="11"/>
      <c r="M59" s="11"/>
      <c r="N59" s="11"/>
      <c r="O59" s="7"/>
      <c r="P59" s="11"/>
      <c r="Q59" s="4"/>
    </row>
    <row r="60" spans="2:17" ht="31.2" x14ac:dyDescent="0.3">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6" x14ac:dyDescent="0.3">
      <c r="B62" s="13" t="s">
        <v>115</v>
      </c>
      <c r="C62" s="4"/>
      <c r="D62" s="56"/>
      <c r="E62" s="86">
        <f t="shared" ref="E62:E73" si="8">IF(D62&lt;&gt;0,F62/D62,0)</f>
        <v>0</v>
      </c>
      <c r="F62" s="57"/>
      <c r="G62" s="4"/>
      <c r="H62" s="56"/>
      <c r="I62" s="86">
        <f t="shared" ref="I62:I73" si="9">IF(H62&lt;&gt;0,J62/H62,0)</f>
        <v>0</v>
      </c>
      <c r="J62" s="58"/>
      <c r="K62" s="4"/>
      <c r="L62" s="56"/>
      <c r="M62" s="86">
        <f t="shared" ref="M62:M73" si="10">IF(L62&lt;&gt;0,N62/L62,0)</f>
        <v>0</v>
      </c>
      <c r="N62" s="57"/>
      <c r="O62" s="4"/>
      <c r="P62" s="12">
        <f t="shared" ref="P62:P73" si="11">J62+N62</f>
        <v>0</v>
      </c>
      <c r="Q62" s="4"/>
    </row>
    <row r="63" spans="2:17" ht="15.6" x14ac:dyDescent="0.3">
      <c r="B63" s="13" t="s">
        <v>116</v>
      </c>
      <c r="C63" s="4"/>
      <c r="D63" s="56"/>
      <c r="E63" s="86">
        <f t="shared" si="8"/>
        <v>0</v>
      </c>
      <c r="F63" s="57"/>
      <c r="G63" s="4"/>
      <c r="H63" s="56"/>
      <c r="I63" s="86">
        <f t="shared" si="9"/>
        <v>0</v>
      </c>
      <c r="J63" s="58"/>
      <c r="K63" s="4"/>
      <c r="L63" s="56"/>
      <c r="M63" s="86">
        <f t="shared" si="10"/>
        <v>0</v>
      </c>
      <c r="N63" s="57"/>
      <c r="O63" s="4"/>
      <c r="P63" s="12">
        <f t="shared" si="11"/>
        <v>0</v>
      </c>
      <c r="Q63" s="4"/>
    </row>
    <row r="64" spans="2:17" ht="15.6" x14ac:dyDescent="0.3">
      <c r="B64" s="13" t="s">
        <v>117</v>
      </c>
      <c r="C64" s="4"/>
      <c r="D64" s="56"/>
      <c r="E64" s="86">
        <f t="shared" si="8"/>
        <v>0</v>
      </c>
      <c r="F64" s="57"/>
      <c r="G64" s="4"/>
      <c r="H64" s="56"/>
      <c r="I64" s="86">
        <f t="shared" si="9"/>
        <v>0</v>
      </c>
      <c r="J64" s="58"/>
      <c r="K64" s="4"/>
      <c r="L64" s="56"/>
      <c r="M64" s="86">
        <f t="shared" si="10"/>
        <v>0</v>
      </c>
      <c r="N64" s="57"/>
      <c r="O64" s="4"/>
      <c r="P64" s="12">
        <f t="shared" si="11"/>
        <v>0</v>
      </c>
      <c r="Q64" s="4"/>
    </row>
    <row r="65" spans="2:17" ht="15.6" x14ac:dyDescent="0.3">
      <c r="B65" s="13" t="s">
        <v>118</v>
      </c>
      <c r="C65" s="4"/>
      <c r="D65" s="56"/>
      <c r="E65" s="86">
        <f t="shared" si="8"/>
        <v>0</v>
      </c>
      <c r="F65" s="57"/>
      <c r="G65" s="4"/>
      <c r="H65" s="56"/>
      <c r="I65" s="86">
        <f t="shared" si="9"/>
        <v>0</v>
      </c>
      <c r="J65" s="58"/>
      <c r="K65" s="4"/>
      <c r="L65" s="56"/>
      <c r="M65" s="86">
        <f t="shared" si="10"/>
        <v>0</v>
      </c>
      <c r="N65" s="57"/>
      <c r="O65" s="4"/>
      <c r="P65" s="12">
        <f t="shared" si="11"/>
        <v>0</v>
      </c>
      <c r="Q65" s="4"/>
    </row>
    <row r="66" spans="2:17" ht="15.6" x14ac:dyDescent="0.3">
      <c r="B66" s="13" t="s">
        <v>119</v>
      </c>
      <c r="C66" s="4"/>
      <c r="D66" s="56"/>
      <c r="E66" s="86">
        <f t="shared" si="8"/>
        <v>0</v>
      </c>
      <c r="F66" s="57"/>
      <c r="G66" s="4"/>
      <c r="H66" s="56"/>
      <c r="I66" s="86">
        <f t="shared" si="9"/>
        <v>0</v>
      </c>
      <c r="J66" s="58"/>
      <c r="K66" s="4"/>
      <c r="L66" s="56"/>
      <c r="M66" s="86">
        <f t="shared" si="10"/>
        <v>0</v>
      </c>
      <c r="N66" s="57"/>
      <c r="O66" s="4"/>
      <c r="P66" s="12">
        <f t="shared" si="11"/>
        <v>0</v>
      </c>
      <c r="Q66" s="4"/>
    </row>
    <row r="67" spans="2:17" ht="15.6" x14ac:dyDescent="0.3">
      <c r="B67" s="13" t="s">
        <v>120</v>
      </c>
      <c r="C67" s="4"/>
      <c r="D67" s="56"/>
      <c r="E67" s="86">
        <f t="shared" si="8"/>
        <v>0</v>
      </c>
      <c r="F67" s="57"/>
      <c r="G67" s="4"/>
      <c r="H67" s="56"/>
      <c r="I67" s="86">
        <f t="shared" si="9"/>
        <v>0</v>
      </c>
      <c r="J67" s="58"/>
      <c r="K67" s="4"/>
      <c r="L67" s="56"/>
      <c r="M67" s="86">
        <f t="shared" si="10"/>
        <v>0</v>
      </c>
      <c r="N67" s="57"/>
      <c r="O67" s="4"/>
      <c r="P67" s="12">
        <f t="shared" si="11"/>
        <v>0</v>
      </c>
      <c r="Q67" s="4"/>
    </row>
    <row r="68" spans="2:17" ht="15.6" x14ac:dyDescent="0.3">
      <c r="B68" s="13" t="s">
        <v>121</v>
      </c>
      <c r="C68" s="4"/>
      <c r="D68" s="56"/>
      <c r="E68" s="86">
        <f t="shared" si="8"/>
        <v>0</v>
      </c>
      <c r="F68" s="57"/>
      <c r="G68" s="4"/>
      <c r="H68" s="56"/>
      <c r="I68" s="86">
        <f t="shared" si="9"/>
        <v>0</v>
      </c>
      <c r="J68" s="58"/>
      <c r="K68" s="4"/>
      <c r="L68" s="56"/>
      <c r="M68" s="86">
        <f t="shared" si="10"/>
        <v>0</v>
      </c>
      <c r="N68" s="57"/>
      <c r="O68" s="4"/>
      <c r="P68" s="12">
        <f t="shared" si="11"/>
        <v>0</v>
      </c>
      <c r="Q68" s="4"/>
    </row>
    <row r="69" spans="2:17" ht="15.6" x14ac:dyDescent="0.3">
      <c r="B69" s="13" t="s">
        <v>122</v>
      </c>
      <c r="C69" s="4"/>
      <c r="D69" s="56"/>
      <c r="E69" s="86">
        <f t="shared" si="8"/>
        <v>0</v>
      </c>
      <c r="F69" s="57"/>
      <c r="G69" s="4"/>
      <c r="H69" s="56"/>
      <c r="I69" s="86">
        <f t="shared" si="9"/>
        <v>0</v>
      </c>
      <c r="J69" s="58"/>
      <c r="K69" s="4"/>
      <c r="L69" s="56"/>
      <c r="M69" s="86">
        <f t="shared" si="10"/>
        <v>0</v>
      </c>
      <c r="N69" s="57"/>
      <c r="O69" s="4"/>
      <c r="P69" s="12">
        <f t="shared" si="11"/>
        <v>0</v>
      </c>
      <c r="Q69" s="4"/>
    </row>
    <row r="70" spans="2:17" ht="15.6" x14ac:dyDescent="0.3">
      <c r="B70" s="13" t="s">
        <v>123</v>
      </c>
      <c r="C70" s="4"/>
      <c r="D70" s="56"/>
      <c r="E70" s="86">
        <f t="shared" si="8"/>
        <v>0</v>
      </c>
      <c r="F70" s="57"/>
      <c r="G70" s="4"/>
      <c r="H70" s="56"/>
      <c r="I70" s="86">
        <f t="shared" si="9"/>
        <v>0</v>
      </c>
      <c r="J70" s="58"/>
      <c r="K70" s="4"/>
      <c r="L70" s="56"/>
      <c r="M70" s="86">
        <f t="shared" si="10"/>
        <v>0</v>
      </c>
      <c r="N70" s="57"/>
      <c r="O70" s="4"/>
      <c r="P70" s="12">
        <f t="shared" si="11"/>
        <v>0</v>
      </c>
      <c r="Q70" s="4"/>
    </row>
    <row r="71" spans="2:17" ht="15.6" x14ac:dyDescent="0.3">
      <c r="B71" s="13" t="s">
        <v>124</v>
      </c>
      <c r="C71" s="4"/>
      <c r="D71" s="56"/>
      <c r="E71" s="86">
        <f t="shared" si="8"/>
        <v>0</v>
      </c>
      <c r="F71" s="57"/>
      <c r="G71" s="4"/>
      <c r="H71" s="56"/>
      <c r="I71" s="86">
        <f t="shared" si="9"/>
        <v>0</v>
      </c>
      <c r="J71" s="58"/>
      <c r="K71" s="4"/>
      <c r="L71" s="56"/>
      <c r="M71" s="86">
        <f t="shared" si="10"/>
        <v>0</v>
      </c>
      <c r="N71" s="57"/>
      <c r="O71" s="4"/>
      <c r="P71" s="12">
        <f t="shared" si="11"/>
        <v>0</v>
      </c>
      <c r="Q71" s="4"/>
    </row>
    <row r="72" spans="2:17" ht="15.6" x14ac:dyDescent="0.3">
      <c r="B72" s="13" t="s">
        <v>125</v>
      </c>
      <c r="C72" s="4"/>
      <c r="D72" s="56"/>
      <c r="E72" s="86">
        <f t="shared" si="8"/>
        <v>0</v>
      </c>
      <c r="F72" s="57"/>
      <c r="G72" s="4"/>
      <c r="H72" s="56"/>
      <c r="I72" s="86">
        <f t="shared" si="9"/>
        <v>0</v>
      </c>
      <c r="J72" s="58"/>
      <c r="K72" s="4"/>
      <c r="L72" s="56"/>
      <c r="M72" s="86">
        <f t="shared" si="10"/>
        <v>0</v>
      </c>
      <c r="N72" s="57"/>
      <c r="O72" s="4"/>
      <c r="P72" s="12">
        <f t="shared" si="11"/>
        <v>0</v>
      </c>
      <c r="Q72" s="4"/>
    </row>
    <row r="73" spans="2:17" ht="15.6" x14ac:dyDescent="0.3">
      <c r="B73" s="13" t="s">
        <v>126</v>
      </c>
      <c r="C73" s="4"/>
      <c r="D73" s="56"/>
      <c r="E73" s="86">
        <f t="shared" si="8"/>
        <v>0</v>
      </c>
      <c r="F73" s="57"/>
      <c r="G73" s="4"/>
      <c r="H73" s="56"/>
      <c r="I73" s="86">
        <f t="shared" si="9"/>
        <v>0</v>
      </c>
      <c r="J73" s="58"/>
      <c r="K73" s="4"/>
      <c r="L73" s="56"/>
      <c r="M73" s="86">
        <f t="shared" si="10"/>
        <v>0</v>
      </c>
      <c r="N73" s="57"/>
      <c r="O73" s="4"/>
      <c r="P73" s="12">
        <f t="shared" si="11"/>
        <v>0</v>
      </c>
      <c r="Q73" s="4"/>
    </row>
    <row r="74" spans="2:17" x14ac:dyDescent="0.25">
      <c r="B74" s="4"/>
      <c r="C74" s="4"/>
      <c r="D74" s="4"/>
      <c r="E74" s="4"/>
      <c r="F74" s="4"/>
      <c r="G74" s="4"/>
      <c r="H74" s="4"/>
      <c r="I74" s="4"/>
      <c r="J74" s="4"/>
      <c r="K74" s="4"/>
      <c r="L74" s="4"/>
      <c r="M74" s="4"/>
      <c r="N74" s="4"/>
      <c r="O74" s="4"/>
      <c r="P74" s="4"/>
      <c r="Q74" s="4"/>
    </row>
    <row r="75" spans="2:17" ht="18.600000000000001" thickBot="1" x14ac:dyDescent="0.4">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6" x14ac:dyDescent="0.25">
      <c r="B77" s="59" t="s">
        <v>172</v>
      </c>
      <c r="C77" s="51"/>
      <c r="D77" s="215" t="s">
        <v>160</v>
      </c>
      <c r="E77" s="215"/>
      <c r="F77" s="215"/>
      <c r="G77" s="51"/>
      <c r="H77" s="215" t="s">
        <v>162</v>
      </c>
      <c r="I77" s="215"/>
      <c r="J77" s="215"/>
      <c r="K77" s="51"/>
      <c r="L77" s="215" t="s">
        <v>161</v>
      </c>
      <c r="M77" s="215"/>
      <c r="N77" s="215"/>
      <c r="O77" s="51"/>
      <c r="P77" s="52" t="s">
        <v>434</v>
      </c>
      <c r="Q77" s="4"/>
    </row>
    <row r="78" spans="2:17" ht="15.6" x14ac:dyDescent="0.3">
      <c r="B78" s="60" t="s">
        <v>173</v>
      </c>
      <c r="C78" s="7"/>
      <c r="D78" s="11"/>
      <c r="E78" s="11"/>
      <c r="F78" s="11"/>
      <c r="G78" s="7"/>
      <c r="H78" s="11"/>
      <c r="I78" s="11"/>
      <c r="J78" s="11"/>
      <c r="K78" s="7"/>
      <c r="L78" s="11"/>
      <c r="M78" s="11"/>
      <c r="N78" s="11"/>
      <c r="O78" s="7"/>
      <c r="P78" s="11"/>
      <c r="Q78" s="4"/>
    </row>
    <row r="79" spans="2:17" ht="31.2" x14ac:dyDescent="0.3">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6" x14ac:dyDescent="0.3">
      <c r="B81" s="13" t="s">
        <v>115</v>
      </c>
      <c r="C81" s="4"/>
      <c r="D81" s="56"/>
      <c r="E81" s="86">
        <f t="shared" ref="E81:E92" si="12">IF(D81&lt;&gt;0,F81/D81,0)</f>
        <v>0</v>
      </c>
      <c r="F81" s="57"/>
      <c r="G81" s="4"/>
      <c r="H81" s="56"/>
      <c r="I81" s="86">
        <f t="shared" ref="I81:I92" si="13">IF(H81&lt;&gt;0,J81/H81,0)</f>
        <v>0</v>
      </c>
      <c r="J81" s="58"/>
      <c r="K81" s="4"/>
      <c r="L81" s="56"/>
      <c r="M81" s="86">
        <f t="shared" ref="M81:M92" si="14">IF(L81&lt;&gt;0,N81/L81,0)</f>
        <v>0</v>
      </c>
      <c r="N81" s="57"/>
      <c r="O81" s="4"/>
      <c r="P81" s="12">
        <f t="shared" ref="P81:P92" si="15">J81+N81</f>
        <v>0</v>
      </c>
      <c r="Q81" s="4"/>
    </row>
    <row r="82" spans="2:17" ht="15.6" x14ac:dyDescent="0.3">
      <c r="B82" s="13" t="s">
        <v>116</v>
      </c>
      <c r="C82" s="4"/>
      <c r="D82" s="56"/>
      <c r="E82" s="86">
        <f t="shared" si="12"/>
        <v>0</v>
      </c>
      <c r="F82" s="57"/>
      <c r="G82" s="4"/>
      <c r="H82" s="56"/>
      <c r="I82" s="86">
        <f t="shared" si="13"/>
        <v>0</v>
      </c>
      <c r="J82" s="58"/>
      <c r="K82" s="4"/>
      <c r="L82" s="56"/>
      <c r="M82" s="86">
        <f t="shared" si="14"/>
        <v>0</v>
      </c>
      <c r="N82" s="57"/>
      <c r="O82" s="4"/>
      <c r="P82" s="12">
        <f t="shared" si="15"/>
        <v>0</v>
      </c>
      <c r="Q82" s="4"/>
    </row>
    <row r="83" spans="2:17" ht="15.6" x14ac:dyDescent="0.3">
      <c r="B83" s="13" t="s">
        <v>117</v>
      </c>
      <c r="C83" s="4"/>
      <c r="D83" s="56"/>
      <c r="E83" s="86">
        <f t="shared" si="12"/>
        <v>0</v>
      </c>
      <c r="F83" s="57"/>
      <c r="G83" s="4"/>
      <c r="H83" s="56"/>
      <c r="I83" s="86">
        <f t="shared" si="13"/>
        <v>0</v>
      </c>
      <c r="J83" s="58"/>
      <c r="K83" s="4"/>
      <c r="L83" s="56"/>
      <c r="M83" s="86">
        <f t="shared" si="14"/>
        <v>0</v>
      </c>
      <c r="N83" s="57"/>
      <c r="O83" s="4"/>
      <c r="P83" s="12">
        <f t="shared" si="15"/>
        <v>0</v>
      </c>
      <c r="Q83" s="4"/>
    </row>
    <row r="84" spans="2:17" ht="15.6" x14ac:dyDescent="0.3">
      <c r="B84" s="13" t="s">
        <v>118</v>
      </c>
      <c r="C84" s="4"/>
      <c r="D84" s="56"/>
      <c r="E84" s="86">
        <f t="shared" si="12"/>
        <v>0</v>
      </c>
      <c r="F84" s="57"/>
      <c r="G84" s="4"/>
      <c r="H84" s="56"/>
      <c r="I84" s="86">
        <f t="shared" si="13"/>
        <v>0</v>
      </c>
      <c r="J84" s="58"/>
      <c r="K84" s="4"/>
      <c r="L84" s="56"/>
      <c r="M84" s="86">
        <f t="shared" si="14"/>
        <v>0</v>
      </c>
      <c r="N84" s="57"/>
      <c r="O84" s="4"/>
      <c r="P84" s="12">
        <f t="shared" si="15"/>
        <v>0</v>
      </c>
      <c r="Q84" s="4"/>
    </row>
    <row r="85" spans="2:17" ht="15.6" x14ac:dyDescent="0.3">
      <c r="B85" s="13" t="s">
        <v>119</v>
      </c>
      <c r="C85" s="4"/>
      <c r="D85" s="56"/>
      <c r="E85" s="86">
        <f t="shared" si="12"/>
        <v>0</v>
      </c>
      <c r="F85" s="57"/>
      <c r="G85" s="4"/>
      <c r="H85" s="56"/>
      <c r="I85" s="86">
        <f t="shared" si="13"/>
        <v>0</v>
      </c>
      <c r="J85" s="58"/>
      <c r="K85" s="4"/>
      <c r="L85" s="56"/>
      <c r="M85" s="86">
        <f t="shared" si="14"/>
        <v>0</v>
      </c>
      <c r="N85" s="57"/>
      <c r="O85" s="4"/>
      <c r="P85" s="12">
        <f t="shared" si="15"/>
        <v>0</v>
      </c>
      <c r="Q85" s="4"/>
    </row>
    <row r="86" spans="2:17" ht="15.6" x14ac:dyDescent="0.3">
      <c r="B86" s="13" t="s">
        <v>120</v>
      </c>
      <c r="C86" s="4"/>
      <c r="D86" s="56"/>
      <c r="E86" s="86">
        <f t="shared" si="12"/>
        <v>0</v>
      </c>
      <c r="F86" s="57"/>
      <c r="G86" s="4"/>
      <c r="H86" s="56"/>
      <c r="I86" s="86">
        <f t="shared" si="13"/>
        <v>0</v>
      </c>
      <c r="J86" s="58"/>
      <c r="K86" s="4"/>
      <c r="L86" s="56"/>
      <c r="M86" s="86">
        <f t="shared" si="14"/>
        <v>0</v>
      </c>
      <c r="N86" s="57"/>
      <c r="O86" s="4"/>
      <c r="P86" s="12">
        <f t="shared" si="15"/>
        <v>0</v>
      </c>
      <c r="Q86" s="4"/>
    </row>
    <row r="87" spans="2:17" ht="15.6" x14ac:dyDescent="0.3">
      <c r="B87" s="13" t="s">
        <v>121</v>
      </c>
      <c r="C87" s="4"/>
      <c r="D87" s="56"/>
      <c r="E87" s="86">
        <f t="shared" si="12"/>
        <v>0</v>
      </c>
      <c r="F87" s="57"/>
      <c r="G87" s="4"/>
      <c r="H87" s="56"/>
      <c r="I87" s="86">
        <f t="shared" si="13"/>
        <v>0</v>
      </c>
      <c r="J87" s="58"/>
      <c r="K87" s="4"/>
      <c r="L87" s="56"/>
      <c r="M87" s="86">
        <f t="shared" si="14"/>
        <v>0</v>
      </c>
      <c r="N87" s="57"/>
      <c r="O87" s="4"/>
      <c r="P87" s="12">
        <f t="shared" si="15"/>
        <v>0</v>
      </c>
      <c r="Q87" s="4"/>
    </row>
    <row r="88" spans="2:17" ht="15.6" x14ac:dyDescent="0.3">
      <c r="B88" s="13" t="s">
        <v>122</v>
      </c>
      <c r="C88" s="4"/>
      <c r="D88" s="56"/>
      <c r="E88" s="86">
        <f t="shared" si="12"/>
        <v>0</v>
      </c>
      <c r="F88" s="57"/>
      <c r="G88" s="4"/>
      <c r="H88" s="56"/>
      <c r="I88" s="86">
        <f t="shared" si="13"/>
        <v>0</v>
      </c>
      <c r="J88" s="58"/>
      <c r="K88" s="4"/>
      <c r="L88" s="56"/>
      <c r="M88" s="86">
        <f t="shared" si="14"/>
        <v>0</v>
      </c>
      <c r="N88" s="57"/>
      <c r="O88" s="4"/>
      <c r="P88" s="12">
        <f t="shared" si="15"/>
        <v>0</v>
      </c>
      <c r="Q88" s="4"/>
    </row>
    <row r="89" spans="2:17" ht="15.6" x14ac:dyDescent="0.3">
      <c r="B89" s="13" t="s">
        <v>123</v>
      </c>
      <c r="C89" s="4"/>
      <c r="D89" s="56"/>
      <c r="E89" s="86">
        <f t="shared" si="12"/>
        <v>0</v>
      </c>
      <c r="F89" s="57"/>
      <c r="G89" s="4"/>
      <c r="H89" s="56"/>
      <c r="I89" s="86">
        <f t="shared" si="13"/>
        <v>0</v>
      </c>
      <c r="J89" s="58"/>
      <c r="K89" s="4"/>
      <c r="L89" s="56"/>
      <c r="M89" s="86">
        <f t="shared" si="14"/>
        <v>0</v>
      </c>
      <c r="N89" s="57"/>
      <c r="O89" s="4"/>
      <c r="P89" s="12">
        <f t="shared" si="15"/>
        <v>0</v>
      </c>
      <c r="Q89" s="4"/>
    </row>
    <row r="90" spans="2:17" ht="15.6" x14ac:dyDescent="0.3">
      <c r="B90" s="13" t="s">
        <v>124</v>
      </c>
      <c r="C90" s="4"/>
      <c r="D90" s="56"/>
      <c r="E90" s="86">
        <f t="shared" si="12"/>
        <v>0</v>
      </c>
      <c r="F90" s="57"/>
      <c r="G90" s="4"/>
      <c r="H90" s="56"/>
      <c r="I90" s="86">
        <f t="shared" si="13"/>
        <v>0</v>
      </c>
      <c r="J90" s="58"/>
      <c r="K90" s="4"/>
      <c r="L90" s="56"/>
      <c r="M90" s="86">
        <f t="shared" si="14"/>
        <v>0</v>
      </c>
      <c r="N90" s="57"/>
      <c r="O90" s="4"/>
      <c r="P90" s="12">
        <f t="shared" si="15"/>
        <v>0</v>
      </c>
      <c r="Q90" s="4"/>
    </row>
    <row r="91" spans="2:17" ht="15.6" x14ac:dyDescent="0.3">
      <c r="B91" s="13" t="s">
        <v>125</v>
      </c>
      <c r="C91" s="4"/>
      <c r="D91" s="56"/>
      <c r="E91" s="86">
        <f t="shared" si="12"/>
        <v>0</v>
      </c>
      <c r="F91" s="57"/>
      <c r="G91" s="4"/>
      <c r="H91" s="56"/>
      <c r="I91" s="86">
        <f t="shared" si="13"/>
        <v>0</v>
      </c>
      <c r="J91" s="58"/>
      <c r="K91" s="4"/>
      <c r="L91" s="56"/>
      <c r="M91" s="86">
        <f t="shared" si="14"/>
        <v>0</v>
      </c>
      <c r="N91" s="57"/>
      <c r="O91" s="4"/>
      <c r="P91" s="12">
        <f t="shared" si="15"/>
        <v>0</v>
      </c>
      <c r="Q91" s="4"/>
    </row>
    <row r="92" spans="2:17" ht="15.6" x14ac:dyDescent="0.3">
      <c r="B92" s="13" t="s">
        <v>126</v>
      </c>
      <c r="C92" s="4"/>
      <c r="D92" s="56"/>
      <c r="E92" s="86">
        <f t="shared" si="12"/>
        <v>0</v>
      </c>
      <c r="F92" s="57"/>
      <c r="G92" s="4"/>
      <c r="H92" s="56"/>
      <c r="I92" s="86">
        <f t="shared" si="13"/>
        <v>0</v>
      </c>
      <c r="J92" s="58"/>
      <c r="K92" s="4"/>
      <c r="L92" s="56"/>
      <c r="M92" s="86">
        <f t="shared" si="14"/>
        <v>0</v>
      </c>
      <c r="N92" s="57"/>
      <c r="O92" s="4"/>
      <c r="P92" s="12">
        <f t="shared" si="15"/>
        <v>0</v>
      </c>
      <c r="Q92" s="4"/>
    </row>
    <row r="93" spans="2:17" x14ac:dyDescent="0.25">
      <c r="B93" s="4"/>
      <c r="C93" s="4"/>
      <c r="D93" s="4"/>
      <c r="E93" s="4"/>
      <c r="F93" s="4"/>
      <c r="G93" s="4"/>
      <c r="H93" s="4"/>
      <c r="I93" s="4"/>
      <c r="J93" s="4"/>
      <c r="K93" s="4"/>
      <c r="L93" s="4"/>
      <c r="M93" s="4"/>
      <c r="N93" s="4"/>
      <c r="O93" s="4"/>
      <c r="P93" s="4"/>
      <c r="Q93" s="4"/>
    </row>
    <row r="94" spans="2:17" ht="18.600000000000001" thickBot="1" x14ac:dyDescent="0.4">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6" x14ac:dyDescent="0.25">
      <c r="B96" s="52" t="s">
        <v>127</v>
      </c>
      <c r="C96" s="51"/>
      <c r="D96" s="215" t="s">
        <v>160</v>
      </c>
      <c r="E96" s="215"/>
      <c r="F96" s="215"/>
      <c r="G96" s="51"/>
      <c r="H96" s="215" t="s">
        <v>162</v>
      </c>
      <c r="I96" s="215"/>
      <c r="J96" s="215"/>
      <c r="K96" s="51"/>
      <c r="L96" s="215" t="s">
        <v>161</v>
      </c>
      <c r="M96" s="215"/>
      <c r="N96" s="215"/>
      <c r="O96" s="51"/>
      <c r="P96" s="52" t="s">
        <v>434</v>
      </c>
      <c r="Q96" s="4"/>
    </row>
    <row r="97" spans="2:17" ht="15.6" x14ac:dyDescent="0.3">
      <c r="B97" s="4"/>
      <c r="C97" s="4"/>
      <c r="D97" s="216"/>
      <c r="E97" s="216"/>
      <c r="F97" s="216"/>
      <c r="G97" s="4"/>
      <c r="H97" s="216"/>
      <c r="I97" s="216"/>
      <c r="J97" s="216"/>
      <c r="K97" s="4"/>
      <c r="L97" s="216"/>
      <c r="M97" s="216"/>
      <c r="N97" s="216"/>
      <c r="O97" s="4"/>
      <c r="P97" s="6"/>
      <c r="Q97" s="4"/>
    </row>
    <row r="98" spans="2:17" ht="31.2" x14ac:dyDescent="0.3">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6" x14ac:dyDescent="0.3">
      <c r="B100" s="13" t="s">
        <v>115</v>
      </c>
      <c r="C100" s="4"/>
      <c r="D100" s="18">
        <f>D24+D43+D62+D81</f>
        <v>3596848.5283821239</v>
      </c>
      <c r="E100" s="86">
        <f t="shared" ref="E100:E111" si="16">IF(D100&lt;&gt;0,F100/D100,0)</f>
        <v>5.4247306346193405</v>
      </c>
      <c r="F100" s="12">
        <f>F24+F43+F62+F81</f>
        <v>19511934.399999999</v>
      </c>
      <c r="G100" s="4"/>
      <c r="H100" s="18">
        <f>H24+H43+H62+H81</f>
        <v>3685329.4943497013</v>
      </c>
      <c r="I100" s="86">
        <f t="shared" ref="I100:I111" si="17">IF(H100&lt;&gt;0,J100/H100,0)</f>
        <v>0.89080915153810214</v>
      </c>
      <c r="J100" s="12">
        <f>J24+J43+J62+J81</f>
        <v>3282925.24</v>
      </c>
      <c r="K100" s="4"/>
      <c r="L100" s="18">
        <f>L24+L43+L62+L81</f>
        <v>3685329.4943497013</v>
      </c>
      <c r="M100" s="86">
        <f t="shared" ref="M100:M111" si="18">IF(L100&lt;&gt;0,N100/L100,0)</f>
        <v>2.9863141998221781</v>
      </c>
      <c r="N100" s="12">
        <f>N24+N43+N62+N81</f>
        <v>11005551.800000001</v>
      </c>
      <c r="O100" s="4"/>
      <c r="P100" s="12">
        <f t="shared" ref="P100:P111" si="19">J100+N100</f>
        <v>14288477.040000001</v>
      </c>
      <c r="Q100" s="4"/>
    </row>
    <row r="101" spans="2:17" ht="15.6" x14ac:dyDescent="0.3">
      <c r="B101" s="13" t="s">
        <v>116</v>
      </c>
      <c r="C101" s="4"/>
      <c r="D101" s="18">
        <f t="shared" ref="D101:D111" si="20">D25+D44+D63+D82</f>
        <v>3398530.584762481</v>
      </c>
      <c r="E101" s="86">
        <f t="shared" si="16"/>
        <v>6.0877491268615307</v>
      </c>
      <c r="F101" s="12">
        <f t="shared" ref="F101:F111" si="21">F25+F44+F63+F82</f>
        <v>20689401.600000001</v>
      </c>
      <c r="G101" s="4"/>
      <c r="H101" s="18">
        <f t="shared" ref="H101:H111" si="22">H25+H44+H63+H82</f>
        <v>3522964.0117709045</v>
      </c>
      <c r="I101" s="86">
        <f t="shared" si="17"/>
        <v>0.93186454049235579</v>
      </c>
      <c r="J101" s="12">
        <f t="shared" ref="J101:J111" si="23">J25+J44+J63+J82</f>
        <v>3282925.24</v>
      </c>
      <c r="K101" s="4"/>
      <c r="L101" s="18">
        <f t="shared" ref="L101:L111" si="24">L25+L44+L63+L82</f>
        <v>3522964.0117709045</v>
      </c>
      <c r="M101" s="86">
        <f t="shared" si="18"/>
        <v>3.1679455034767359</v>
      </c>
      <c r="N101" s="12">
        <f t="shared" ref="N101:N111" si="25">N25+N44+N63+N82</f>
        <v>11160558</v>
      </c>
      <c r="O101" s="4"/>
      <c r="P101" s="12">
        <f t="shared" si="19"/>
        <v>14443483.24</v>
      </c>
      <c r="Q101" s="4"/>
    </row>
    <row r="102" spans="2:17" ht="15.6" x14ac:dyDescent="0.3">
      <c r="B102" s="13" t="s">
        <v>117</v>
      </c>
      <c r="C102" s="4"/>
      <c r="D102" s="18">
        <f t="shared" si="20"/>
        <v>3267812.8214322408</v>
      </c>
      <c r="E102" s="86">
        <f t="shared" si="16"/>
        <v>5.5733610813172607</v>
      </c>
      <c r="F102" s="12">
        <f t="shared" si="21"/>
        <v>18212700.800000001</v>
      </c>
      <c r="G102" s="4"/>
      <c r="H102" s="18">
        <f t="shared" si="22"/>
        <v>3454074.1336370292</v>
      </c>
      <c r="I102" s="86">
        <f t="shared" si="17"/>
        <v>0.87767581201503264</v>
      </c>
      <c r="J102" s="12">
        <f t="shared" si="23"/>
        <v>3031557.32</v>
      </c>
      <c r="K102" s="4"/>
      <c r="L102" s="18">
        <f t="shared" si="24"/>
        <v>3454074.1336370292</v>
      </c>
      <c r="M102" s="86">
        <f t="shared" si="18"/>
        <v>2.9752100569940789</v>
      </c>
      <c r="N102" s="12">
        <f t="shared" si="25"/>
        <v>10276596.1</v>
      </c>
      <c r="O102" s="4"/>
      <c r="P102" s="12">
        <f t="shared" si="19"/>
        <v>13308153.42</v>
      </c>
      <c r="Q102" s="4"/>
    </row>
    <row r="103" spans="2:17" ht="15.6" x14ac:dyDescent="0.3">
      <c r="B103" s="13" t="s">
        <v>118</v>
      </c>
      <c r="C103" s="4"/>
      <c r="D103" s="18">
        <f t="shared" si="20"/>
        <v>3007960.5638505821</v>
      </c>
      <c r="E103" s="86">
        <f t="shared" si="16"/>
        <v>5.7492405345441355</v>
      </c>
      <c r="F103" s="12">
        <f t="shared" si="21"/>
        <v>17293488.800000001</v>
      </c>
      <c r="G103" s="4"/>
      <c r="H103" s="18">
        <f t="shared" si="22"/>
        <v>3127701.740031288</v>
      </c>
      <c r="I103" s="86">
        <f t="shared" si="17"/>
        <v>1.0719785992018727</v>
      </c>
      <c r="J103" s="12">
        <f t="shared" si="23"/>
        <v>3352829.33</v>
      </c>
      <c r="K103" s="4"/>
      <c r="L103" s="18">
        <f t="shared" si="24"/>
        <v>3127701.740031288</v>
      </c>
      <c r="M103" s="86">
        <f t="shared" si="18"/>
        <v>3.6019780229707266</v>
      </c>
      <c r="N103" s="12">
        <f t="shared" si="25"/>
        <v>11265912.93</v>
      </c>
      <c r="O103" s="4"/>
      <c r="P103" s="12">
        <f t="shared" si="19"/>
        <v>14618742.26</v>
      </c>
      <c r="Q103" s="4"/>
    </row>
    <row r="104" spans="2:17" ht="15.6" x14ac:dyDescent="0.3">
      <c r="B104" s="13" t="s">
        <v>119</v>
      </c>
      <c r="C104" s="4"/>
      <c r="D104" s="18">
        <f t="shared" si="20"/>
        <v>3909429.5152727356</v>
      </c>
      <c r="E104" s="86">
        <f t="shared" si="16"/>
        <v>5.2534676785360057</v>
      </c>
      <c r="F104" s="12">
        <f t="shared" si="21"/>
        <v>20538061.600000001</v>
      </c>
      <c r="G104" s="4"/>
      <c r="H104" s="18">
        <f t="shared" si="22"/>
        <v>4041301.4709591186</v>
      </c>
      <c r="I104" s="86">
        <f t="shared" si="17"/>
        <v>0.81314193054251427</v>
      </c>
      <c r="J104" s="12">
        <f t="shared" si="23"/>
        <v>3286151.68</v>
      </c>
      <c r="K104" s="4"/>
      <c r="L104" s="18">
        <f t="shared" si="24"/>
        <v>4041301.4709591186</v>
      </c>
      <c r="M104" s="86">
        <f t="shared" si="18"/>
        <v>2.7633636788174591</v>
      </c>
      <c r="N104" s="12">
        <f t="shared" si="25"/>
        <v>11167585.699999999</v>
      </c>
      <c r="O104" s="4"/>
      <c r="P104" s="12">
        <f t="shared" si="19"/>
        <v>14453737.379999999</v>
      </c>
      <c r="Q104" s="4"/>
    </row>
    <row r="105" spans="2:17" ht="15.6" x14ac:dyDescent="0.3">
      <c r="B105" s="13" t="s">
        <v>120</v>
      </c>
      <c r="C105" s="4"/>
      <c r="D105" s="18">
        <f t="shared" si="20"/>
        <v>4128691.7462726156</v>
      </c>
      <c r="E105" s="86">
        <f t="shared" si="16"/>
        <v>5.4631040983776735</v>
      </c>
      <c r="F105" s="12">
        <f t="shared" si="21"/>
        <v>22555472.800000001</v>
      </c>
      <c r="G105" s="4"/>
      <c r="H105" s="18">
        <f t="shared" si="22"/>
        <v>4250515.9730845066</v>
      </c>
      <c r="I105" s="86">
        <f t="shared" si="17"/>
        <v>0.84729527963319529</v>
      </c>
      <c r="J105" s="12">
        <f t="shared" si="23"/>
        <v>3601442.12</v>
      </c>
      <c r="K105" s="4"/>
      <c r="L105" s="18">
        <f t="shared" si="24"/>
        <v>4250515.9730845066</v>
      </c>
      <c r="M105" s="86">
        <f t="shared" si="18"/>
        <v>2.8832779779219391</v>
      </c>
      <c r="N105" s="12">
        <f t="shared" si="25"/>
        <v>12255419.1</v>
      </c>
      <c r="O105" s="4"/>
      <c r="P105" s="12">
        <f t="shared" si="19"/>
        <v>15856861.219999999</v>
      </c>
      <c r="Q105" s="4"/>
    </row>
    <row r="106" spans="2:17" ht="15.6" x14ac:dyDescent="0.3">
      <c r="B106" s="13" t="s">
        <v>121</v>
      </c>
      <c r="C106" s="4"/>
      <c r="D106" s="18">
        <f t="shared" si="20"/>
        <v>4296743.5080786273</v>
      </c>
      <c r="E106" s="86">
        <f t="shared" si="16"/>
        <v>5.3065178517476363</v>
      </c>
      <c r="F106" s="12">
        <f t="shared" si="21"/>
        <v>22800746.129999999</v>
      </c>
      <c r="G106" s="4"/>
      <c r="H106" s="18">
        <f t="shared" si="22"/>
        <v>4406939.1209270265</v>
      </c>
      <c r="I106" s="86">
        <f t="shared" si="17"/>
        <v>0.83767832019051136</v>
      </c>
      <c r="J106" s="12">
        <f t="shared" si="23"/>
        <v>3691597.3600000003</v>
      </c>
      <c r="K106" s="4"/>
      <c r="L106" s="18">
        <f t="shared" si="24"/>
        <v>4406939.1209270265</v>
      </c>
      <c r="M106" s="86">
        <f t="shared" si="18"/>
        <v>2.8515842845036863</v>
      </c>
      <c r="N106" s="12">
        <f t="shared" si="25"/>
        <v>12566758.34</v>
      </c>
      <c r="O106" s="4"/>
      <c r="P106" s="12">
        <f t="shared" si="19"/>
        <v>16258355.699999999</v>
      </c>
      <c r="Q106" s="4"/>
    </row>
    <row r="107" spans="2:17" ht="15.6" x14ac:dyDescent="0.3">
      <c r="B107" s="13" t="s">
        <v>122</v>
      </c>
      <c r="C107" s="4"/>
      <c r="D107" s="18">
        <f t="shared" si="20"/>
        <v>4024958.3032135474</v>
      </c>
      <c r="E107" s="86">
        <f t="shared" si="16"/>
        <v>5.1780651350748261</v>
      </c>
      <c r="F107" s="12">
        <f t="shared" si="21"/>
        <v>20841496.260000002</v>
      </c>
      <c r="G107" s="4"/>
      <c r="H107" s="18">
        <f t="shared" si="22"/>
        <v>4085002.321589218</v>
      </c>
      <c r="I107" s="86">
        <f t="shared" si="17"/>
        <v>0.81597194263117145</v>
      </c>
      <c r="J107" s="12">
        <f t="shared" si="23"/>
        <v>3333247.28</v>
      </c>
      <c r="K107" s="4"/>
      <c r="L107" s="18">
        <f t="shared" si="24"/>
        <v>4085002.321589218</v>
      </c>
      <c r="M107" s="86">
        <f t="shared" si="18"/>
        <v>2.786338538865726</v>
      </c>
      <c r="N107" s="12">
        <f t="shared" si="25"/>
        <v>11382199.4</v>
      </c>
      <c r="O107" s="4"/>
      <c r="P107" s="12">
        <f t="shared" si="19"/>
        <v>14715446.68</v>
      </c>
      <c r="Q107" s="4"/>
    </row>
    <row r="108" spans="2:17" ht="15.6" x14ac:dyDescent="0.3">
      <c r="B108" s="13" t="s">
        <v>123</v>
      </c>
      <c r="C108" s="4"/>
      <c r="D108" s="18">
        <f t="shared" si="20"/>
        <v>3431866.9825492278</v>
      </c>
      <c r="E108" s="86">
        <f t="shared" si="16"/>
        <v>6.7878413786003584</v>
      </c>
      <c r="F108" s="12">
        <f t="shared" si="21"/>
        <v>23294968.710000001</v>
      </c>
      <c r="G108" s="4"/>
      <c r="H108" s="18">
        <f t="shared" si="22"/>
        <v>3545546.3270242452</v>
      </c>
      <c r="I108" s="86">
        <f t="shared" si="17"/>
        <v>1.0458130335902516</v>
      </c>
      <c r="J108" s="12">
        <f t="shared" si="23"/>
        <v>3707978.56</v>
      </c>
      <c r="K108" s="4"/>
      <c r="L108" s="18">
        <f t="shared" si="24"/>
        <v>3545546.3270242452</v>
      </c>
      <c r="M108" s="86">
        <f t="shared" si="18"/>
        <v>3.5754195632354269</v>
      </c>
      <c r="N108" s="12">
        <f t="shared" si="25"/>
        <v>12676815.699999999</v>
      </c>
      <c r="O108" s="4"/>
      <c r="P108" s="12">
        <f t="shared" si="19"/>
        <v>16384794.26</v>
      </c>
      <c r="Q108" s="4"/>
    </row>
    <row r="109" spans="2:17" ht="15.6" x14ac:dyDescent="0.3">
      <c r="B109" s="13" t="s">
        <v>124</v>
      </c>
      <c r="C109" s="4"/>
      <c r="D109" s="18">
        <f t="shared" si="20"/>
        <v>3044654.1285344316</v>
      </c>
      <c r="E109" s="86">
        <f t="shared" si="16"/>
        <v>6.4596462815522013</v>
      </c>
      <c r="F109" s="12">
        <f t="shared" si="21"/>
        <v>19667388.719999999</v>
      </c>
      <c r="G109" s="4"/>
      <c r="H109" s="18">
        <f t="shared" si="22"/>
        <v>3233136.3524658754</v>
      </c>
      <c r="I109" s="86">
        <f t="shared" si="17"/>
        <v>0.96692270884761444</v>
      </c>
      <c r="J109" s="12">
        <f t="shared" si="23"/>
        <v>3126192.96</v>
      </c>
      <c r="K109" s="4"/>
      <c r="L109" s="18">
        <f t="shared" si="24"/>
        <v>3233136.3524658754</v>
      </c>
      <c r="M109" s="86">
        <f t="shared" si="18"/>
        <v>3.3059488913444497</v>
      </c>
      <c r="N109" s="12">
        <f t="shared" si="25"/>
        <v>10688583.539999999</v>
      </c>
      <c r="O109" s="4"/>
      <c r="P109" s="12">
        <f t="shared" si="19"/>
        <v>13814776.5</v>
      </c>
      <c r="Q109" s="4"/>
    </row>
    <row r="110" spans="2:17" ht="15.6" x14ac:dyDescent="0.3">
      <c r="B110" s="13" t="s">
        <v>125</v>
      </c>
      <c r="C110" s="4"/>
      <c r="D110" s="18">
        <f t="shared" si="20"/>
        <v>3256301.1993175084</v>
      </c>
      <c r="E110" s="86">
        <f t="shared" si="16"/>
        <v>5.6203840952538</v>
      </c>
      <c r="F110" s="12">
        <f t="shared" si="21"/>
        <v>18301663.469999999</v>
      </c>
      <c r="G110" s="4"/>
      <c r="H110" s="18">
        <f t="shared" si="22"/>
        <v>3354666.8194278767</v>
      </c>
      <c r="I110" s="86">
        <f t="shared" si="17"/>
        <v>0.87429980915368732</v>
      </c>
      <c r="J110" s="12">
        <f t="shared" si="23"/>
        <v>2932984.56</v>
      </c>
      <c r="K110" s="4"/>
      <c r="L110" s="18">
        <f t="shared" si="24"/>
        <v>3354666.8194278767</v>
      </c>
      <c r="M110" s="86">
        <f t="shared" si="18"/>
        <v>2.9999419381136443</v>
      </c>
      <c r="N110" s="12">
        <f t="shared" si="25"/>
        <v>10063805.68</v>
      </c>
      <c r="O110" s="4"/>
      <c r="P110" s="12">
        <f t="shared" si="19"/>
        <v>12996790.24</v>
      </c>
      <c r="Q110" s="4"/>
    </row>
    <row r="111" spans="2:17" ht="15.6" x14ac:dyDescent="0.3">
      <c r="B111" s="13" t="s">
        <v>126</v>
      </c>
      <c r="C111" s="4"/>
      <c r="D111" s="18">
        <f t="shared" si="20"/>
        <v>3442147.8983719498</v>
      </c>
      <c r="E111" s="86">
        <f t="shared" si="16"/>
        <v>5.2345406304366229</v>
      </c>
      <c r="F111" s="12">
        <f t="shared" si="21"/>
        <v>18018063.030000001</v>
      </c>
      <c r="G111" s="4"/>
      <c r="H111" s="18">
        <f t="shared" si="22"/>
        <v>3542341.2848501247</v>
      </c>
      <c r="I111" s="86">
        <f t="shared" si="17"/>
        <v>0.8186433566981095</v>
      </c>
      <c r="J111" s="12">
        <f t="shared" si="23"/>
        <v>2899914.16</v>
      </c>
      <c r="K111" s="4"/>
      <c r="L111" s="18">
        <f t="shared" si="24"/>
        <v>3542341.2848501247</v>
      </c>
      <c r="M111" s="86">
        <f t="shared" si="18"/>
        <v>2.8025284978773666</v>
      </c>
      <c r="N111" s="12">
        <f t="shared" si="25"/>
        <v>9927512.4000000004</v>
      </c>
      <c r="O111" s="4"/>
      <c r="P111" s="12">
        <f t="shared" si="19"/>
        <v>12827426.560000001</v>
      </c>
      <c r="Q111" s="4"/>
    </row>
    <row r="112" spans="2:17" x14ac:dyDescent="0.25">
      <c r="B112" s="4"/>
      <c r="C112" s="4"/>
      <c r="D112" s="4"/>
      <c r="E112" s="4"/>
      <c r="F112" s="4"/>
      <c r="G112" s="4"/>
      <c r="H112" s="4"/>
      <c r="I112" s="4"/>
      <c r="J112" s="4"/>
      <c r="K112" s="4"/>
      <c r="L112" s="4"/>
      <c r="M112" s="4"/>
      <c r="N112" s="4"/>
      <c r="O112" s="4"/>
      <c r="P112" s="12"/>
      <c r="Q112" s="4"/>
    </row>
    <row r="113" spans="2:17" ht="18.600000000000001" thickBot="1" x14ac:dyDescent="0.4">
      <c r="B113" s="14" t="s">
        <v>127</v>
      </c>
      <c r="C113" s="4"/>
      <c r="D113" s="15">
        <f>SUM(D100:D111)</f>
        <v>42805945.780038066</v>
      </c>
      <c r="E113" s="16">
        <f>IF(D113&lt;&gt;0,F113/D113,0)</f>
        <v>5.6470049175440744</v>
      </c>
      <c r="F113" s="17">
        <f>SUM(F100:F111)</f>
        <v>241725386.31999999</v>
      </c>
      <c r="G113" s="4"/>
      <c r="H113" s="15">
        <f>SUM(H100:H111)</f>
        <v>44249519.050116919</v>
      </c>
      <c r="I113" s="16">
        <f>IF(H113&lt;&gt;0,J113/H113,0)</f>
        <v>0.89333729854167887</v>
      </c>
      <c r="J113" s="17">
        <f>SUM(J100:J111)</f>
        <v>39529745.810000002</v>
      </c>
      <c r="K113" s="4"/>
      <c r="L113" s="15">
        <f>SUM(L100:L111)</f>
        <v>44249519.050116919</v>
      </c>
      <c r="M113" s="16">
        <f>IF(L113&lt;&gt;0,N113/L113,0)</f>
        <v>3.0381640654158661</v>
      </c>
      <c r="N113" s="17">
        <f>SUM(N100:N111)</f>
        <v>134437298.69000003</v>
      </c>
      <c r="O113" s="4"/>
      <c r="P113" s="17">
        <f>SUM(P100:P111)</f>
        <v>173967044.5</v>
      </c>
      <c r="Q113" s="4"/>
    </row>
    <row r="114" spans="2:17" x14ac:dyDescent="0.25">
      <c r="P114" s="12"/>
    </row>
    <row r="115" spans="2:17" x14ac:dyDescent="0.25">
      <c r="M115" s="61"/>
      <c r="N115" s="62" t="s">
        <v>176</v>
      </c>
      <c r="P115" s="64">
        <f>'4. UTRs and Sub-Transmission'!E76</f>
        <v>-13480782.359999999</v>
      </c>
    </row>
    <row r="117" spans="2:17" ht="13.8" thickBot="1" x14ac:dyDescent="0.3">
      <c r="N117" s="63" t="s">
        <v>177</v>
      </c>
      <c r="P117" s="17">
        <f>P113+P115</f>
        <v>160486262.13999999</v>
      </c>
    </row>
  </sheetData>
  <sheetProtection algorithmName="SHA-512" hashValue="wpHNgHA6pVJoSE9gXPU7r9j6LS97gTKJE0BvsiLhv4T9u1e9E6oq5xXTv9V+IsA0WnA+4RXjWwcSkf3L64Qz6w==" saltValue="hq5sf5g2LMEvZRlma695qg==" spinCount="100000" sheet="1" objects="1" scenarios="1"/>
  <mergeCells count="18">
    <mergeCell ref="H97:J97"/>
    <mergeCell ref="L97:N97"/>
    <mergeCell ref="D21:F21"/>
    <mergeCell ref="H21:J21"/>
    <mergeCell ref="L21:N21"/>
    <mergeCell ref="D97:F97"/>
    <mergeCell ref="D39:F39"/>
    <mergeCell ref="H39:J39"/>
    <mergeCell ref="L39:N39"/>
    <mergeCell ref="D96:F96"/>
    <mergeCell ref="D58:F58"/>
    <mergeCell ref="H58:J58"/>
    <mergeCell ref="L58:N58"/>
    <mergeCell ref="D77:F77"/>
    <mergeCell ref="H77:J77"/>
    <mergeCell ref="L77:N77"/>
    <mergeCell ref="H96:J96"/>
    <mergeCell ref="L96:N96"/>
  </mergeCells>
  <phoneticPr fontId="23" type="noConversion"/>
  <pageMargins left="0.75" right="0.75" top="1" bottom="0.37" header="0.5" footer="0.17"/>
  <pageSetup scale="53" orientation="portrait" r:id="rId1"/>
  <headerFooter alignWithMargins="0"/>
  <rowBreaks count="1" manualBreakCount="1">
    <brk id="76" max="15" man="1"/>
  </rowBreaks>
  <colBreaks count="1" manualBreakCount="1">
    <brk id="24" max="72" man="1"/>
  </colBreaks>
  <drawing r:id="rId2"/>
  <extLst>
    <ext xmlns:x14="http://schemas.microsoft.com/office/spreadsheetml/2009/9/main" uri="{78C0D931-6437-407d-A8EE-F0AAD7539E65}">
      <x14:conditionalFormattings>
        <x14:conditionalFormatting xmlns:xm="http://schemas.microsoft.com/office/excel/2006/main">
          <x14:cfRule type="expression" priority="11" id="{7E904A09-90D9-4C47-BCBB-DD95F20FF9FD}">
            <xm:f>E43&lt;&gt;'4. UTRs and Sub-Transmission'!$E$35</xm:f>
            <x14:dxf>
              <fill>
                <patternFill>
                  <bgColor rgb="FFFF0000"/>
                </patternFill>
              </fill>
            </x14:dxf>
          </x14:cfRule>
          <xm:sqref>E43:E54</xm:sqref>
        </x14:conditionalFormatting>
        <x14:conditionalFormatting xmlns:xm="http://schemas.microsoft.com/office/excel/2006/main">
          <x14:cfRule type="expression" priority="3" id="{7E89943E-E18D-482F-A6AE-08CA6CEA773B}">
            <xm:f>I43&lt;&gt;'4. UTRs and Sub-Transmission'!$E$37</xm:f>
            <x14:dxf>
              <fill>
                <patternFill>
                  <bgColor rgb="FFFF0000"/>
                </patternFill>
              </fill>
            </x14:dxf>
          </x14:cfRule>
          <xm:sqref>I43:I54</xm:sqref>
        </x14:conditionalFormatting>
        <x14:conditionalFormatting xmlns:xm="http://schemas.microsoft.com/office/excel/2006/main">
          <x14:cfRule type="expression" priority="1" id="{FA2531C9-9156-411C-8787-1C9505A4F6CD}">
            <xm:f>M43&lt;&gt;'4. UTRs and Sub-Transmission'!$E$39</xm:f>
            <x14:dxf>
              <fill>
                <patternFill>
                  <bgColor rgb="FFFF0000"/>
                </patternFill>
              </fill>
            </x14:dxf>
          </x14:cfRule>
          <xm:sqref>M43:M54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3:Q117"/>
  <sheetViews>
    <sheetView showGridLines="0" topLeftCell="B1" zoomScaleNormal="100" workbookViewId="0">
      <pane ySplit="16" topLeftCell="A17" activePane="bottomLeft" state="frozenSplit"/>
      <selection pane="bottomLeft" activeCell="P116" sqref="P116"/>
    </sheetView>
  </sheetViews>
  <sheetFormatPr defaultColWidth="9.21875" defaultRowHeight="13.2" x14ac:dyDescent="0.25"/>
  <cols>
    <col min="1" max="1" width="11.77734375" hidden="1" customWidth="1"/>
    <col min="2" max="2" width="30.21875" customWidth="1"/>
    <col min="3" max="3" width="3.77734375" customWidth="1"/>
    <col min="4" max="4" width="13.77734375" customWidth="1"/>
    <col min="5" max="5" width="15.21875" customWidth="1"/>
    <col min="6" max="6" width="13.77734375" customWidth="1"/>
    <col min="7" max="7" width="2.77734375" customWidth="1"/>
    <col min="8" max="8" width="13.77734375" customWidth="1"/>
    <col min="9" max="9" width="10.21875" bestFit="1" customWidth="1"/>
    <col min="10" max="10" width="13.77734375" customWidth="1"/>
    <col min="11" max="11" width="3.21875" customWidth="1"/>
    <col min="12" max="12" width="13.77734375" customWidth="1"/>
    <col min="13" max="13" width="9.44140625" bestFit="1" customWidth="1"/>
    <col min="14" max="14" width="13.77734375" customWidth="1"/>
    <col min="15" max="15" width="3.77734375" customWidth="1"/>
    <col min="16" max="16" width="20.21875" bestFit="1" customWidth="1"/>
  </cols>
  <sheetData>
    <row r="13" spans="2:12" ht="36.75" customHeight="1" x14ac:dyDescent="0.25">
      <c r="B13" s="217" t="s">
        <v>1221</v>
      </c>
      <c r="C13" s="217"/>
      <c r="D13" s="217"/>
      <c r="E13" s="217"/>
      <c r="F13" s="217"/>
      <c r="G13" s="217"/>
      <c r="H13" s="217"/>
      <c r="I13" s="217"/>
      <c r="J13" s="217"/>
      <c r="K13" s="217"/>
      <c r="L13" s="217"/>
    </row>
    <row r="14" spans="2:12" ht="0.75" customHeight="1" x14ac:dyDescent="0.25"/>
    <row r="15" spans="2:12" ht="0.75" customHeight="1" x14ac:dyDescent="0.25"/>
    <row r="16" spans="2:12" ht="0.75" customHeight="1" x14ac:dyDescent="0.25"/>
    <row r="17" spans="2:17" ht="3.75" customHeight="1" x14ac:dyDescent="0.25"/>
    <row r="18" spans="2:17" ht="0.75" customHeight="1" x14ac:dyDescent="0.25"/>
    <row r="19" spans="2:17" ht="1.5" customHeight="1" x14ac:dyDescent="0.3">
      <c r="B19" s="4"/>
      <c r="C19" s="4"/>
      <c r="D19" s="5"/>
      <c r="E19" s="6"/>
      <c r="F19" s="4"/>
      <c r="G19" s="6"/>
      <c r="H19" s="4"/>
    </row>
    <row r="20" spans="2:17" ht="15.6" x14ac:dyDescent="0.25">
      <c r="B20" s="52" t="s">
        <v>159</v>
      </c>
      <c r="C20" s="51"/>
      <c r="D20" s="215" t="s">
        <v>160</v>
      </c>
      <c r="E20" s="215"/>
      <c r="F20" s="215"/>
      <c r="G20" s="51"/>
      <c r="H20" s="215" t="s">
        <v>162</v>
      </c>
      <c r="I20" s="215"/>
      <c r="J20" s="215"/>
      <c r="K20" s="51"/>
      <c r="L20" s="215" t="s">
        <v>161</v>
      </c>
      <c r="M20" s="215"/>
      <c r="N20" s="215"/>
      <c r="O20" s="51"/>
      <c r="P20" s="52" t="s">
        <v>434</v>
      </c>
      <c r="Q20" s="4"/>
    </row>
    <row r="21" spans="2:17" ht="15.6" x14ac:dyDescent="0.3">
      <c r="B21" s="4"/>
      <c r="C21" s="4"/>
      <c r="D21" s="216"/>
      <c r="E21" s="216"/>
      <c r="F21" s="216"/>
      <c r="G21" s="4"/>
      <c r="H21" s="216"/>
      <c r="I21" s="216"/>
      <c r="J21" s="216"/>
      <c r="K21" s="4"/>
      <c r="L21" s="216"/>
      <c r="M21" s="216"/>
      <c r="N21" s="216"/>
      <c r="O21" s="4"/>
      <c r="P21" s="6"/>
      <c r="Q21" s="8"/>
    </row>
    <row r="22" spans="2:17" ht="15.6" x14ac:dyDescent="0.3">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6" x14ac:dyDescent="0.3">
      <c r="B24" s="13" t="s">
        <v>115</v>
      </c>
      <c r="C24" s="4"/>
      <c r="D24" s="22">
        <f>'5. Historical Wholesale'!D24</f>
        <v>3596848.5283821239</v>
      </c>
      <c r="E24" s="23">
        <f>'4. UTRs and Sub-Transmission'!I22</f>
        <v>5.78</v>
      </c>
      <c r="F24" s="24">
        <f>D24*E24</f>
        <v>20789784.494048677</v>
      </c>
      <c r="G24" s="4"/>
      <c r="H24" s="22">
        <f>'5. Historical Wholesale'!H24</f>
        <v>3685329.4943497013</v>
      </c>
      <c r="I24" s="23">
        <f>'4. UTRs and Sub-Transmission'!I24</f>
        <v>0.95</v>
      </c>
      <c r="J24" s="24">
        <f>H24*I24</f>
        <v>3501063.0196322161</v>
      </c>
      <c r="K24" s="4"/>
      <c r="L24" s="22">
        <f>'5. Historical Wholesale'!L24</f>
        <v>3685329.4943497013</v>
      </c>
      <c r="M24" s="23">
        <f>'4. UTRs and Sub-Transmission'!I26</f>
        <v>3.21</v>
      </c>
      <c r="N24" s="24">
        <f>L24*M24</f>
        <v>11829907.676862542</v>
      </c>
      <c r="O24" s="4"/>
      <c r="P24" s="12">
        <f t="shared" ref="P24:P35" si="0">J24+N24</f>
        <v>15330970.696494758</v>
      </c>
      <c r="Q24" s="4"/>
    </row>
    <row r="25" spans="2:17" ht="15.6" x14ac:dyDescent="0.3">
      <c r="B25" s="13" t="s">
        <v>116</v>
      </c>
      <c r="C25" s="4"/>
      <c r="D25" s="22">
        <f>'5. Historical Wholesale'!D25</f>
        <v>3398530.584762481</v>
      </c>
      <c r="E25" s="23">
        <f>E24</f>
        <v>5.78</v>
      </c>
      <c r="F25" s="24">
        <f t="shared" ref="F25:F35" si="1">D25*E25</f>
        <v>19643506.779927142</v>
      </c>
      <c r="G25" s="4"/>
      <c r="H25" s="22">
        <f>'5. Historical Wholesale'!H25</f>
        <v>3522964.0117709045</v>
      </c>
      <c r="I25" s="23">
        <f>I24</f>
        <v>0.95</v>
      </c>
      <c r="J25" s="24">
        <f t="shared" ref="J25:J35" si="2">H25*I25</f>
        <v>3346815.8111823592</v>
      </c>
      <c r="K25" s="4"/>
      <c r="L25" s="22">
        <f>'5. Historical Wholesale'!L25</f>
        <v>3522964.0117709045</v>
      </c>
      <c r="M25" s="23">
        <f>M24</f>
        <v>3.21</v>
      </c>
      <c r="N25" s="24">
        <f t="shared" ref="N25:N35" si="3">L25*M25</f>
        <v>11308714.477784604</v>
      </c>
      <c r="O25" s="4"/>
      <c r="P25" s="12">
        <f t="shared" si="0"/>
        <v>14655530.288966963</v>
      </c>
      <c r="Q25" s="4"/>
    </row>
    <row r="26" spans="2:17" ht="15.6" x14ac:dyDescent="0.3">
      <c r="B26" s="13" t="s">
        <v>117</v>
      </c>
      <c r="C26" s="4"/>
      <c r="D26" s="22">
        <f>'5. Historical Wholesale'!D26</f>
        <v>3267812.8214322408</v>
      </c>
      <c r="E26" s="23">
        <f t="shared" ref="E26:E35" si="4">E25</f>
        <v>5.78</v>
      </c>
      <c r="F26" s="24">
        <f t="shared" si="1"/>
        <v>18887958.107878353</v>
      </c>
      <c r="G26" s="4"/>
      <c r="H26" s="22">
        <f>'5. Historical Wholesale'!H26</f>
        <v>3454074.1336370292</v>
      </c>
      <c r="I26" s="23">
        <f t="shared" ref="I26:I35" si="5">I25</f>
        <v>0.95</v>
      </c>
      <c r="J26" s="24">
        <f t="shared" si="2"/>
        <v>3281370.4269551774</v>
      </c>
      <c r="K26" s="4"/>
      <c r="L26" s="22">
        <f>'5. Historical Wholesale'!L26</f>
        <v>3454074.1336370292</v>
      </c>
      <c r="M26" s="23">
        <f t="shared" ref="M26:M35" si="6">M25</f>
        <v>3.21</v>
      </c>
      <c r="N26" s="24">
        <f t="shared" si="3"/>
        <v>11087577.968974864</v>
      </c>
      <c r="O26" s="4"/>
      <c r="P26" s="12">
        <f t="shared" si="0"/>
        <v>14368948.395930041</v>
      </c>
      <c r="Q26" s="4"/>
    </row>
    <row r="27" spans="2:17" ht="15.6" x14ac:dyDescent="0.3">
      <c r="B27" s="13" t="s">
        <v>118</v>
      </c>
      <c r="C27" s="4"/>
      <c r="D27" s="22">
        <f>'5. Historical Wholesale'!D27</f>
        <v>3007960.5638505821</v>
      </c>
      <c r="E27" s="23">
        <f t="shared" si="4"/>
        <v>5.78</v>
      </c>
      <c r="F27" s="24">
        <f t="shared" si="1"/>
        <v>17386012.059056364</v>
      </c>
      <c r="G27" s="4"/>
      <c r="H27" s="22">
        <f>'5. Historical Wholesale'!H27</f>
        <v>3127701.740031288</v>
      </c>
      <c r="I27" s="23">
        <f t="shared" si="5"/>
        <v>0.95</v>
      </c>
      <c r="J27" s="24">
        <f t="shared" si="2"/>
        <v>2971316.6530297236</v>
      </c>
      <c r="K27" s="4"/>
      <c r="L27" s="22">
        <f>'5. Historical Wholesale'!L27</f>
        <v>3127701.740031288</v>
      </c>
      <c r="M27" s="23">
        <f t="shared" si="6"/>
        <v>3.21</v>
      </c>
      <c r="N27" s="24">
        <f t="shared" si="3"/>
        <v>10039922.585500434</v>
      </c>
      <c r="O27" s="4"/>
      <c r="P27" s="12">
        <f t="shared" si="0"/>
        <v>13011239.238530157</v>
      </c>
      <c r="Q27" s="4"/>
    </row>
    <row r="28" spans="2:17" ht="15.6" x14ac:dyDescent="0.3">
      <c r="B28" s="13" t="s">
        <v>119</v>
      </c>
      <c r="C28" s="4"/>
      <c r="D28" s="22">
        <f>'5. Historical Wholesale'!D28</f>
        <v>3909429.5152727356</v>
      </c>
      <c r="E28" s="23">
        <f t="shared" si="4"/>
        <v>5.78</v>
      </c>
      <c r="F28" s="24">
        <f t="shared" si="1"/>
        <v>22596502.598276414</v>
      </c>
      <c r="G28" s="4"/>
      <c r="H28" s="22">
        <f>'5. Historical Wholesale'!H28</f>
        <v>4041301.4709591186</v>
      </c>
      <c r="I28" s="23">
        <f t="shared" si="5"/>
        <v>0.95</v>
      </c>
      <c r="J28" s="24">
        <f t="shared" si="2"/>
        <v>3839236.3974111625</v>
      </c>
      <c r="K28" s="4"/>
      <c r="L28" s="22">
        <f>'5. Historical Wholesale'!L28</f>
        <v>4041301.4709591186</v>
      </c>
      <c r="M28" s="23">
        <f t="shared" si="6"/>
        <v>3.21</v>
      </c>
      <c r="N28" s="24">
        <f t="shared" si="3"/>
        <v>12972577.721778771</v>
      </c>
      <c r="O28" s="4"/>
      <c r="P28" s="12">
        <f t="shared" si="0"/>
        <v>16811814.119189933</v>
      </c>
      <c r="Q28" s="4"/>
    </row>
    <row r="29" spans="2:17" ht="15.6" x14ac:dyDescent="0.3">
      <c r="B29" s="13" t="s">
        <v>120</v>
      </c>
      <c r="C29" s="4"/>
      <c r="D29" s="22">
        <f>'5. Historical Wholesale'!D29</f>
        <v>4128691.7462726156</v>
      </c>
      <c r="E29" s="23">
        <f t="shared" si="4"/>
        <v>5.78</v>
      </c>
      <c r="F29" s="24">
        <f t="shared" si="1"/>
        <v>23863838.29345572</v>
      </c>
      <c r="G29" s="4"/>
      <c r="H29" s="22">
        <f>'5. Historical Wholesale'!H29</f>
        <v>4250515.9730845066</v>
      </c>
      <c r="I29" s="23">
        <f t="shared" si="5"/>
        <v>0.95</v>
      </c>
      <c r="J29" s="24">
        <f t="shared" si="2"/>
        <v>4037990.1744302809</v>
      </c>
      <c r="K29" s="4"/>
      <c r="L29" s="22">
        <f>'5. Historical Wholesale'!L29</f>
        <v>4250515.9730845066</v>
      </c>
      <c r="M29" s="23">
        <f t="shared" si="6"/>
        <v>3.21</v>
      </c>
      <c r="N29" s="24">
        <f t="shared" si="3"/>
        <v>13644156.273601266</v>
      </c>
      <c r="O29" s="4"/>
      <c r="P29" s="12">
        <f t="shared" si="0"/>
        <v>17682146.448031545</v>
      </c>
      <c r="Q29" s="4"/>
    </row>
    <row r="30" spans="2:17" ht="15.6" x14ac:dyDescent="0.3">
      <c r="B30" s="13" t="s">
        <v>121</v>
      </c>
      <c r="C30" s="4"/>
      <c r="D30" s="22">
        <f>'5. Historical Wholesale'!D30</f>
        <v>4296743.5080786273</v>
      </c>
      <c r="E30" s="23">
        <f t="shared" si="4"/>
        <v>5.78</v>
      </c>
      <c r="F30" s="24">
        <f t="shared" si="1"/>
        <v>24835177.476694468</v>
      </c>
      <c r="G30" s="4"/>
      <c r="H30" s="22">
        <f>'5. Historical Wholesale'!H30</f>
        <v>4406939.1209270265</v>
      </c>
      <c r="I30" s="23">
        <f t="shared" si="5"/>
        <v>0.95</v>
      </c>
      <c r="J30" s="24">
        <f t="shared" si="2"/>
        <v>4186592.1648806748</v>
      </c>
      <c r="K30" s="4"/>
      <c r="L30" s="22">
        <f>'5. Historical Wholesale'!L30</f>
        <v>4406939.1209270265</v>
      </c>
      <c r="M30" s="23">
        <f t="shared" si="6"/>
        <v>3.21</v>
      </c>
      <c r="N30" s="24">
        <f t="shared" si="3"/>
        <v>14146274.578175755</v>
      </c>
      <c r="O30" s="4"/>
      <c r="P30" s="12">
        <f t="shared" si="0"/>
        <v>18332866.743056431</v>
      </c>
      <c r="Q30" s="4"/>
    </row>
    <row r="31" spans="2:17" ht="15.6" x14ac:dyDescent="0.3">
      <c r="B31" s="13" t="s">
        <v>122</v>
      </c>
      <c r="C31" s="4"/>
      <c r="D31" s="22">
        <f>'5. Historical Wholesale'!D31</f>
        <v>4024958.3032135474</v>
      </c>
      <c r="E31" s="23">
        <f t="shared" si="4"/>
        <v>5.78</v>
      </c>
      <c r="F31" s="24">
        <f t="shared" si="1"/>
        <v>23264258.992574304</v>
      </c>
      <c r="G31" s="4"/>
      <c r="H31" s="22">
        <f>'5. Historical Wholesale'!H31</f>
        <v>4085002.321589218</v>
      </c>
      <c r="I31" s="23">
        <f t="shared" si="5"/>
        <v>0.95</v>
      </c>
      <c r="J31" s="24">
        <f t="shared" si="2"/>
        <v>3880752.2055097567</v>
      </c>
      <c r="K31" s="4"/>
      <c r="L31" s="22">
        <f>'5. Historical Wholesale'!L31</f>
        <v>4085002.321589218</v>
      </c>
      <c r="M31" s="23">
        <f t="shared" si="6"/>
        <v>3.21</v>
      </c>
      <c r="N31" s="24">
        <f t="shared" si="3"/>
        <v>13112857.45230139</v>
      </c>
      <c r="O31" s="4"/>
      <c r="P31" s="12">
        <f t="shared" si="0"/>
        <v>16993609.657811146</v>
      </c>
      <c r="Q31" s="4"/>
    </row>
    <row r="32" spans="2:17" ht="15.6" x14ac:dyDescent="0.3">
      <c r="B32" s="13" t="s">
        <v>123</v>
      </c>
      <c r="C32" s="4"/>
      <c r="D32" s="22">
        <f>'5. Historical Wholesale'!D32</f>
        <v>3431866.9825492278</v>
      </c>
      <c r="E32" s="23">
        <f t="shared" si="4"/>
        <v>5.78</v>
      </c>
      <c r="F32" s="24">
        <f t="shared" si="1"/>
        <v>19836191.159134537</v>
      </c>
      <c r="G32" s="4"/>
      <c r="H32" s="22">
        <f>'5. Historical Wholesale'!H32</f>
        <v>3545546.3270242452</v>
      </c>
      <c r="I32" s="23">
        <f t="shared" si="5"/>
        <v>0.95</v>
      </c>
      <c r="J32" s="24">
        <f t="shared" si="2"/>
        <v>3368269.0106730326</v>
      </c>
      <c r="K32" s="4"/>
      <c r="L32" s="22">
        <f>'5. Historical Wholesale'!L32</f>
        <v>3545546.3270242452</v>
      </c>
      <c r="M32" s="23">
        <f t="shared" si="6"/>
        <v>3.21</v>
      </c>
      <c r="N32" s="24">
        <f t="shared" si="3"/>
        <v>11381203.709747827</v>
      </c>
      <c r="O32" s="4"/>
      <c r="P32" s="12">
        <f t="shared" si="0"/>
        <v>14749472.72042086</v>
      </c>
      <c r="Q32" s="4"/>
    </row>
    <row r="33" spans="2:17" ht="15.6" x14ac:dyDescent="0.3">
      <c r="B33" s="13" t="s">
        <v>124</v>
      </c>
      <c r="C33" s="4"/>
      <c r="D33" s="22">
        <f>'5. Historical Wholesale'!D33</f>
        <v>3044654.1285344316</v>
      </c>
      <c r="E33" s="23">
        <f t="shared" si="4"/>
        <v>5.78</v>
      </c>
      <c r="F33" s="24">
        <f t="shared" si="1"/>
        <v>17598100.862929016</v>
      </c>
      <c r="G33" s="4"/>
      <c r="H33" s="22">
        <f>'5. Historical Wholesale'!H33</f>
        <v>3233136.3524658754</v>
      </c>
      <c r="I33" s="23">
        <f t="shared" si="5"/>
        <v>0.95</v>
      </c>
      <c r="J33" s="24">
        <f t="shared" si="2"/>
        <v>3071479.5348425815</v>
      </c>
      <c r="K33" s="4"/>
      <c r="L33" s="22">
        <f>'5. Historical Wholesale'!L33</f>
        <v>3233136.3524658754</v>
      </c>
      <c r="M33" s="23">
        <f t="shared" si="6"/>
        <v>3.21</v>
      </c>
      <c r="N33" s="24">
        <f t="shared" si="3"/>
        <v>10378367.691415461</v>
      </c>
      <c r="O33" s="4"/>
      <c r="P33" s="12">
        <f t="shared" si="0"/>
        <v>13449847.226258043</v>
      </c>
      <c r="Q33" s="4"/>
    </row>
    <row r="34" spans="2:17" ht="15.6" x14ac:dyDescent="0.3">
      <c r="B34" s="13" t="s">
        <v>125</v>
      </c>
      <c r="C34" s="4"/>
      <c r="D34" s="22">
        <f>'5. Historical Wholesale'!D34</f>
        <v>3256301.1993175084</v>
      </c>
      <c r="E34" s="23">
        <f t="shared" si="4"/>
        <v>5.78</v>
      </c>
      <c r="F34" s="24">
        <f t="shared" si="1"/>
        <v>18821420.932055198</v>
      </c>
      <c r="G34" s="4"/>
      <c r="H34" s="22">
        <f>'5. Historical Wholesale'!H34</f>
        <v>3354666.8194278767</v>
      </c>
      <c r="I34" s="23">
        <f t="shared" si="5"/>
        <v>0.95</v>
      </c>
      <c r="J34" s="24">
        <f t="shared" si="2"/>
        <v>3186933.4784564828</v>
      </c>
      <c r="K34" s="4"/>
      <c r="L34" s="22">
        <f>'5. Historical Wholesale'!L34</f>
        <v>3354666.8194278767</v>
      </c>
      <c r="M34" s="23">
        <f t="shared" si="6"/>
        <v>3.21</v>
      </c>
      <c r="N34" s="24">
        <f t="shared" si="3"/>
        <v>10768480.490363484</v>
      </c>
      <c r="O34" s="4"/>
      <c r="P34" s="12">
        <f t="shared" si="0"/>
        <v>13955413.968819967</v>
      </c>
      <c r="Q34" s="4"/>
    </row>
    <row r="35" spans="2:17" ht="15.6" x14ac:dyDescent="0.3">
      <c r="B35" s="13" t="s">
        <v>126</v>
      </c>
      <c r="C35" s="4"/>
      <c r="D35" s="22">
        <f>'5. Historical Wholesale'!D35</f>
        <v>3442147.8983719498</v>
      </c>
      <c r="E35" s="23">
        <f t="shared" si="4"/>
        <v>5.78</v>
      </c>
      <c r="F35" s="24">
        <f t="shared" si="1"/>
        <v>19895614.852589872</v>
      </c>
      <c r="G35" s="4"/>
      <c r="H35" s="22">
        <f>'5. Historical Wholesale'!H35</f>
        <v>3542341.2848501247</v>
      </c>
      <c r="I35" s="23">
        <f t="shared" si="5"/>
        <v>0.95</v>
      </c>
      <c r="J35" s="24">
        <f t="shared" si="2"/>
        <v>3365224.2206076183</v>
      </c>
      <c r="K35" s="4"/>
      <c r="L35" s="22">
        <f>'5. Historical Wholesale'!L35</f>
        <v>3542341.2848501247</v>
      </c>
      <c r="M35" s="23">
        <f t="shared" si="6"/>
        <v>3.21</v>
      </c>
      <c r="N35" s="24">
        <f t="shared" si="3"/>
        <v>11370915.524368901</v>
      </c>
      <c r="O35" s="4"/>
      <c r="P35" s="12">
        <f t="shared" si="0"/>
        <v>14736139.744976519</v>
      </c>
      <c r="Q35" s="4"/>
    </row>
    <row r="36" spans="2:17" x14ac:dyDescent="0.25">
      <c r="B36" s="4"/>
      <c r="C36" s="4"/>
      <c r="D36" s="4"/>
      <c r="E36" s="4"/>
      <c r="F36" s="4"/>
      <c r="G36" s="4"/>
      <c r="H36" s="4"/>
      <c r="I36" s="4"/>
      <c r="J36" s="4"/>
      <c r="K36" s="4"/>
      <c r="L36" s="4"/>
      <c r="M36" s="4"/>
      <c r="N36" s="4"/>
      <c r="O36" s="4"/>
      <c r="P36" s="4"/>
      <c r="Q36" s="4"/>
    </row>
    <row r="37" spans="2:17" ht="18.600000000000001" thickBot="1" x14ac:dyDescent="0.4">
      <c r="B37" s="14" t="s">
        <v>127</v>
      </c>
      <c r="C37" s="4"/>
      <c r="D37" s="15">
        <f>SUM(D24:D35)</f>
        <v>42805945.780038066</v>
      </c>
      <c r="E37" s="16">
        <f>IF(D37&lt;&gt;0,F37/D37,0)</f>
        <v>5.7800000000000011</v>
      </c>
      <c r="F37" s="17">
        <f>SUM(F24:F35)</f>
        <v>247418366.60862008</v>
      </c>
      <c r="G37" s="4"/>
      <c r="H37" s="15">
        <f>SUM(H24:H35)</f>
        <v>44249519.050116919</v>
      </c>
      <c r="I37" s="16">
        <f>IF(H37&lt;&gt;0,J37/H37,0)</f>
        <v>0.94999999999999973</v>
      </c>
      <c r="J37" s="17">
        <f>SUM(J24:J35)</f>
        <v>42037043.097611062</v>
      </c>
      <c r="K37" s="4"/>
      <c r="L37" s="15">
        <f>SUM(L24:L35)</f>
        <v>44249519.050116919</v>
      </c>
      <c r="M37" s="16">
        <f>IF(L37&lt;&gt;0,N37/L37,0)</f>
        <v>3.21</v>
      </c>
      <c r="N37" s="17">
        <f>SUM(N24:N35)</f>
        <v>142040956.1508753</v>
      </c>
      <c r="O37" s="4"/>
      <c r="P37" s="17">
        <f>SUM(P24:P35)</f>
        <v>184077999.24848637</v>
      </c>
      <c r="Q37" s="4"/>
    </row>
    <row r="38" spans="2:17" x14ac:dyDescent="0.25">
      <c r="B38" s="4"/>
      <c r="C38" s="4"/>
      <c r="D38" s="4"/>
      <c r="E38" s="4"/>
      <c r="F38" s="4"/>
      <c r="G38" s="4"/>
      <c r="H38" s="4"/>
      <c r="I38" s="4"/>
      <c r="J38" s="4"/>
      <c r="K38" s="4"/>
      <c r="L38" s="4"/>
      <c r="M38" s="4"/>
      <c r="N38" s="4"/>
      <c r="O38" s="4"/>
      <c r="P38" s="4"/>
      <c r="Q38" s="4"/>
    </row>
    <row r="39" spans="2:17" ht="15.6" x14ac:dyDescent="0.25">
      <c r="B39" s="52" t="s">
        <v>163</v>
      </c>
      <c r="C39" s="51"/>
      <c r="D39" s="215" t="s">
        <v>160</v>
      </c>
      <c r="E39" s="215"/>
      <c r="F39" s="215"/>
      <c r="G39" s="51"/>
      <c r="H39" s="215" t="s">
        <v>162</v>
      </c>
      <c r="I39" s="215"/>
      <c r="J39" s="215"/>
      <c r="K39" s="51"/>
      <c r="L39" s="215" t="s">
        <v>161</v>
      </c>
      <c r="M39" s="215"/>
      <c r="N39" s="215"/>
      <c r="O39" s="51"/>
      <c r="P39" s="52" t="s">
        <v>434</v>
      </c>
      <c r="Q39" s="4"/>
    </row>
    <row r="40" spans="2:17" ht="15.6" x14ac:dyDescent="0.3">
      <c r="B40" s="10"/>
      <c r="C40" s="7"/>
      <c r="D40" s="11"/>
      <c r="E40" s="11"/>
      <c r="F40" s="11"/>
      <c r="G40" s="7"/>
      <c r="H40" s="11"/>
      <c r="I40" s="11"/>
      <c r="J40" s="11"/>
      <c r="K40" s="7"/>
      <c r="L40" s="11"/>
      <c r="M40" s="11"/>
      <c r="N40" s="11"/>
      <c r="O40" s="7"/>
      <c r="P40" s="11"/>
      <c r="Q40" s="4"/>
    </row>
    <row r="41" spans="2:17" ht="15.6" x14ac:dyDescent="0.3">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6" x14ac:dyDescent="0.3">
      <c r="B43" s="13" t="s">
        <v>115</v>
      </c>
      <c r="C43" s="4"/>
      <c r="D43" s="22">
        <f>'5. Historical Wholesale'!D43</f>
        <v>0</v>
      </c>
      <c r="E43" s="23">
        <f>'4. UTRs and Sub-Transmission'!I35</f>
        <v>4.9103000000000003</v>
      </c>
      <c r="F43" s="24">
        <f>D43*E43</f>
        <v>0</v>
      </c>
      <c r="G43" s="4"/>
      <c r="H43" s="22">
        <f>'5. Historical Wholesale'!H43</f>
        <v>0</v>
      </c>
      <c r="I43" s="23">
        <f>'4. UTRs and Sub-Transmission'!I37</f>
        <v>0.65369999999999995</v>
      </c>
      <c r="J43" s="24">
        <f>H43*I43</f>
        <v>0</v>
      </c>
      <c r="K43" s="4"/>
      <c r="L43" s="22">
        <f>'5. Historical Wholesale'!L43</f>
        <v>0</v>
      </c>
      <c r="M43" s="23">
        <f>'4. UTRs and Sub-Transmission'!I39</f>
        <v>3.3041</v>
      </c>
      <c r="N43" s="24">
        <f>L43*M43</f>
        <v>0</v>
      </c>
      <c r="O43" s="4"/>
      <c r="P43" s="12">
        <f t="shared" ref="P43:P54" si="7">J43+N43</f>
        <v>0</v>
      </c>
      <c r="Q43" s="4"/>
    </row>
    <row r="44" spans="2:17" ht="15.6" x14ac:dyDescent="0.3">
      <c r="B44" s="13" t="s">
        <v>116</v>
      </c>
      <c r="C44" s="4"/>
      <c r="D44" s="22">
        <f>'5. Historical Wholesale'!D44</f>
        <v>0</v>
      </c>
      <c r="E44" s="23">
        <f t="shared" ref="E44:E54" si="8">E43</f>
        <v>4.9103000000000003</v>
      </c>
      <c r="F44" s="24">
        <f t="shared" ref="F44:F54" si="9">D44*E44</f>
        <v>0</v>
      </c>
      <c r="G44" s="4"/>
      <c r="H44" s="22">
        <f>'5. Historical Wholesale'!H44</f>
        <v>0</v>
      </c>
      <c r="I44" s="23">
        <f t="shared" ref="I44:I54" si="10">I43</f>
        <v>0.65369999999999995</v>
      </c>
      <c r="J44" s="24">
        <f t="shared" ref="J44:J54" si="11">H44*I44</f>
        <v>0</v>
      </c>
      <c r="K44" s="4"/>
      <c r="L44" s="22">
        <f>'5. Historical Wholesale'!L44</f>
        <v>0</v>
      </c>
      <c r="M44" s="23">
        <f>M43</f>
        <v>3.3041</v>
      </c>
      <c r="N44" s="24">
        <f t="shared" ref="N44:N54" si="12">L44*M44</f>
        <v>0</v>
      </c>
      <c r="O44" s="4"/>
      <c r="P44" s="12">
        <f t="shared" si="7"/>
        <v>0</v>
      </c>
      <c r="Q44" s="4"/>
    </row>
    <row r="45" spans="2:17" ht="15.6" x14ac:dyDescent="0.3">
      <c r="B45" s="13" t="s">
        <v>117</v>
      </c>
      <c r="C45" s="4"/>
      <c r="D45" s="22">
        <f>'5. Historical Wholesale'!D45</f>
        <v>0</v>
      </c>
      <c r="E45" s="23">
        <f t="shared" si="8"/>
        <v>4.9103000000000003</v>
      </c>
      <c r="F45" s="24">
        <f t="shared" si="9"/>
        <v>0</v>
      </c>
      <c r="G45" s="4"/>
      <c r="H45" s="22">
        <f>'5. Historical Wholesale'!H45</f>
        <v>0</v>
      </c>
      <c r="I45" s="23">
        <f t="shared" si="10"/>
        <v>0.65369999999999995</v>
      </c>
      <c r="J45" s="24">
        <f t="shared" si="11"/>
        <v>0</v>
      </c>
      <c r="K45" s="4"/>
      <c r="L45" s="22">
        <f>'5. Historical Wholesale'!L45</f>
        <v>0</v>
      </c>
      <c r="M45" s="23">
        <f>M44</f>
        <v>3.3041</v>
      </c>
      <c r="N45" s="24">
        <f t="shared" si="12"/>
        <v>0</v>
      </c>
      <c r="O45" s="4"/>
      <c r="P45" s="12">
        <f t="shared" si="7"/>
        <v>0</v>
      </c>
      <c r="Q45" s="4"/>
    </row>
    <row r="46" spans="2:17" ht="15.6" x14ac:dyDescent="0.3">
      <c r="B46" s="13" t="s">
        <v>118</v>
      </c>
      <c r="C46" s="4"/>
      <c r="D46" s="22">
        <f>'5. Historical Wholesale'!D46</f>
        <v>0</v>
      </c>
      <c r="E46" s="23">
        <f t="shared" si="8"/>
        <v>4.9103000000000003</v>
      </c>
      <c r="F46" s="24">
        <f t="shared" si="9"/>
        <v>0</v>
      </c>
      <c r="G46" s="4"/>
      <c r="H46" s="22">
        <f>'5. Historical Wholesale'!H46</f>
        <v>0</v>
      </c>
      <c r="I46" s="23">
        <f t="shared" si="10"/>
        <v>0.65369999999999995</v>
      </c>
      <c r="J46" s="24">
        <f t="shared" si="11"/>
        <v>0</v>
      </c>
      <c r="K46" s="4"/>
      <c r="L46" s="22">
        <f>'5. Historical Wholesale'!L46</f>
        <v>0</v>
      </c>
      <c r="M46" s="23">
        <f t="shared" ref="M46:M54" si="13">M45</f>
        <v>3.3041</v>
      </c>
      <c r="N46" s="24">
        <f t="shared" si="12"/>
        <v>0</v>
      </c>
      <c r="O46" s="4"/>
      <c r="P46" s="12">
        <f t="shared" si="7"/>
        <v>0</v>
      </c>
      <c r="Q46" s="4"/>
    </row>
    <row r="47" spans="2:17" ht="15.6" x14ac:dyDescent="0.3">
      <c r="B47" s="13" t="s">
        <v>119</v>
      </c>
      <c r="C47" s="4"/>
      <c r="D47" s="22">
        <f>'5. Historical Wholesale'!D47</f>
        <v>0</v>
      </c>
      <c r="E47" s="23">
        <f t="shared" si="8"/>
        <v>4.9103000000000003</v>
      </c>
      <c r="F47" s="24">
        <f t="shared" si="9"/>
        <v>0</v>
      </c>
      <c r="G47" s="4"/>
      <c r="H47" s="22">
        <f>'5. Historical Wholesale'!H47</f>
        <v>0</v>
      </c>
      <c r="I47" s="23">
        <f t="shared" si="10"/>
        <v>0.65369999999999995</v>
      </c>
      <c r="J47" s="24">
        <f t="shared" si="11"/>
        <v>0</v>
      </c>
      <c r="K47" s="4"/>
      <c r="L47" s="22">
        <f>'5. Historical Wholesale'!L47</f>
        <v>0</v>
      </c>
      <c r="M47" s="23">
        <f t="shared" si="13"/>
        <v>3.3041</v>
      </c>
      <c r="N47" s="24">
        <f t="shared" si="12"/>
        <v>0</v>
      </c>
      <c r="O47" s="4"/>
      <c r="P47" s="12">
        <f t="shared" si="7"/>
        <v>0</v>
      </c>
      <c r="Q47" s="4"/>
    </row>
    <row r="48" spans="2:17" ht="15.6" x14ac:dyDescent="0.3">
      <c r="B48" s="13" t="s">
        <v>120</v>
      </c>
      <c r="C48" s="4"/>
      <c r="D48" s="22">
        <f>'5. Historical Wholesale'!D48</f>
        <v>0</v>
      </c>
      <c r="E48" s="23">
        <f t="shared" si="8"/>
        <v>4.9103000000000003</v>
      </c>
      <c r="F48" s="24">
        <f t="shared" si="9"/>
        <v>0</v>
      </c>
      <c r="G48" s="4"/>
      <c r="H48" s="22">
        <f>'5. Historical Wholesale'!H48</f>
        <v>0</v>
      </c>
      <c r="I48" s="23">
        <f t="shared" si="10"/>
        <v>0.65369999999999995</v>
      </c>
      <c r="J48" s="24">
        <f t="shared" si="11"/>
        <v>0</v>
      </c>
      <c r="K48" s="4"/>
      <c r="L48" s="22">
        <f>'5. Historical Wholesale'!L48</f>
        <v>0</v>
      </c>
      <c r="M48" s="23">
        <f t="shared" si="13"/>
        <v>3.3041</v>
      </c>
      <c r="N48" s="24">
        <f t="shared" si="12"/>
        <v>0</v>
      </c>
      <c r="O48" s="4"/>
      <c r="P48" s="12">
        <f t="shared" si="7"/>
        <v>0</v>
      </c>
      <c r="Q48" s="4"/>
    </row>
    <row r="49" spans="2:17" ht="15.6" x14ac:dyDescent="0.3">
      <c r="B49" s="13" t="s">
        <v>121</v>
      </c>
      <c r="C49" s="4"/>
      <c r="D49" s="22">
        <f>'5. Historical Wholesale'!D49</f>
        <v>0</v>
      </c>
      <c r="E49" s="23">
        <f t="shared" si="8"/>
        <v>4.9103000000000003</v>
      </c>
      <c r="F49" s="24">
        <f t="shared" si="9"/>
        <v>0</v>
      </c>
      <c r="G49" s="4"/>
      <c r="H49" s="22">
        <f>'5. Historical Wholesale'!H49</f>
        <v>0</v>
      </c>
      <c r="I49" s="23">
        <f t="shared" si="10"/>
        <v>0.65369999999999995</v>
      </c>
      <c r="J49" s="24">
        <f t="shared" si="11"/>
        <v>0</v>
      </c>
      <c r="K49" s="4"/>
      <c r="L49" s="22">
        <f>'5. Historical Wholesale'!L49</f>
        <v>0</v>
      </c>
      <c r="M49" s="23">
        <f t="shared" si="13"/>
        <v>3.3041</v>
      </c>
      <c r="N49" s="24">
        <f t="shared" si="12"/>
        <v>0</v>
      </c>
      <c r="O49" s="4"/>
      <c r="P49" s="12">
        <f t="shared" si="7"/>
        <v>0</v>
      </c>
      <c r="Q49" s="4"/>
    </row>
    <row r="50" spans="2:17" ht="15.6" x14ac:dyDescent="0.3">
      <c r="B50" s="13" t="s">
        <v>122</v>
      </c>
      <c r="C50" s="4"/>
      <c r="D50" s="22">
        <f>'5. Historical Wholesale'!D50</f>
        <v>0</v>
      </c>
      <c r="E50" s="23">
        <f t="shared" si="8"/>
        <v>4.9103000000000003</v>
      </c>
      <c r="F50" s="24">
        <f t="shared" si="9"/>
        <v>0</v>
      </c>
      <c r="G50" s="4"/>
      <c r="H50" s="22">
        <f>'5. Historical Wholesale'!H50</f>
        <v>0</v>
      </c>
      <c r="I50" s="23">
        <f t="shared" si="10"/>
        <v>0.65369999999999995</v>
      </c>
      <c r="J50" s="24">
        <f t="shared" si="11"/>
        <v>0</v>
      </c>
      <c r="K50" s="4"/>
      <c r="L50" s="22">
        <f>'5. Historical Wholesale'!L50</f>
        <v>0</v>
      </c>
      <c r="M50" s="23">
        <f t="shared" si="13"/>
        <v>3.3041</v>
      </c>
      <c r="N50" s="24">
        <f t="shared" si="12"/>
        <v>0</v>
      </c>
      <c r="O50" s="4"/>
      <c r="P50" s="12">
        <f t="shared" si="7"/>
        <v>0</v>
      </c>
      <c r="Q50" s="4"/>
    </row>
    <row r="51" spans="2:17" ht="15.6" x14ac:dyDescent="0.3">
      <c r="B51" s="13" t="s">
        <v>123</v>
      </c>
      <c r="C51" s="4"/>
      <c r="D51" s="22">
        <f>'5. Historical Wholesale'!D51</f>
        <v>0</v>
      </c>
      <c r="E51" s="23">
        <f t="shared" si="8"/>
        <v>4.9103000000000003</v>
      </c>
      <c r="F51" s="24">
        <f t="shared" si="9"/>
        <v>0</v>
      </c>
      <c r="G51" s="4"/>
      <c r="H51" s="22">
        <f>'5. Historical Wholesale'!H51</f>
        <v>0</v>
      </c>
      <c r="I51" s="23">
        <f t="shared" si="10"/>
        <v>0.65369999999999995</v>
      </c>
      <c r="J51" s="24">
        <f t="shared" si="11"/>
        <v>0</v>
      </c>
      <c r="K51" s="4"/>
      <c r="L51" s="22">
        <f>'5. Historical Wholesale'!L51</f>
        <v>0</v>
      </c>
      <c r="M51" s="23">
        <f t="shared" si="13"/>
        <v>3.3041</v>
      </c>
      <c r="N51" s="24">
        <f t="shared" si="12"/>
        <v>0</v>
      </c>
      <c r="O51" s="4"/>
      <c r="P51" s="12">
        <f t="shared" si="7"/>
        <v>0</v>
      </c>
      <c r="Q51" s="4"/>
    </row>
    <row r="52" spans="2:17" ht="15.6" x14ac:dyDescent="0.3">
      <c r="B52" s="13" t="s">
        <v>124</v>
      </c>
      <c r="C52" s="4"/>
      <c r="D52" s="22">
        <f>'5. Historical Wholesale'!D52</f>
        <v>0</v>
      </c>
      <c r="E52" s="23">
        <f t="shared" si="8"/>
        <v>4.9103000000000003</v>
      </c>
      <c r="F52" s="24">
        <f t="shared" si="9"/>
        <v>0</v>
      </c>
      <c r="G52" s="4"/>
      <c r="H52" s="22">
        <f>'5. Historical Wholesale'!H52</f>
        <v>0</v>
      </c>
      <c r="I52" s="23">
        <f t="shared" si="10"/>
        <v>0.65369999999999995</v>
      </c>
      <c r="J52" s="24">
        <f t="shared" si="11"/>
        <v>0</v>
      </c>
      <c r="K52" s="4"/>
      <c r="L52" s="22">
        <f>'5. Historical Wholesale'!L52</f>
        <v>0</v>
      </c>
      <c r="M52" s="23">
        <f t="shared" si="13"/>
        <v>3.3041</v>
      </c>
      <c r="N52" s="24">
        <f t="shared" si="12"/>
        <v>0</v>
      </c>
      <c r="O52" s="4"/>
      <c r="P52" s="12">
        <f t="shared" si="7"/>
        <v>0</v>
      </c>
      <c r="Q52" s="4"/>
    </row>
    <row r="53" spans="2:17" ht="15.6" x14ac:dyDescent="0.3">
      <c r="B53" s="13" t="s">
        <v>125</v>
      </c>
      <c r="C53" s="4"/>
      <c r="D53" s="22">
        <f>'5. Historical Wholesale'!D53</f>
        <v>0</v>
      </c>
      <c r="E53" s="23">
        <f t="shared" si="8"/>
        <v>4.9103000000000003</v>
      </c>
      <c r="F53" s="24">
        <f t="shared" si="9"/>
        <v>0</v>
      </c>
      <c r="G53" s="4"/>
      <c r="H53" s="22">
        <f>'5. Historical Wholesale'!H53</f>
        <v>0</v>
      </c>
      <c r="I53" s="23">
        <f t="shared" si="10"/>
        <v>0.65369999999999995</v>
      </c>
      <c r="J53" s="24">
        <f t="shared" si="11"/>
        <v>0</v>
      </c>
      <c r="K53" s="4"/>
      <c r="L53" s="22">
        <f>'5. Historical Wholesale'!L53</f>
        <v>0</v>
      </c>
      <c r="M53" s="23">
        <f t="shared" si="13"/>
        <v>3.3041</v>
      </c>
      <c r="N53" s="24">
        <f t="shared" si="12"/>
        <v>0</v>
      </c>
      <c r="O53" s="4"/>
      <c r="P53" s="12">
        <f t="shared" si="7"/>
        <v>0</v>
      </c>
      <c r="Q53" s="4"/>
    </row>
    <row r="54" spans="2:17" ht="15.6" x14ac:dyDescent="0.3">
      <c r="B54" s="13" t="s">
        <v>126</v>
      </c>
      <c r="C54" s="4"/>
      <c r="D54" s="22">
        <f>'5. Historical Wholesale'!D54</f>
        <v>0</v>
      </c>
      <c r="E54" s="23">
        <f t="shared" si="8"/>
        <v>4.9103000000000003</v>
      </c>
      <c r="F54" s="24">
        <f t="shared" si="9"/>
        <v>0</v>
      </c>
      <c r="G54" s="4"/>
      <c r="H54" s="22">
        <f>'5. Historical Wholesale'!H54</f>
        <v>0</v>
      </c>
      <c r="I54" s="23">
        <f t="shared" si="10"/>
        <v>0.65369999999999995</v>
      </c>
      <c r="J54" s="24">
        <f t="shared" si="11"/>
        <v>0</v>
      </c>
      <c r="K54" s="4"/>
      <c r="L54" s="22">
        <f>'5. Historical Wholesale'!L54</f>
        <v>0</v>
      </c>
      <c r="M54" s="23">
        <f t="shared" si="13"/>
        <v>3.3041</v>
      </c>
      <c r="N54" s="24">
        <f t="shared" si="12"/>
        <v>0</v>
      </c>
      <c r="O54" s="4"/>
      <c r="P54" s="12">
        <f t="shared" si="7"/>
        <v>0</v>
      </c>
      <c r="Q54" s="4"/>
    </row>
    <row r="55" spans="2:17" x14ac:dyDescent="0.25">
      <c r="B55" s="4"/>
      <c r="C55" s="4"/>
      <c r="D55" s="4"/>
      <c r="E55" s="4"/>
      <c r="F55" s="4"/>
      <c r="G55" s="4"/>
      <c r="H55" s="4"/>
      <c r="I55" s="4"/>
      <c r="J55" s="4"/>
      <c r="K55" s="4"/>
      <c r="L55" s="4"/>
      <c r="M55" s="4"/>
      <c r="N55" s="4"/>
      <c r="O55" s="4"/>
      <c r="P55" s="4"/>
      <c r="Q55" s="4"/>
    </row>
    <row r="56" spans="2:17" ht="18.600000000000001" thickBot="1" x14ac:dyDescent="0.4">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6" x14ac:dyDescent="0.25">
      <c r="B58" s="52" t="str">
        <f>'5. Historical Wholesale'!B58</f>
        <v>Add Extra Host Here (I)</v>
      </c>
      <c r="C58" s="51"/>
      <c r="D58" s="215" t="s">
        <v>160</v>
      </c>
      <c r="E58" s="215"/>
      <c r="F58" s="215"/>
      <c r="G58" s="51"/>
      <c r="H58" s="215" t="s">
        <v>162</v>
      </c>
      <c r="I58" s="215"/>
      <c r="J58" s="215"/>
      <c r="K58" s="51"/>
      <c r="L58" s="215" t="s">
        <v>161</v>
      </c>
      <c r="M58" s="215"/>
      <c r="N58" s="215"/>
      <c r="O58" s="51"/>
      <c r="P58" s="52" t="s">
        <v>434</v>
      </c>
      <c r="Q58" s="4"/>
    </row>
    <row r="59" spans="2:17" ht="15.6" x14ac:dyDescent="0.3">
      <c r="B59" s="10"/>
      <c r="C59" s="7"/>
      <c r="D59" s="11"/>
      <c r="E59" s="11"/>
      <c r="F59" s="11"/>
      <c r="G59" s="7"/>
      <c r="H59" s="11"/>
      <c r="I59" s="11"/>
      <c r="J59" s="11"/>
      <c r="K59" s="7"/>
      <c r="L59" s="11"/>
      <c r="M59" s="11"/>
      <c r="N59" s="11"/>
      <c r="O59" s="7"/>
      <c r="P59" s="11"/>
      <c r="Q59" s="4"/>
    </row>
    <row r="60" spans="2:17" ht="15.6" x14ac:dyDescent="0.3">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6" x14ac:dyDescent="0.3">
      <c r="B62" s="13" t="s">
        <v>115</v>
      </c>
      <c r="C62" s="4"/>
      <c r="D62" s="22">
        <f>'5. Historical Wholesale'!D62</f>
        <v>0</v>
      </c>
      <c r="E62" s="23">
        <f>'4. UTRs and Sub-Transmission'!H52</f>
        <v>0</v>
      </c>
      <c r="F62" s="24">
        <f>D62*E62</f>
        <v>0</v>
      </c>
      <c r="G62" s="4"/>
      <c r="H62" s="22">
        <f>'5. Historical Wholesale'!H62</f>
        <v>0</v>
      </c>
      <c r="I62" s="23">
        <f>'4. UTRs and Sub-Transmission'!H54</f>
        <v>0</v>
      </c>
      <c r="J62" s="24">
        <f>H62*I62</f>
        <v>0</v>
      </c>
      <c r="K62" s="4"/>
      <c r="L62" s="22">
        <f>'5. Historical Wholesale'!L62</f>
        <v>0</v>
      </c>
      <c r="M62" s="23">
        <f>'4. UTRs and Sub-Transmission'!H56</f>
        <v>0</v>
      </c>
      <c r="N62" s="24">
        <f>L62*M62</f>
        <v>0</v>
      </c>
      <c r="O62" s="4"/>
      <c r="P62" s="12">
        <f t="shared" ref="P62:P73" si="14">J62+N62</f>
        <v>0</v>
      </c>
      <c r="Q62" s="4"/>
    </row>
    <row r="63" spans="2:17" ht="15.6" x14ac:dyDescent="0.3">
      <c r="B63" s="13" t="s">
        <v>116</v>
      </c>
      <c r="C63" s="4"/>
      <c r="D63" s="22">
        <f>'5. Historical Wholesale'!D63</f>
        <v>0</v>
      </c>
      <c r="E63" s="23">
        <f>E62</f>
        <v>0</v>
      </c>
      <c r="F63" s="24">
        <f t="shared" ref="F63:F73" si="15">D63*E63</f>
        <v>0</v>
      </c>
      <c r="G63" s="4"/>
      <c r="H63" s="22">
        <f>'5. Historical Wholesale'!H63</f>
        <v>0</v>
      </c>
      <c r="I63" s="23">
        <f>I62</f>
        <v>0</v>
      </c>
      <c r="J63" s="24">
        <f t="shared" ref="J63:J73" si="16">H63*I63</f>
        <v>0</v>
      </c>
      <c r="K63" s="4"/>
      <c r="L63" s="22">
        <f>'5. Historical Wholesale'!L63</f>
        <v>0</v>
      </c>
      <c r="M63" s="23">
        <f>M62</f>
        <v>0</v>
      </c>
      <c r="N63" s="24">
        <f t="shared" ref="N63:N73" si="17">L63*M63</f>
        <v>0</v>
      </c>
      <c r="O63" s="4"/>
      <c r="P63" s="12">
        <f t="shared" si="14"/>
        <v>0</v>
      </c>
      <c r="Q63" s="4"/>
    </row>
    <row r="64" spans="2:17" ht="15.6" x14ac:dyDescent="0.3">
      <c r="B64" s="13" t="s">
        <v>117</v>
      </c>
      <c r="C64" s="4"/>
      <c r="D64" s="22">
        <f>'5. Historical Wholesale'!D64</f>
        <v>0</v>
      </c>
      <c r="E64" s="23">
        <f t="shared" ref="E64:E73" si="18">E63</f>
        <v>0</v>
      </c>
      <c r="F64" s="24">
        <f t="shared" si="15"/>
        <v>0</v>
      </c>
      <c r="G64" s="4"/>
      <c r="H64" s="22">
        <f>'5. Historical Wholesale'!H64</f>
        <v>0</v>
      </c>
      <c r="I64" s="23">
        <f t="shared" ref="I64:I73" si="19">I63</f>
        <v>0</v>
      </c>
      <c r="J64" s="24">
        <f t="shared" si="16"/>
        <v>0</v>
      </c>
      <c r="K64" s="4"/>
      <c r="L64" s="22">
        <f>'5. Historical Wholesale'!L64</f>
        <v>0</v>
      </c>
      <c r="M64" s="23">
        <f>M63</f>
        <v>0</v>
      </c>
      <c r="N64" s="24">
        <f t="shared" si="17"/>
        <v>0</v>
      </c>
      <c r="O64" s="4"/>
      <c r="P64" s="12">
        <f t="shared" si="14"/>
        <v>0</v>
      </c>
      <c r="Q64" s="4"/>
    </row>
    <row r="65" spans="2:17" ht="15.6" x14ac:dyDescent="0.3">
      <c r="B65" s="13" t="s">
        <v>118</v>
      </c>
      <c r="C65" s="4"/>
      <c r="D65" s="22">
        <f>'5. Historical Wholesale'!D65</f>
        <v>0</v>
      </c>
      <c r="E65" s="23">
        <f t="shared" si="18"/>
        <v>0</v>
      </c>
      <c r="F65" s="24">
        <f t="shared" si="15"/>
        <v>0</v>
      </c>
      <c r="G65" s="4"/>
      <c r="H65" s="22">
        <f>'5. Historical Wholesale'!H65</f>
        <v>0</v>
      </c>
      <c r="I65" s="23">
        <f t="shared" si="19"/>
        <v>0</v>
      </c>
      <c r="J65" s="24">
        <f t="shared" si="16"/>
        <v>0</v>
      </c>
      <c r="K65" s="4"/>
      <c r="L65" s="22">
        <f>'5. Historical Wholesale'!L65</f>
        <v>0</v>
      </c>
      <c r="M65" s="23">
        <f t="shared" ref="M65:M73" si="20">M64</f>
        <v>0</v>
      </c>
      <c r="N65" s="24">
        <f t="shared" si="17"/>
        <v>0</v>
      </c>
      <c r="O65" s="4"/>
      <c r="P65" s="12">
        <f t="shared" si="14"/>
        <v>0</v>
      </c>
      <c r="Q65" s="4"/>
    </row>
    <row r="66" spans="2:17" ht="15.6" x14ac:dyDescent="0.3">
      <c r="B66" s="13" t="s">
        <v>119</v>
      </c>
      <c r="C66" s="4"/>
      <c r="D66" s="22">
        <f>'5. Historical Wholesale'!D66</f>
        <v>0</v>
      </c>
      <c r="E66" s="23">
        <f t="shared" si="18"/>
        <v>0</v>
      </c>
      <c r="F66" s="24">
        <f t="shared" si="15"/>
        <v>0</v>
      </c>
      <c r="G66" s="4"/>
      <c r="H66" s="22">
        <f>'5. Historical Wholesale'!H66</f>
        <v>0</v>
      </c>
      <c r="I66" s="23">
        <f t="shared" si="19"/>
        <v>0</v>
      </c>
      <c r="J66" s="24">
        <f t="shared" si="16"/>
        <v>0</v>
      </c>
      <c r="K66" s="4"/>
      <c r="L66" s="22">
        <f>'5. Historical Wholesale'!L66</f>
        <v>0</v>
      </c>
      <c r="M66" s="23">
        <f t="shared" si="20"/>
        <v>0</v>
      </c>
      <c r="N66" s="24">
        <f t="shared" si="17"/>
        <v>0</v>
      </c>
      <c r="O66" s="4"/>
      <c r="P66" s="12">
        <f t="shared" si="14"/>
        <v>0</v>
      </c>
      <c r="Q66" s="4"/>
    </row>
    <row r="67" spans="2:17" ht="15.6" x14ac:dyDescent="0.3">
      <c r="B67" s="13" t="s">
        <v>120</v>
      </c>
      <c r="C67" s="4"/>
      <c r="D67" s="22">
        <f>'5. Historical Wholesale'!D67</f>
        <v>0</v>
      </c>
      <c r="E67" s="23">
        <f t="shared" si="18"/>
        <v>0</v>
      </c>
      <c r="F67" s="24">
        <f t="shared" si="15"/>
        <v>0</v>
      </c>
      <c r="G67" s="4"/>
      <c r="H67" s="22">
        <f>'5. Historical Wholesale'!H67</f>
        <v>0</v>
      </c>
      <c r="I67" s="23">
        <f t="shared" si="19"/>
        <v>0</v>
      </c>
      <c r="J67" s="24">
        <f t="shared" si="16"/>
        <v>0</v>
      </c>
      <c r="K67" s="4"/>
      <c r="L67" s="22">
        <f>'5. Historical Wholesale'!L67</f>
        <v>0</v>
      </c>
      <c r="M67" s="23">
        <f t="shared" si="20"/>
        <v>0</v>
      </c>
      <c r="N67" s="24">
        <f t="shared" si="17"/>
        <v>0</v>
      </c>
      <c r="O67" s="4"/>
      <c r="P67" s="12">
        <f t="shared" si="14"/>
        <v>0</v>
      </c>
      <c r="Q67" s="4"/>
    </row>
    <row r="68" spans="2:17" ht="15.6" x14ac:dyDescent="0.3">
      <c r="B68" s="13" t="s">
        <v>121</v>
      </c>
      <c r="C68" s="4"/>
      <c r="D68" s="22">
        <f>'5. Historical Wholesale'!D68</f>
        <v>0</v>
      </c>
      <c r="E68" s="23">
        <f t="shared" si="18"/>
        <v>0</v>
      </c>
      <c r="F68" s="24">
        <f t="shared" si="15"/>
        <v>0</v>
      </c>
      <c r="G68" s="4"/>
      <c r="H68" s="22">
        <f>'5. Historical Wholesale'!H68</f>
        <v>0</v>
      </c>
      <c r="I68" s="23">
        <f t="shared" si="19"/>
        <v>0</v>
      </c>
      <c r="J68" s="24">
        <f t="shared" si="16"/>
        <v>0</v>
      </c>
      <c r="K68" s="4"/>
      <c r="L68" s="22">
        <f>'5. Historical Wholesale'!L68</f>
        <v>0</v>
      </c>
      <c r="M68" s="23">
        <f t="shared" si="20"/>
        <v>0</v>
      </c>
      <c r="N68" s="24">
        <f t="shared" si="17"/>
        <v>0</v>
      </c>
      <c r="O68" s="4"/>
      <c r="P68" s="12">
        <f t="shared" si="14"/>
        <v>0</v>
      </c>
      <c r="Q68" s="4"/>
    </row>
    <row r="69" spans="2:17" ht="15.6" x14ac:dyDescent="0.3">
      <c r="B69" s="13" t="s">
        <v>122</v>
      </c>
      <c r="C69" s="4"/>
      <c r="D69" s="22">
        <f>'5. Historical Wholesale'!D69</f>
        <v>0</v>
      </c>
      <c r="E69" s="23">
        <f t="shared" si="18"/>
        <v>0</v>
      </c>
      <c r="F69" s="24">
        <f t="shared" si="15"/>
        <v>0</v>
      </c>
      <c r="G69" s="4"/>
      <c r="H69" s="22">
        <f>'5. Historical Wholesale'!H69</f>
        <v>0</v>
      </c>
      <c r="I69" s="23">
        <f t="shared" si="19"/>
        <v>0</v>
      </c>
      <c r="J69" s="24">
        <f t="shared" si="16"/>
        <v>0</v>
      </c>
      <c r="K69" s="4"/>
      <c r="L69" s="22">
        <f>'5. Historical Wholesale'!L69</f>
        <v>0</v>
      </c>
      <c r="M69" s="23">
        <f t="shared" si="20"/>
        <v>0</v>
      </c>
      <c r="N69" s="24">
        <f t="shared" si="17"/>
        <v>0</v>
      </c>
      <c r="O69" s="4"/>
      <c r="P69" s="12">
        <f t="shared" si="14"/>
        <v>0</v>
      </c>
      <c r="Q69" s="4"/>
    </row>
    <row r="70" spans="2:17" ht="15.6" x14ac:dyDescent="0.3">
      <c r="B70" s="13" t="s">
        <v>123</v>
      </c>
      <c r="C70" s="4"/>
      <c r="D70" s="22">
        <f>'5. Historical Wholesale'!D70</f>
        <v>0</v>
      </c>
      <c r="E70" s="23">
        <f t="shared" si="18"/>
        <v>0</v>
      </c>
      <c r="F70" s="24">
        <f t="shared" si="15"/>
        <v>0</v>
      </c>
      <c r="G70" s="4"/>
      <c r="H70" s="22">
        <f>'5. Historical Wholesale'!H70</f>
        <v>0</v>
      </c>
      <c r="I70" s="23">
        <f t="shared" si="19"/>
        <v>0</v>
      </c>
      <c r="J70" s="24">
        <f t="shared" si="16"/>
        <v>0</v>
      </c>
      <c r="K70" s="4"/>
      <c r="L70" s="22">
        <f>'5. Historical Wholesale'!L70</f>
        <v>0</v>
      </c>
      <c r="M70" s="23">
        <f t="shared" si="20"/>
        <v>0</v>
      </c>
      <c r="N70" s="24">
        <f t="shared" si="17"/>
        <v>0</v>
      </c>
      <c r="O70" s="4"/>
      <c r="P70" s="12">
        <f t="shared" si="14"/>
        <v>0</v>
      </c>
      <c r="Q70" s="4"/>
    </row>
    <row r="71" spans="2:17" ht="15.6" x14ac:dyDescent="0.3">
      <c r="B71" s="13" t="s">
        <v>124</v>
      </c>
      <c r="C71" s="4"/>
      <c r="D71" s="22">
        <f>'5. Historical Wholesale'!D71</f>
        <v>0</v>
      </c>
      <c r="E71" s="23">
        <f t="shared" si="18"/>
        <v>0</v>
      </c>
      <c r="F71" s="24">
        <f t="shared" si="15"/>
        <v>0</v>
      </c>
      <c r="G71" s="4"/>
      <c r="H71" s="22">
        <f>'5. Historical Wholesale'!H71</f>
        <v>0</v>
      </c>
      <c r="I71" s="23">
        <f t="shared" si="19"/>
        <v>0</v>
      </c>
      <c r="J71" s="24">
        <f t="shared" si="16"/>
        <v>0</v>
      </c>
      <c r="K71" s="4"/>
      <c r="L71" s="22">
        <f>'5. Historical Wholesale'!L71</f>
        <v>0</v>
      </c>
      <c r="M71" s="23">
        <f t="shared" si="20"/>
        <v>0</v>
      </c>
      <c r="N71" s="24">
        <f t="shared" si="17"/>
        <v>0</v>
      </c>
      <c r="O71" s="4"/>
      <c r="P71" s="12">
        <f t="shared" si="14"/>
        <v>0</v>
      </c>
      <c r="Q71" s="4"/>
    </row>
    <row r="72" spans="2:17" ht="15.6" x14ac:dyDescent="0.3">
      <c r="B72" s="13" t="s">
        <v>125</v>
      </c>
      <c r="C72" s="4"/>
      <c r="D72" s="22">
        <f>'5. Historical Wholesale'!D72</f>
        <v>0</v>
      </c>
      <c r="E72" s="23">
        <f t="shared" si="18"/>
        <v>0</v>
      </c>
      <c r="F72" s="24">
        <f t="shared" si="15"/>
        <v>0</v>
      </c>
      <c r="G72" s="4"/>
      <c r="H72" s="22">
        <f>'5. Historical Wholesale'!H72</f>
        <v>0</v>
      </c>
      <c r="I72" s="23">
        <f t="shared" si="19"/>
        <v>0</v>
      </c>
      <c r="J72" s="24">
        <f t="shared" si="16"/>
        <v>0</v>
      </c>
      <c r="K72" s="4"/>
      <c r="L72" s="22">
        <f>'5. Historical Wholesale'!L72</f>
        <v>0</v>
      </c>
      <c r="M72" s="23">
        <f t="shared" si="20"/>
        <v>0</v>
      </c>
      <c r="N72" s="24">
        <f t="shared" si="17"/>
        <v>0</v>
      </c>
      <c r="O72" s="4"/>
      <c r="P72" s="12">
        <f t="shared" si="14"/>
        <v>0</v>
      </c>
      <c r="Q72" s="4"/>
    </row>
    <row r="73" spans="2:17" ht="15.6" x14ac:dyDescent="0.3">
      <c r="B73" s="13" t="s">
        <v>126</v>
      </c>
      <c r="C73" s="4"/>
      <c r="D73" s="22">
        <f>'5. Historical Wholesale'!D73</f>
        <v>0</v>
      </c>
      <c r="E73" s="23">
        <f t="shared" si="18"/>
        <v>0</v>
      </c>
      <c r="F73" s="24">
        <f t="shared" si="15"/>
        <v>0</v>
      </c>
      <c r="G73" s="4"/>
      <c r="H73" s="22">
        <f>'5. Historical Wholesale'!H73</f>
        <v>0</v>
      </c>
      <c r="I73" s="23">
        <f t="shared" si="19"/>
        <v>0</v>
      </c>
      <c r="J73" s="24">
        <f t="shared" si="16"/>
        <v>0</v>
      </c>
      <c r="K73" s="4"/>
      <c r="L73" s="22">
        <f>'5. Historical Wholesale'!L73</f>
        <v>0</v>
      </c>
      <c r="M73" s="23">
        <f t="shared" si="20"/>
        <v>0</v>
      </c>
      <c r="N73" s="24">
        <f t="shared" si="17"/>
        <v>0</v>
      </c>
      <c r="O73" s="4"/>
      <c r="P73" s="12">
        <f t="shared" si="14"/>
        <v>0</v>
      </c>
      <c r="Q73" s="4"/>
    </row>
    <row r="74" spans="2:17" x14ac:dyDescent="0.25">
      <c r="B74" s="4"/>
      <c r="C74" s="4"/>
      <c r="D74" s="4"/>
      <c r="E74" s="4"/>
      <c r="F74" s="4"/>
      <c r="G74" s="4"/>
      <c r="H74" s="4"/>
      <c r="I74" s="4"/>
      <c r="J74" s="4"/>
      <c r="K74" s="4"/>
      <c r="L74" s="4"/>
      <c r="M74" s="4"/>
      <c r="N74" s="4"/>
      <c r="O74" s="4"/>
      <c r="P74" s="4"/>
      <c r="Q74" s="4"/>
    </row>
    <row r="75" spans="2:17" ht="18.600000000000001" thickBot="1" x14ac:dyDescent="0.4">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6" x14ac:dyDescent="0.25">
      <c r="B77" s="52" t="str">
        <f>'5. Historical Wholesale'!B77</f>
        <v>Add Extra Host Here (II)</v>
      </c>
      <c r="C77" s="51"/>
      <c r="D77" s="215" t="s">
        <v>160</v>
      </c>
      <c r="E77" s="215"/>
      <c r="F77" s="215"/>
      <c r="G77" s="51"/>
      <c r="H77" s="215" t="s">
        <v>162</v>
      </c>
      <c r="I77" s="215"/>
      <c r="J77" s="215"/>
      <c r="K77" s="51"/>
      <c r="L77" s="215" t="s">
        <v>161</v>
      </c>
      <c r="M77" s="215"/>
      <c r="N77" s="215"/>
      <c r="O77" s="51"/>
      <c r="P77" s="52" t="s">
        <v>434</v>
      </c>
      <c r="Q77" s="4"/>
    </row>
    <row r="78" spans="2:17" ht="15.6" x14ac:dyDescent="0.3">
      <c r="B78" s="10"/>
      <c r="C78" s="7"/>
      <c r="D78" s="11"/>
      <c r="E78" s="11"/>
      <c r="F78" s="11"/>
      <c r="G78" s="7"/>
      <c r="H78" s="11"/>
      <c r="I78" s="11"/>
      <c r="J78" s="11"/>
      <c r="K78" s="7"/>
      <c r="L78" s="11"/>
      <c r="M78" s="11"/>
      <c r="N78" s="11"/>
      <c r="O78" s="7"/>
      <c r="P78" s="11"/>
      <c r="Q78" s="4"/>
    </row>
    <row r="79" spans="2:17" ht="15.6" x14ac:dyDescent="0.3">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6" x14ac:dyDescent="0.3">
      <c r="B81" s="13" t="s">
        <v>115</v>
      </c>
      <c r="C81" s="4"/>
      <c r="D81" s="22">
        <f>'5. Historical Wholesale'!D81</f>
        <v>0</v>
      </c>
      <c r="E81" s="23">
        <f>'4. UTRs and Sub-Transmission'!H67</f>
        <v>0</v>
      </c>
      <c r="F81" s="24">
        <f>D81*E81</f>
        <v>0</v>
      </c>
      <c r="G81" s="4"/>
      <c r="H81" s="22">
        <f>'5. Historical Wholesale'!H81</f>
        <v>0</v>
      </c>
      <c r="I81" s="23">
        <f>'4. UTRs and Sub-Transmission'!H69</f>
        <v>0</v>
      </c>
      <c r="J81" s="24">
        <f>H81*I81</f>
        <v>0</v>
      </c>
      <c r="K81" s="4"/>
      <c r="L81" s="22">
        <f>'5. Historical Wholesale'!L81</f>
        <v>0</v>
      </c>
      <c r="M81" s="23">
        <f>'4. UTRs and Sub-Transmission'!H71</f>
        <v>0</v>
      </c>
      <c r="N81" s="24">
        <f>L81*M81</f>
        <v>0</v>
      </c>
      <c r="O81" s="4"/>
      <c r="P81" s="12">
        <f t="shared" ref="P81:P92" si="21">J81+N81</f>
        <v>0</v>
      </c>
      <c r="Q81" s="4"/>
    </row>
    <row r="82" spans="2:17" ht="15.6" x14ac:dyDescent="0.3">
      <c r="B82" s="13" t="s">
        <v>116</v>
      </c>
      <c r="C82" s="4"/>
      <c r="D82" s="22">
        <f>'5. Historical Wholesale'!D82</f>
        <v>0</v>
      </c>
      <c r="E82" s="23">
        <f>E81</f>
        <v>0</v>
      </c>
      <c r="F82" s="24">
        <f t="shared" ref="F82:F92" si="22">D82*E82</f>
        <v>0</v>
      </c>
      <c r="G82" s="4"/>
      <c r="H82" s="22">
        <f>'5. Historical Wholesale'!H82</f>
        <v>0</v>
      </c>
      <c r="I82" s="23">
        <f>I81</f>
        <v>0</v>
      </c>
      <c r="J82" s="24">
        <f t="shared" ref="J82:J92" si="23">H82*I82</f>
        <v>0</v>
      </c>
      <c r="K82" s="4"/>
      <c r="L82" s="22">
        <f>'5. Historical Wholesale'!L82</f>
        <v>0</v>
      </c>
      <c r="M82" s="23">
        <f>M81</f>
        <v>0</v>
      </c>
      <c r="N82" s="24">
        <f t="shared" ref="N82:N92" si="24">L82*M82</f>
        <v>0</v>
      </c>
      <c r="O82" s="4"/>
      <c r="P82" s="12">
        <f t="shared" si="21"/>
        <v>0</v>
      </c>
      <c r="Q82" s="4"/>
    </row>
    <row r="83" spans="2:17" ht="15.6" x14ac:dyDescent="0.3">
      <c r="B83" s="13" t="s">
        <v>117</v>
      </c>
      <c r="C83" s="4"/>
      <c r="D83" s="22">
        <f>'5. Historical Wholesale'!D83</f>
        <v>0</v>
      </c>
      <c r="E83" s="23">
        <f t="shared" ref="E83:E92" si="25">E82</f>
        <v>0</v>
      </c>
      <c r="F83" s="24">
        <f t="shared" si="22"/>
        <v>0</v>
      </c>
      <c r="G83" s="4"/>
      <c r="H83" s="22">
        <f>'5. Historical Wholesale'!H83</f>
        <v>0</v>
      </c>
      <c r="I83" s="23">
        <f t="shared" ref="I83:I92" si="26">I82</f>
        <v>0</v>
      </c>
      <c r="J83" s="24">
        <f t="shared" si="23"/>
        <v>0</v>
      </c>
      <c r="K83" s="4"/>
      <c r="L83" s="22">
        <f>'5. Historical Wholesale'!L83</f>
        <v>0</v>
      </c>
      <c r="M83" s="23">
        <f>M82</f>
        <v>0</v>
      </c>
      <c r="N83" s="24">
        <f t="shared" si="24"/>
        <v>0</v>
      </c>
      <c r="O83" s="4"/>
      <c r="P83" s="12">
        <f t="shared" si="21"/>
        <v>0</v>
      </c>
      <c r="Q83" s="4"/>
    </row>
    <row r="84" spans="2:17" ht="15.6" x14ac:dyDescent="0.3">
      <c r="B84" s="13" t="s">
        <v>118</v>
      </c>
      <c r="C84" s="4"/>
      <c r="D84" s="22">
        <f>'5. Historical Wholesale'!D84</f>
        <v>0</v>
      </c>
      <c r="E84" s="23">
        <f t="shared" si="25"/>
        <v>0</v>
      </c>
      <c r="F84" s="24">
        <f t="shared" si="22"/>
        <v>0</v>
      </c>
      <c r="G84" s="4"/>
      <c r="H84" s="22">
        <f>'5. Historical Wholesale'!H84</f>
        <v>0</v>
      </c>
      <c r="I84" s="23">
        <f t="shared" si="26"/>
        <v>0</v>
      </c>
      <c r="J84" s="24">
        <f t="shared" si="23"/>
        <v>0</v>
      </c>
      <c r="K84" s="4"/>
      <c r="L84" s="22">
        <f>'5. Historical Wholesale'!L84</f>
        <v>0</v>
      </c>
      <c r="M84" s="23">
        <f t="shared" ref="M84:M92" si="27">M83</f>
        <v>0</v>
      </c>
      <c r="N84" s="24">
        <f t="shared" si="24"/>
        <v>0</v>
      </c>
      <c r="O84" s="4"/>
      <c r="P84" s="12">
        <f t="shared" si="21"/>
        <v>0</v>
      </c>
      <c r="Q84" s="4"/>
    </row>
    <row r="85" spans="2:17" ht="15.6" x14ac:dyDescent="0.3">
      <c r="B85" s="13" t="s">
        <v>119</v>
      </c>
      <c r="C85" s="4"/>
      <c r="D85" s="22">
        <f>'5. Historical Wholesale'!D85</f>
        <v>0</v>
      </c>
      <c r="E85" s="23">
        <f t="shared" si="25"/>
        <v>0</v>
      </c>
      <c r="F85" s="24">
        <f t="shared" si="22"/>
        <v>0</v>
      </c>
      <c r="G85" s="4"/>
      <c r="H85" s="22">
        <f>'5. Historical Wholesale'!H85</f>
        <v>0</v>
      </c>
      <c r="I85" s="23">
        <f t="shared" si="26"/>
        <v>0</v>
      </c>
      <c r="J85" s="24">
        <f t="shared" si="23"/>
        <v>0</v>
      </c>
      <c r="K85" s="4"/>
      <c r="L85" s="22">
        <f>'5. Historical Wholesale'!L85</f>
        <v>0</v>
      </c>
      <c r="M85" s="23">
        <f t="shared" si="27"/>
        <v>0</v>
      </c>
      <c r="N85" s="24">
        <f t="shared" si="24"/>
        <v>0</v>
      </c>
      <c r="O85" s="4"/>
      <c r="P85" s="12">
        <f t="shared" si="21"/>
        <v>0</v>
      </c>
      <c r="Q85" s="4"/>
    </row>
    <row r="86" spans="2:17" ht="15.6" x14ac:dyDescent="0.3">
      <c r="B86" s="13" t="s">
        <v>120</v>
      </c>
      <c r="C86" s="4"/>
      <c r="D86" s="22">
        <f>'5. Historical Wholesale'!D86</f>
        <v>0</v>
      </c>
      <c r="E86" s="23">
        <f t="shared" si="25"/>
        <v>0</v>
      </c>
      <c r="F86" s="24">
        <f t="shared" si="22"/>
        <v>0</v>
      </c>
      <c r="G86" s="4"/>
      <c r="H86" s="22">
        <f>'5. Historical Wholesale'!H86</f>
        <v>0</v>
      </c>
      <c r="I86" s="23">
        <f t="shared" si="26"/>
        <v>0</v>
      </c>
      <c r="J86" s="24">
        <f t="shared" si="23"/>
        <v>0</v>
      </c>
      <c r="K86" s="4"/>
      <c r="L86" s="22">
        <f>'5. Historical Wholesale'!L86</f>
        <v>0</v>
      </c>
      <c r="M86" s="23">
        <f t="shared" si="27"/>
        <v>0</v>
      </c>
      <c r="N86" s="24">
        <f t="shared" si="24"/>
        <v>0</v>
      </c>
      <c r="O86" s="4"/>
      <c r="P86" s="12">
        <f t="shared" si="21"/>
        <v>0</v>
      </c>
      <c r="Q86" s="4"/>
    </row>
    <row r="87" spans="2:17" ht="15.6" x14ac:dyDescent="0.3">
      <c r="B87" s="13" t="s">
        <v>121</v>
      </c>
      <c r="C87" s="4"/>
      <c r="D87" s="22">
        <f>'5. Historical Wholesale'!D87</f>
        <v>0</v>
      </c>
      <c r="E87" s="23">
        <f t="shared" si="25"/>
        <v>0</v>
      </c>
      <c r="F87" s="24">
        <f t="shared" si="22"/>
        <v>0</v>
      </c>
      <c r="G87" s="4"/>
      <c r="H87" s="22">
        <f>'5. Historical Wholesale'!H87</f>
        <v>0</v>
      </c>
      <c r="I87" s="23">
        <f t="shared" si="26"/>
        <v>0</v>
      </c>
      <c r="J87" s="24">
        <f t="shared" si="23"/>
        <v>0</v>
      </c>
      <c r="K87" s="4"/>
      <c r="L87" s="22">
        <f>'5. Historical Wholesale'!L87</f>
        <v>0</v>
      </c>
      <c r="M87" s="23">
        <f t="shared" si="27"/>
        <v>0</v>
      </c>
      <c r="N87" s="24">
        <f t="shared" si="24"/>
        <v>0</v>
      </c>
      <c r="O87" s="4"/>
      <c r="P87" s="12">
        <f t="shared" si="21"/>
        <v>0</v>
      </c>
      <c r="Q87" s="4"/>
    </row>
    <row r="88" spans="2:17" ht="15.6" x14ac:dyDescent="0.3">
      <c r="B88" s="13" t="s">
        <v>122</v>
      </c>
      <c r="C88" s="4"/>
      <c r="D88" s="22">
        <f>'5. Historical Wholesale'!D88</f>
        <v>0</v>
      </c>
      <c r="E88" s="23">
        <f t="shared" si="25"/>
        <v>0</v>
      </c>
      <c r="F88" s="24">
        <f t="shared" si="22"/>
        <v>0</v>
      </c>
      <c r="G88" s="4"/>
      <c r="H88" s="22">
        <f>'5. Historical Wholesale'!H88</f>
        <v>0</v>
      </c>
      <c r="I88" s="23">
        <f t="shared" si="26"/>
        <v>0</v>
      </c>
      <c r="J88" s="24">
        <f t="shared" si="23"/>
        <v>0</v>
      </c>
      <c r="K88" s="4"/>
      <c r="L88" s="22">
        <f>'5. Historical Wholesale'!L88</f>
        <v>0</v>
      </c>
      <c r="M88" s="23">
        <f t="shared" si="27"/>
        <v>0</v>
      </c>
      <c r="N88" s="24">
        <f t="shared" si="24"/>
        <v>0</v>
      </c>
      <c r="O88" s="4"/>
      <c r="P88" s="12">
        <f t="shared" si="21"/>
        <v>0</v>
      </c>
      <c r="Q88" s="4"/>
    </row>
    <row r="89" spans="2:17" ht="15.6" x14ac:dyDescent="0.3">
      <c r="B89" s="13" t="s">
        <v>123</v>
      </c>
      <c r="C89" s="4"/>
      <c r="D89" s="22">
        <f>'5. Historical Wholesale'!D89</f>
        <v>0</v>
      </c>
      <c r="E89" s="23">
        <f t="shared" si="25"/>
        <v>0</v>
      </c>
      <c r="F89" s="24">
        <f t="shared" si="22"/>
        <v>0</v>
      </c>
      <c r="G89" s="4"/>
      <c r="H89" s="22">
        <f>'5. Historical Wholesale'!H89</f>
        <v>0</v>
      </c>
      <c r="I89" s="23">
        <f t="shared" si="26"/>
        <v>0</v>
      </c>
      <c r="J89" s="24">
        <f t="shared" si="23"/>
        <v>0</v>
      </c>
      <c r="K89" s="4"/>
      <c r="L89" s="22">
        <f>'5. Historical Wholesale'!L89</f>
        <v>0</v>
      </c>
      <c r="M89" s="23">
        <f t="shared" si="27"/>
        <v>0</v>
      </c>
      <c r="N89" s="24">
        <f t="shared" si="24"/>
        <v>0</v>
      </c>
      <c r="O89" s="4"/>
      <c r="P89" s="12">
        <f t="shared" si="21"/>
        <v>0</v>
      </c>
      <c r="Q89" s="4"/>
    </row>
    <row r="90" spans="2:17" ht="15.6" x14ac:dyDescent="0.3">
      <c r="B90" s="13" t="s">
        <v>124</v>
      </c>
      <c r="C90" s="4"/>
      <c r="D90" s="22">
        <f>'5. Historical Wholesale'!D90</f>
        <v>0</v>
      </c>
      <c r="E90" s="23">
        <f t="shared" si="25"/>
        <v>0</v>
      </c>
      <c r="F90" s="24">
        <f t="shared" si="22"/>
        <v>0</v>
      </c>
      <c r="G90" s="4"/>
      <c r="H90" s="22">
        <f>'5. Historical Wholesale'!H90</f>
        <v>0</v>
      </c>
      <c r="I90" s="23">
        <f t="shared" si="26"/>
        <v>0</v>
      </c>
      <c r="J90" s="24">
        <f t="shared" si="23"/>
        <v>0</v>
      </c>
      <c r="K90" s="4"/>
      <c r="L90" s="22">
        <f>'5. Historical Wholesale'!L90</f>
        <v>0</v>
      </c>
      <c r="M90" s="23">
        <f t="shared" si="27"/>
        <v>0</v>
      </c>
      <c r="N90" s="24">
        <f t="shared" si="24"/>
        <v>0</v>
      </c>
      <c r="O90" s="4"/>
      <c r="P90" s="12">
        <f t="shared" si="21"/>
        <v>0</v>
      </c>
      <c r="Q90" s="4"/>
    </row>
    <row r="91" spans="2:17" ht="15.6" x14ac:dyDescent="0.3">
      <c r="B91" s="13" t="s">
        <v>125</v>
      </c>
      <c r="C91" s="4"/>
      <c r="D91" s="22">
        <f>'5. Historical Wholesale'!D91</f>
        <v>0</v>
      </c>
      <c r="E91" s="23">
        <f t="shared" si="25"/>
        <v>0</v>
      </c>
      <c r="F91" s="24">
        <f t="shared" si="22"/>
        <v>0</v>
      </c>
      <c r="G91" s="4"/>
      <c r="H91" s="22">
        <f>'5. Historical Wholesale'!H91</f>
        <v>0</v>
      </c>
      <c r="I91" s="23">
        <f t="shared" si="26"/>
        <v>0</v>
      </c>
      <c r="J91" s="24">
        <f t="shared" si="23"/>
        <v>0</v>
      </c>
      <c r="K91" s="4"/>
      <c r="L91" s="22">
        <f>'5. Historical Wholesale'!L91</f>
        <v>0</v>
      </c>
      <c r="M91" s="23">
        <f t="shared" si="27"/>
        <v>0</v>
      </c>
      <c r="N91" s="24">
        <f t="shared" si="24"/>
        <v>0</v>
      </c>
      <c r="O91" s="4"/>
      <c r="P91" s="12">
        <f t="shared" si="21"/>
        <v>0</v>
      </c>
      <c r="Q91" s="4"/>
    </row>
    <row r="92" spans="2:17" ht="15.6" x14ac:dyDescent="0.3">
      <c r="B92" s="13" t="s">
        <v>126</v>
      </c>
      <c r="C92" s="4"/>
      <c r="D92" s="22">
        <f>'5. Historical Wholesale'!D92</f>
        <v>0</v>
      </c>
      <c r="E92" s="23">
        <f t="shared" si="25"/>
        <v>0</v>
      </c>
      <c r="F92" s="24">
        <f t="shared" si="22"/>
        <v>0</v>
      </c>
      <c r="G92" s="4"/>
      <c r="H92" s="22">
        <f>'5. Historical Wholesale'!H92</f>
        <v>0</v>
      </c>
      <c r="I92" s="23">
        <f t="shared" si="26"/>
        <v>0</v>
      </c>
      <c r="J92" s="24">
        <f t="shared" si="23"/>
        <v>0</v>
      </c>
      <c r="K92" s="4"/>
      <c r="L92" s="22">
        <f>'5. Historical Wholesale'!L92</f>
        <v>0</v>
      </c>
      <c r="M92" s="23">
        <f t="shared" si="27"/>
        <v>0</v>
      </c>
      <c r="N92" s="24">
        <f t="shared" si="24"/>
        <v>0</v>
      </c>
      <c r="O92" s="4"/>
      <c r="P92" s="12">
        <f t="shared" si="21"/>
        <v>0</v>
      </c>
      <c r="Q92" s="4"/>
    </row>
    <row r="93" spans="2:17" x14ac:dyDescent="0.25">
      <c r="B93" s="4"/>
      <c r="C93" s="4"/>
      <c r="D93" s="4"/>
      <c r="E93" s="4"/>
      <c r="F93" s="4"/>
      <c r="G93" s="4"/>
      <c r="H93" s="4"/>
      <c r="I93" s="4"/>
      <c r="J93" s="4"/>
      <c r="K93" s="4"/>
      <c r="L93" s="4"/>
      <c r="M93" s="4"/>
      <c r="N93" s="4"/>
      <c r="O93" s="4"/>
      <c r="P93" s="4"/>
      <c r="Q93" s="4"/>
    </row>
    <row r="94" spans="2:17" ht="18.600000000000001" thickBot="1" x14ac:dyDescent="0.4">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6" x14ac:dyDescent="0.25">
      <c r="B96" s="52" t="s">
        <v>127</v>
      </c>
      <c r="C96" s="51"/>
      <c r="D96" s="215" t="s">
        <v>160</v>
      </c>
      <c r="E96" s="215"/>
      <c r="F96" s="215"/>
      <c r="G96" s="51"/>
      <c r="H96" s="215" t="s">
        <v>162</v>
      </c>
      <c r="I96" s="215"/>
      <c r="J96" s="215"/>
      <c r="K96" s="51"/>
      <c r="L96" s="215" t="s">
        <v>161</v>
      </c>
      <c r="M96" s="215"/>
      <c r="N96" s="215"/>
      <c r="O96" s="51"/>
      <c r="P96" s="52" t="s">
        <v>434</v>
      </c>
      <c r="Q96" s="4"/>
    </row>
    <row r="97" spans="2:17" ht="15.6" x14ac:dyDescent="0.3">
      <c r="B97" s="4"/>
      <c r="C97" s="4"/>
      <c r="D97" s="216"/>
      <c r="E97" s="216"/>
      <c r="F97" s="216"/>
      <c r="G97" s="4"/>
      <c r="H97" s="216"/>
      <c r="I97" s="216"/>
      <c r="J97" s="216"/>
      <c r="K97" s="4"/>
      <c r="L97" s="216"/>
      <c r="M97" s="216"/>
      <c r="N97" s="216"/>
      <c r="O97" s="4"/>
      <c r="P97" s="6"/>
      <c r="Q97" s="4"/>
    </row>
    <row r="98" spans="2:17" ht="15.6" x14ac:dyDescent="0.3">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6" x14ac:dyDescent="0.3">
      <c r="B100" s="13" t="s">
        <v>115</v>
      </c>
      <c r="C100" s="4"/>
      <c r="D100" s="18">
        <f>D24+D43+D62+D81</f>
        <v>3596848.5283821239</v>
      </c>
      <c r="E100" s="21">
        <f t="shared" ref="E100:E111" si="28">IF(D100&lt;&gt;0,F100/D100,0)</f>
        <v>5.78</v>
      </c>
      <c r="F100" s="12">
        <f>F24+F43+F62+F81</f>
        <v>20789784.494048677</v>
      </c>
      <c r="G100" s="4"/>
      <c r="H100" s="18">
        <f>H24+H43+H62+H81</f>
        <v>3685329.4943497013</v>
      </c>
      <c r="I100" s="21">
        <f t="shared" ref="I100:I111" si="29">IF(H100&lt;&gt;0,J100/H100,0)</f>
        <v>0.95</v>
      </c>
      <c r="J100" s="12">
        <f>J24+J43+J62+J81</f>
        <v>3501063.0196322161</v>
      </c>
      <c r="K100" s="4"/>
      <c r="L100" s="18">
        <f>L24+L43+L62+L81</f>
        <v>3685329.4943497013</v>
      </c>
      <c r="M100" s="21">
        <f t="shared" ref="M100:M111" si="30">IF(L100&lt;&gt;0,N100/L100,0)</f>
        <v>3.21</v>
      </c>
      <c r="N100" s="12">
        <f>N24+N43+N62+N81</f>
        <v>11829907.676862542</v>
      </c>
      <c r="O100" s="4"/>
      <c r="P100" s="12">
        <f t="shared" ref="P100:P111" si="31">J100+N100</f>
        <v>15330970.696494758</v>
      </c>
      <c r="Q100" s="4"/>
    </row>
    <row r="101" spans="2:17" ht="15.6" x14ac:dyDescent="0.3">
      <c r="B101" s="13" t="s">
        <v>116</v>
      </c>
      <c r="C101" s="4"/>
      <c r="D101" s="18">
        <f t="shared" ref="D101:D111" si="32">D25+D44+D63+D82</f>
        <v>3398530.584762481</v>
      </c>
      <c r="E101" s="21">
        <f t="shared" si="28"/>
        <v>5.78</v>
      </c>
      <c r="F101" s="12">
        <f t="shared" ref="F101:F111" si="33">F25+F44+F63+F82</f>
        <v>19643506.779927142</v>
      </c>
      <c r="G101" s="4"/>
      <c r="H101" s="18">
        <f t="shared" ref="H101:H111" si="34">H25+H44+H63+H82</f>
        <v>3522964.0117709045</v>
      </c>
      <c r="I101" s="21">
        <f t="shared" si="29"/>
        <v>0.95</v>
      </c>
      <c r="J101" s="12">
        <f t="shared" ref="J101:J111" si="35">J25+J44+J63+J82</f>
        <v>3346815.8111823592</v>
      </c>
      <c r="K101" s="4"/>
      <c r="L101" s="18">
        <f t="shared" ref="L101:L111" si="36">L25+L44+L63+L82</f>
        <v>3522964.0117709045</v>
      </c>
      <c r="M101" s="21">
        <f t="shared" si="30"/>
        <v>3.21</v>
      </c>
      <c r="N101" s="12">
        <f t="shared" ref="N101:N111" si="37">N25+N44+N63+N82</f>
        <v>11308714.477784604</v>
      </c>
      <c r="O101" s="4"/>
      <c r="P101" s="12">
        <f t="shared" si="31"/>
        <v>14655530.288966963</v>
      </c>
      <c r="Q101" s="4"/>
    </row>
    <row r="102" spans="2:17" ht="15.6" x14ac:dyDescent="0.3">
      <c r="B102" s="13" t="s">
        <v>117</v>
      </c>
      <c r="C102" s="4"/>
      <c r="D102" s="18">
        <f t="shared" si="32"/>
        <v>3267812.8214322408</v>
      </c>
      <c r="E102" s="21">
        <f t="shared" si="28"/>
        <v>5.78</v>
      </c>
      <c r="F102" s="12">
        <f t="shared" si="33"/>
        <v>18887958.107878353</v>
      </c>
      <c r="G102" s="4"/>
      <c r="H102" s="18">
        <f t="shared" si="34"/>
        <v>3454074.1336370292</v>
      </c>
      <c r="I102" s="21">
        <f t="shared" si="29"/>
        <v>0.95</v>
      </c>
      <c r="J102" s="12">
        <f t="shared" si="35"/>
        <v>3281370.4269551774</v>
      </c>
      <c r="K102" s="4"/>
      <c r="L102" s="18">
        <f t="shared" si="36"/>
        <v>3454074.1336370292</v>
      </c>
      <c r="M102" s="21">
        <f t="shared" si="30"/>
        <v>3.21</v>
      </c>
      <c r="N102" s="12">
        <f t="shared" si="37"/>
        <v>11087577.968974864</v>
      </c>
      <c r="O102" s="4"/>
      <c r="P102" s="12">
        <f t="shared" si="31"/>
        <v>14368948.395930041</v>
      </c>
      <c r="Q102" s="4"/>
    </row>
    <row r="103" spans="2:17" ht="15.6" x14ac:dyDescent="0.3">
      <c r="B103" s="13" t="s">
        <v>118</v>
      </c>
      <c r="C103" s="4"/>
      <c r="D103" s="18">
        <f t="shared" si="32"/>
        <v>3007960.5638505821</v>
      </c>
      <c r="E103" s="21">
        <f t="shared" si="28"/>
        <v>5.7799999999999994</v>
      </c>
      <c r="F103" s="12">
        <f t="shared" si="33"/>
        <v>17386012.059056364</v>
      </c>
      <c r="G103" s="4"/>
      <c r="H103" s="18">
        <f t="shared" si="34"/>
        <v>3127701.740031288</v>
      </c>
      <c r="I103" s="21">
        <f t="shared" si="29"/>
        <v>0.95</v>
      </c>
      <c r="J103" s="12">
        <f t="shared" si="35"/>
        <v>2971316.6530297236</v>
      </c>
      <c r="K103" s="4"/>
      <c r="L103" s="18">
        <f t="shared" si="36"/>
        <v>3127701.740031288</v>
      </c>
      <c r="M103" s="21">
        <f t="shared" si="30"/>
        <v>3.21</v>
      </c>
      <c r="N103" s="12">
        <f t="shared" si="37"/>
        <v>10039922.585500434</v>
      </c>
      <c r="O103" s="4"/>
      <c r="P103" s="12">
        <f t="shared" si="31"/>
        <v>13011239.238530157</v>
      </c>
      <c r="Q103" s="4"/>
    </row>
    <row r="104" spans="2:17" ht="15.6" x14ac:dyDescent="0.3">
      <c r="B104" s="13" t="s">
        <v>119</v>
      </c>
      <c r="C104" s="4"/>
      <c r="D104" s="18">
        <f t="shared" si="32"/>
        <v>3909429.5152727356</v>
      </c>
      <c r="E104" s="21">
        <f t="shared" si="28"/>
        <v>5.78</v>
      </c>
      <c r="F104" s="12">
        <f t="shared" si="33"/>
        <v>22596502.598276414</v>
      </c>
      <c r="G104" s="4"/>
      <c r="H104" s="18">
        <f t="shared" si="34"/>
        <v>4041301.4709591186</v>
      </c>
      <c r="I104" s="21">
        <f t="shared" si="29"/>
        <v>0.95</v>
      </c>
      <c r="J104" s="12">
        <f t="shared" si="35"/>
        <v>3839236.3974111625</v>
      </c>
      <c r="K104" s="4"/>
      <c r="L104" s="18">
        <f t="shared" si="36"/>
        <v>4041301.4709591186</v>
      </c>
      <c r="M104" s="21">
        <f t="shared" si="30"/>
        <v>3.21</v>
      </c>
      <c r="N104" s="12">
        <f t="shared" si="37"/>
        <v>12972577.721778771</v>
      </c>
      <c r="O104" s="4"/>
      <c r="P104" s="12">
        <f t="shared" si="31"/>
        <v>16811814.119189933</v>
      </c>
      <c r="Q104" s="4"/>
    </row>
    <row r="105" spans="2:17" ht="15.6" x14ac:dyDescent="0.3">
      <c r="B105" s="13" t="s">
        <v>120</v>
      </c>
      <c r="C105" s="4"/>
      <c r="D105" s="18">
        <f t="shared" si="32"/>
        <v>4128691.7462726156</v>
      </c>
      <c r="E105" s="21">
        <f t="shared" si="28"/>
        <v>5.78</v>
      </c>
      <c r="F105" s="12">
        <f t="shared" si="33"/>
        <v>23863838.29345572</v>
      </c>
      <c r="G105" s="4"/>
      <c r="H105" s="18">
        <f t="shared" si="34"/>
        <v>4250515.9730845066</v>
      </c>
      <c r="I105" s="21">
        <f t="shared" si="29"/>
        <v>0.95</v>
      </c>
      <c r="J105" s="12">
        <f t="shared" si="35"/>
        <v>4037990.1744302809</v>
      </c>
      <c r="K105" s="4"/>
      <c r="L105" s="18">
        <f t="shared" si="36"/>
        <v>4250515.9730845066</v>
      </c>
      <c r="M105" s="21">
        <f t="shared" si="30"/>
        <v>3.21</v>
      </c>
      <c r="N105" s="12">
        <f t="shared" si="37"/>
        <v>13644156.273601266</v>
      </c>
      <c r="O105" s="4"/>
      <c r="P105" s="12">
        <f t="shared" si="31"/>
        <v>17682146.448031545</v>
      </c>
      <c r="Q105" s="4"/>
    </row>
    <row r="106" spans="2:17" ht="15.6" x14ac:dyDescent="0.3">
      <c r="B106" s="13" t="s">
        <v>121</v>
      </c>
      <c r="C106" s="4"/>
      <c r="D106" s="18">
        <f t="shared" si="32"/>
        <v>4296743.5080786273</v>
      </c>
      <c r="E106" s="21">
        <f t="shared" si="28"/>
        <v>5.78</v>
      </c>
      <c r="F106" s="12">
        <f t="shared" si="33"/>
        <v>24835177.476694468</v>
      </c>
      <c r="G106" s="4"/>
      <c r="H106" s="18">
        <f t="shared" si="34"/>
        <v>4406939.1209270265</v>
      </c>
      <c r="I106" s="21">
        <f t="shared" si="29"/>
        <v>0.95</v>
      </c>
      <c r="J106" s="12">
        <f t="shared" si="35"/>
        <v>4186592.1648806748</v>
      </c>
      <c r="K106" s="4"/>
      <c r="L106" s="18">
        <f t="shared" si="36"/>
        <v>4406939.1209270265</v>
      </c>
      <c r="M106" s="21">
        <f t="shared" si="30"/>
        <v>3.21</v>
      </c>
      <c r="N106" s="12">
        <f t="shared" si="37"/>
        <v>14146274.578175755</v>
      </c>
      <c r="O106" s="4"/>
      <c r="P106" s="12">
        <f t="shared" si="31"/>
        <v>18332866.743056431</v>
      </c>
      <c r="Q106" s="4"/>
    </row>
    <row r="107" spans="2:17" ht="15.6" x14ac:dyDescent="0.3">
      <c r="B107" s="13" t="s">
        <v>122</v>
      </c>
      <c r="C107" s="4"/>
      <c r="D107" s="18">
        <f t="shared" si="32"/>
        <v>4024958.3032135474</v>
      </c>
      <c r="E107" s="21">
        <f t="shared" si="28"/>
        <v>5.78</v>
      </c>
      <c r="F107" s="12">
        <f t="shared" si="33"/>
        <v>23264258.992574304</v>
      </c>
      <c r="G107" s="4"/>
      <c r="H107" s="18">
        <f t="shared" si="34"/>
        <v>4085002.321589218</v>
      </c>
      <c r="I107" s="21">
        <f t="shared" si="29"/>
        <v>0.95</v>
      </c>
      <c r="J107" s="12">
        <f t="shared" si="35"/>
        <v>3880752.2055097567</v>
      </c>
      <c r="K107" s="4"/>
      <c r="L107" s="18">
        <f t="shared" si="36"/>
        <v>4085002.321589218</v>
      </c>
      <c r="M107" s="21">
        <f t="shared" si="30"/>
        <v>3.21</v>
      </c>
      <c r="N107" s="12">
        <f t="shared" si="37"/>
        <v>13112857.45230139</v>
      </c>
      <c r="O107" s="4"/>
      <c r="P107" s="12">
        <f t="shared" si="31"/>
        <v>16993609.657811146</v>
      </c>
      <c r="Q107" s="4"/>
    </row>
    <row r="108" spans="2:17" ht="15.6" x14ac:dyDescent="0.3">
      <c r="B108" s="13" t="s">
        <v>123</v>
      </c>
      <c r="C108" s="4"/>
      <c r="D108" s="18">
        <f t="shared" si="32"/>
        <v>3431866.9825492278</v>
      </c>
      <c r="E108" s="21">
        <f t="shared" si="28"/>
        <v>5.78</v>
      </c>
      <c r="F108" s="12">
        <f t="shared" si="33"/>
        <v>19836191.159134537</v>
      </c>
      <c r="G108" s="4"/>
      <c r="H108" s="18">
        <f t="shared" si="34"/>
        <v>3545546.3270242452</v>
      </c>
      <c r="I108" s="21">
        <f t="shared" si="29"/>
        <v>0.95</v>
      </c>
      <c r="J108" s="12">
        <f t="shared" si="35"/>
        <v>3368269.0106730326</v>
      </c>
      <c r="K108" s="4"/>
      <c r="L108" s="18">
        <f t="shared" si="36"/>
        <v>3545546.3270242452</v>
      </c>
      <c r="M108" s="21">
        <f t="shared" si="30"/>
        <v>3.21</v>
      </c>
      <c r="N108" s="12">
        <f t="shared" si="37"/>
        <v>11381203.709747827</v>
      </c>
      <c r="O108" s="4"/>
      <c r="P108" s="12">
        <f t="shared" si="31"/>
        <v>14749472.72042086</v>
      </c>
      <c r="Q108" s="4"/>
    </row>
    <row r="109" spans="2:17" ht="15.6" x14ac:dyDescent="0.3">
      <c r="B109" s="13" t="s">
        <v>124</v>
      </c>
      <c r="C109" s="4"/>
      <c r="D109" s="18">
        <f t="shared" si="32"/>
        <v>3044654.1285344316</v>
      </c>
      <c r="E109" s="21">
        <f t="shared" si="28"/>
        <v>5.78</v>
      </c>
      <c r="F109" s="12">
        <f t="shared" si="33"/>
        <v>17598100.862929016</v>
      </c>
      <c r="G109" s="4"/>
      <c r="H109" s="18">
        <f t="shared" si="34"/>
        <v>3233136.3524658754</v>
      </c>
      <c r="I109" s="21">
        <f t="shared" si="29"/>
        <v>0.95</v>
      </c>
      <c r="J109" s="12">
        <f t="shared" si="35"/>
        <v>3071479.5348425815</v>
      </c>
      <c r="K109" s="4"/>
      <c r="L109" s="18">
        <f t="shared" si="36"/>
        <v>3233136.3524658754</v>
      </c>
      <c r="M109" s="21">
        <f t="shared" si="30"/>
        <v>3.21</v>
      </c>
      <c r="N109" s="12">
        <f t="shared" si="37"/>
        <v>10378367.691415461</v>
      </c>
      <c r="O109" s="4"/>
      <c r="P109" s="12">
        <f t="shared" si="31"/>
        <v>13449847.226258043</v>
      </c>
      <c r="Q109" s="4"/>
    </row>
    <row r="110" spans="2:17" ht="15.6" x14ac:dyDescent="0.3">
      <c r="B110" s="13" t="s">
        <v>125</v>
      </c>
      <c r="C110" s="4"/>
      <c r="D110" s="18">
        <f t="shared" si="32"/>
        <v>3256301.1993175084</v>
      </c>
      <c r="E110" s="21">
        <f t="shared" si="28"/>
        <v>5.7799999999999994</v>
      </c>
      <c r="F110" s="12">
        <f t="shared" si="33"/>
        <v>18821420.932055198</v>
      </c>
      <c r="G110" s="4"/>
      <c r="H110" s="18">
        <f t="shared" si="34"/>
        <v>3354666.8194278767</v>
      </c>
      <c r="I110" s="21">
        <f t="shared" si="29"/>
        <v>0.95</v>
      </c>
      <c r="J110" s="12">
        <f t="shared" si="35"/>
        <v>3186933.4784564828</v>
      </c>
      <c r="K110" s="4"/>
      <c r="L110" s="18">
        <f t="shared" si="36"/>
        <v>3354666.8194278767</v>
      </c>
      <c r="M110" s="21">
        <f t="shared" si="30"/>
        <v>3.21</v>
      </c>
      <c r="N110" s="12">
        <f t="shared" si="37"/>
        <v>10768480.490363484</v>
      </c>
      <c r="O110" s="4"/>
      <c r="P110" s="12">
        <f t="shared" si="31"/>
        <v>13955413.968819967</v>
      </c>
      <c r="Q110" s="4"/>
    </row>
    <row r="111" spans="2:17" ht="15.6" x14ac:dyDescent="0.3">
      <c r="B111" s="13" t="s">
        <v>126</v>
      </c>
      <c r="C111" s="4"/>
      <c r="D111" s="18">
        <f t="shared" si="32"/>
        <v>3442147.8983719498</v>
      </c>
      <c r="E111" s="21">
        <f t="shared" si="28"/>
        <v>5.78</v>
      </c>
      <c r="F111" s="12">
        <f t="shared" si="33"/>
        <v>19895614.852589872</v>
      </c>
      <c r="G111" s="4"/>
      <c r="H111" s="18">
        <f t="shared" si="34"/>
        <v>3542341.2848501247</v>
      </c>
      <c r="I111" s="21">
        <f t="shared" si="29"/>
        <v>0.95</v>
      </c>
      <c r="J111" s="12">
        <f t="shared" si="35"/>
        <v>3365224.2206076183</v>
      </c>
      <c r="K111" s="4"/>
      <c r="L111" s="18">
        <f t="shared" si="36"/>
        <v>3542341.2848501247</v>
      </c>
      <c r="M111" s="21">
        <f t="shared" si="30"/>
        <v>3.21</v>
      </c>
      <c r="N111" s="12">
        <f t="shared" si="37"/>
        <v>11370915.524368901</v>
      </c>
      <c r="O111" s="4"/>
      <c r="P111" s="12">
        <f t="shared" si="31"/>
        <v>14736139.744976519</v>
      </c>
      <c r="Q111" s="4"/>
    </row>
    <row r="112" spans="2:17" x14ac:dyDescent="0.25">
      <c r="B112" s="4"/>
      <c r="C112" s="4"/>
      <c r="D112" s="4"/>
      <c r="E112" s="4"/>
      <c r="F112" s="4"/>
      <c r="G112" s="4"/>
      <c r="H112" s="4"/>
      <c r="I112" s="4"/>
      <c r="J112" s="4"/>
      <c r="K112" s="4"/>
      <c r="L112" s="4"/>
      <c r="M112" s="4"/>
      <c r="N112" s="4"/>
      <c r="O112" s="4"/>
      <c r="P112" s="12"/>
      <c r="Q112" s="4"/>
    </row>
    <row r="113" spans="2:17" ht="18.600000000000001" thickBot="1" x14ac:dyDescent="0.4">
      <c r="B113" s="14" t="s">
        <v>127</v>
      </c>
      <c r="C113" s="4"/>
      <c r="D113" s="15">
        <f>SUM(D100:D111)</f>
        <v>42805945.780038066</v>
      </c>
      <c r="E113" s="16">
        <f>IF(D113&lt;&gt;0,F113/D113,0)</f>
        <v>5.7800000000000011</v>
      </c>
      <c r="F113" s="17">
        <f>SUM(F100:F111)</f>
        <v>247418366.60862008</v>
      </c>
      <c r="G113" s="4"/>
      <c r="H113" s="15">
        <f>SUM(H100:H111)</f>
        <v>44249519.050116919</v>
      </c>
      <c r="I113" s="16">
        <f>IF(H113&lt;&gt;0,J113/H113,0)</f>
        <v>0.94999999999999973</v>
      </c>
      <c r="J113" s="17">
        <f>SUM(J100:J111)</f>
        <v>42037043.097611062</v>
      </c>
      <c r="K113" s="4"/>
      <c r="L113" s="15">
        <f>SUM(L100:L111)</f>
        <v>44249519.050116919</v>
      </c>
      <c r="M113" s="16">
        <f>IF(L113&lt;&gt;0,N113/L113,0)</f>
        <v>3.21</v>
      </c>
      <c r="N113" s="17">
        <f>SUM(N100:N111)</f>
        <v>142040956.1508753</v>
      </c>
      <c r="O113" s="4"/>
      <c r="P113" s="17">
        <f>SUM(P100:P111)</f>
        <v>184077999.24848637</v>
      </c>
      <c r="Q113" s="4"/>
    </row>
    <row r="115" spans="2:17" x14ac:dyDescent="0.25">
      <c r="N115" s="62" t="s">
        <v>176</v>
      </c>
      <c r="P115" s="64">
        <f>'4. UTRs and Sub-Transmission'!I76</f>
        <v>-13480782.359999999</v>
      </c>
    </row>
    <row r="117" spans="2:17" ht="13.8" thickBot="1" x14ac:dyDescent="0.3">
      <c r="N117" s="63" t="s">
        <v>177</v>
      </c>
      <c r="P117" s="17">
        <f>P113+P115</f>
        <v>170597216.88848639</v>
      </c>
    </row>
  </sheetData>
  <sheetProtection algorithmName="SHA-512" hashValue="EpNUpj+lgPnBXUBjHHzN2VZ+QtuCa5Etg5AoIzibkw4sY4TSSg5VMhSRLeZn2DAEe32fuxRgkpxf9uNQR/wrPw==" saltValue="cGZk2nPJ8wrqKfzIk7KHFA==" spinCount="100000" sheet="1" objects="1" scenarios="1"/>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L13"/>
    <mergeCell ref="D20:F20"/>
    <mergeCell ref="H20:J20"/>
    <mergeCell ref="L20:N20"/>
    <mergeCell ref="D39:F39"/>
    <mergeCell ref="H39:J39"/>
    <mergeCell ref="L39:N39"/>
  </mergeCells>
  <phoneticPr fontId="23" type="noConversion"/>
  <pageMargins left="0.75" right="0.53" top="1" bottom="0.37" header="0.5" footer="0.17"/>
  <pageSetup scale="51" orientation="portrait" r:id="rId1"/>
  <headerFooter alignWithMargins="0"/>
  <colBreaks count="1" manualBreakCount="1">
    <brk id="24" max="7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3:Q117"/>
  <sheetViews>
    <sheetView showGridLines="0" topLeftCell="B1" zoomScaleNormal="100" workbookViewId="0">
      <pane ySplit="16" topLeftCell="A101" activePane="bottomLeft" state="frozenSplit"/>
      <selection pane="bottomLeft" activeCell="P115" sqref="P115"/>
    </sheetView>
  </sheetViews>
  <sheetFormatPr defaultColWidth="9.21875" defaultRowHeight="13.2" x14ac:dyDescent="0.25"/>
  <cols>
    <col min="1" max="1" width="11.77734375" hidden="1" customWidth="1"/>
    <col min="2" max="2" width="30.21875" customWidth="1"/>
    <col min="3" max="3" width="3.77734375" customWidth="1"/>
    <col min="4" max="4" width="14.44140625" customWidth="1"/>
    <col min="5" max="5" width="10.21875" bestFit="1" customWidth="1"/>
    <col min="6" max="6" width="14.44140625" customWidth="1"/>
    <col min="7" max="7" width="2.77734375" customWidth="1"/>
    <col min="8" max="8" width="14.44140625" customWidth="1"/>
    <col min="9" max="9" width="9.77734375" bestFit="1" customWidth="1"/>
    <col min="10" max="10" width="14.44140625" customWidth="1"/>
    <col min="11" max="11" width="3.21875" customWidth="1"/>
    <col min="12" max="12" width="14.44140625" customWidth="1"/>
    <col min="13" max="13" width="9.77734375" bestFit="1" customWidth="1"/>
    <col min="14" max="14" width="14.44140625" customWidth="1"/>
    <col min="15" max="15" width="3.77734375" customWidth="1"/>
    <col min="16" max="16" width="20.21875" bestFit="1" customWidth="1"/>
  </cols>
  <sheetData>
    <row r="13" spans="2:13" ht="32.25" customHeight="1" x14ac:dyDescent="0.25">
      <c r="B13" s="198" t="s">
        <v>1220</v>
      </c>
      <c r="C13" s="198"/>
      <c r="D13" s="198"/>
      <c r="E13" s="198"/>
      <c r="F13" s="198"/>
      <c r="G13" s="198"/>
      <c r="H13" s="198"/>
      <c r="I13" s="198"/>
      <c r="J13" s="198"/>
      <c r="K13" s="198"/>
      <c r="L13" s="198"/>
      <c r="M13" s="198"/>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3">
      <c r="B19" s="4"/>
      <c r="C19" s="4"/>
      <c r="D19" s="5"/>
      <c r="E19" s="6"/>
      <c r="F19" s="4"/>
      <c r="G19" s="6"/>
      <c r="H19" s="4"/>
    </row>
    <row r="20" spans="2:17" ht="15.6" x14ac:dyDescent="0.25">
      <c r="B20" s="52" t="s">
        <v>159</v>
      </c>
      <c r="C20" s="51"/>
      <c r="D20" s="215" t="s">
        <v>160</v>
      </c>
      <c r="E20" s="215"/>
      <c r="F20" s="215"/>
      <c r="G20" s="51"/>
      <c r="H20" s="215" t="s">
        <v>162</v>
      </c>
      <c r="I20" s="215"/>
      <c r="J20" s="215"/>
      <c r="K20" s="51"/>
      <c r="L20" s="215" t="s">
        <v>161</v>
      </c>
      <c r="M20" s="215"/>
      <c r="N20" s="215"/>
      <c r="O20" s="51"/>
      <c r="P20" s="52" t="s">
        <v>434</v>
      </c>
      <c r="Q20" s="4"/>
    </row>
    <row r="21" spans="2:17" ht="15.6" x14ac:dyDescent="0.3">
      <c r="B21" s="4"/>
      <c r="C21" s="4"/>
      <c r="D21" s="216"/>
      <c r="E21" s="216"/>
      <c r="F21" s="216"/>
      <c r="G21" s="4"/>
      <c r="H21" s="216"/>
      <c r="I21" s="216"/>
      <c r="J21" s="216"/>
      <c r="K21" s="4"/>
      <c r="L21" s="216"/>
      <c r="M21" s="216"/>
      <c r="N21" s="216"/>
      <c r="O21" s="4"/>
      <c r="P21" s="6"/>
      <c r="Q21" s="8"/>
    </row>
    <row r="22" spans="2:17" ht="15.6" x14ac:dyDescent="0.3">
      <c r="B22" s="10" t="s">
        <v>112</v>
      </c>
      <c r="C22" s="7"/>
      <c r="D22" s="11" t="s">
        <v>113</v>
      </c>
      <c r="E22" s="11" t="s">
        <v>107</v>
      </c>
      <c r="F22" s="11" t="s">
        <v>114</v>
      </c>
      <c r="G22" s="7"/>
      <c r="H22" s="11" t="s">
        <v>113</v>
      </c>
      <c r="I22" s="11" t="s">
        <v>107</v>
      </c>
      <c r="J22" s="11" t="s">
        <v>114</v>
      </c>
      <c r="K22" s="7"/>
      <c r="L22" s="11" t="s">
        <v>113</v>
      </c>
      <c r="M22" s="11" t="s">
        <v>107</v>
      </c>
      <c r="N22" s="11" t="s">
        <v>114</v>
      </c>
      <c r="O22" s="7"/>
      <c r="P22" s="11" t="s">
        <v>114</v>
      </c>
      <c r="Q22" s="4"/>
    </row>
    <row r="23" spans="2:17" x14ac:dyDescent="0.25">
      <c r="B23" s="4"/>
      <c r="C23" s="4"/>
      <c r="D23" s="4"/>
      <c r="E23" s="4"/>
      <c r="F23" s="4"/>
      <c r="G23" s="4"/>
      <c r="H23" s="4"/>
      <c r="I23" s="4"/>
      <c r="J23" s="4"/>
      <c r="K23" s="4"/>
      <c r="L23" s="4"/>
      <c r="M23" s="4"/>
      <c r="N23" s="4"/>
      <c r="O23" s="4"/>
      <c r="P23" s="4"/>
      <c r="Q23" s="4"/>
    </row>
    <row r="24" spans="2:17" ht="15.6" x14ac:dyDescent="0.3">
      <c r="B24" s="13" t="s">
        <v>115</v>
      </c>
      <c r="C24" s="4"/>
      <c r="D24" s="22">
        <f>'5. Historical Wholesale'!D24</f>
        <v>3596848.5283821239</v>
      </c>
      <c r="E24" s="23">
        <f>'4. UTRs and Sub-Transmission'!L22</f>
        <v>5.78</v>
      </c>
      <c r="F24" s="24">
        <f t="shared" ref="F24:F35" si="0">D24*E24</f>
        <v>20789784.494048677</v>
      </c>
      <c r="G24" s="4"/>
      <c r="H24" s="22">
        <f>'5. Historical Wholesale'!H24</f>
        <v>3685329.4943497013</v>
      </c>
      <c r="I24" s="23">
        <f>'4. UTRs and Sub-Transmission'!L24</f>
        <v>0.95</v>
      </c>
      <c r="J24" s="24">
        <f t="shared" ref="J24:J35" si="1">H24*I24</f>
        <v>3501063.0196322161</v>
      </c>
      <c r="K24" s="4"/>
      <c r="L24" s="22">
        <f>'5. Historical Wholesale'!L24</f>
        <v>3685329.4943497013</v>
      </c>
      <c r="M24" s="23">
        <f>'4. UTRs and Sub-Transmission'!L26</f>
        <v>3.21</v>
      </c>
      <c r="N24" s="24">
        <f t="shared" ref="N24:N35" si="2">L24*M24</f>
        <v>11829907.676862542</v>
      </c>
      <c r="O24" s="4"/>
      <c r="P24" s="12">
        <f t="shared" ref="P24:P35" si="3">J24+N24</f>
        <v>15330970.696494758</v>
      </c>
      <c r="Q24" s="4"/>
    </row>
    <row r="25" spans="2:17" ht="15.6" x14ac:dyDescent="0.3">
      <c r="B25" s="13" t="s">
        <v>116</v>
      </c>
      <c r="C25" s="4"/>
      <c r="D25" s="22">
        <f>'5. Historical Wholesale'!D25</f>
        <v>3398530.584762481</v>
      </c>
      <c r="E25" s="23">
        <f t="shared" ref="E25:E35" si="4">E24</f>
        <v>5.78</v>
      </c>
      <c r="F25" s="24">
        <f t="shared" si="0"/>
        <v>19643506.779927142</v>
      </c>
      <c r="G25" s="4"/>
      <c r="H25" s="22">
        <f>'5. Historical Wholesale'!H25</f>
        <v>3522964.0117709045</v>
      </c>
      <c r="I25" s="23">
        <f t="shared" ref="I25:I35" si="5">I24</f>
        <v>0.95</v>
      </c>
      <c r="J25" s="24">
        <f t="shared" si="1"/>
        <v>3346815.8111823592</v>
      </c>
      <c r="K25" s="4"/>
      <c r="L25" s="22">
        <f>'5. Historical Wholesale'!L25</f>
        <v>3522964.0117709045</v>
      </c>
      <c r="M25" s="23">
        <f t="shared" ref="M25:M35" si="6">M24</f>
        <v>3.21</v>
      </c>
      <c r="N25" s="24">
        <f t="shared" si="2"/>
        <v>11308714.477784604</v>
      </c>
      <c r="O25" s="4"/>
      <c r="P25" s="12">
        <f t="shared" si="3"/>
        <v>14655530.288966963</v>
      </c>
      <c r="Q25" s="4"/>
    </row>
    <row r="26" spans="2:17" ht="15.6" x14ac:dyDescent="0.3">
      <c r="B26" s="13" t="s">
        <v>117</v>
      </c>
      <c r="C26" s="4"/>
      <c r="D26" s="22">
        <f>'5. Historical Wholesale'!D26</f>
        <v>3267812.8214322408</v>
      </c>
      <c r="E26" s="23">
        <f t="shared" si="4"/>
        <v>5.78</v>
      </c>
      <c r="F26" s="24">
        <f t="shared" si="0"/>
        <v>18887958.107878353</v>
      </c>
      <c r="G26" s="4"/>
      <c r="H26" s="22">
        <f>'5. Historical Wholesale'!H26</f>
        <v>3454074.1336370292</v>
      </c>
      <c r="I26" s="23">
        <f t="shared" si="5"/>
        <v>0.95</v>
      </c>
      <c r="J26" s="24">
        <f t="shared" si="1"/>
        <v>3281370.4269551774</v>
      </c>
      <c r="K26" s="4"/>
      <c r="L26" s="22">
        <f>'5. Historical Wholesale'!L26</f>
        <v>3454074.1336370292</v>
      </c>
      <c r="M26" s="23">
        <f t="shared" si="6"/>
        <v>3.21</v>
      </c>
      <c r="N26" s="24">
        <f t="shared" si="2"/>
        <v>11087577.968974864</v>
      </c>
      <c r="O26" s="4"/>
      <c r="P26" s="12">
        <f t="shared" si="3"/>
        <v>14368948.395930041</v>
      </c>
      <c r="Q26" s="4"/>
    </row>
    <row r="27" spans="2:17" ht="15.6" x14ac:dyDescent="0.3">
      <c r="B27" s="13" t="s">
        <v>118</v>
      </c>
      <c r="C27" s="4"/>
      <c r="D27" s="22">
        <f>'5. Historical Wholesale'!D27</f>
        <v>3007960.5638505821</v>
      </c>
      <c r="E27" s="23">
        <f t="shared" si="4"/>
        <v>5.78</v>
      </c>
      <c r="F27" s="24">
        <f t="shared" si="0"/>
        <v>17386012.059056364</v>
      </c>
      <c r="G27" s="4"/>
      <c r="H27" s="22">
        <f>'5. Historical Wholesale'!H27</f>
        <v>3127701.740031288</v>
      </c>
      <c r="I27" s="23">
        <f t="shared" si="5"/>
        <v>0.95</v>
      </c>
      <c r="J27" s="24">
        <f t="shared" si="1"/>
        <v>2971316.6530297236</v>
      </c>
      <c r="K27" s="4"/>
      <c r="L27" s="22">
        <f>'5. Historical Wholesale'!L27</f>
        <v>3127701.740031288</v>
      </c>
      <c r="M27" s="23">
        <f t="shared" si="6"/>
        <v>3.21</v>
      </c>
      <c r="N27" s="24">
        <f t="shared" si="2"/>
        <v>10039922.585500434</v>
      </c>
      <c r="O27" s="4"/>
      <c r="P27" s="12">
        <f t="shared" si="3"/>
        <v>13011239.238530157</v>
      </c>
      <c r="Q27" s="4"/>
    </row>
    <row r="28" spans="2:17" ht="15.6" x14ac:dyDescent="0.3">
      <c r="B28" s="13" t="s">
        <v>119</v>
      </c>
      <c r="C28" s="4"/>
      <c r="D28" s="22">
        <f>'5. Historical Wholesale'!D28</f>
        <v>3909429.5152727356</v>
      </c>
      <c r="E28" s="23">
        <f t="shared" si="4"/>
        <v>5.78</v>
      </c>
      <c r="F28" s="24">
        <f t="shared" si="0"/>
        <v>22596502.598276414</v>
      </c>
      <c r="G28" s="4"/>
      <c r="H28" s="22">
        <f>'5. Historical Wholesale'!H28</f>
        <v>4041301.4709591186</v>
      </c>
      <c r="I28" s="23">
        <f t="shared" si="5"/>
        <v>0.95</v>
      </c>
      <c r="J28" s="24">
        <f t="shared" si="1"/>
        <v>3839236.3974111625</v>
      </c>
      <c r="K28" s="4"/>
      <c r="L28" s="22">
        <f>'5. Historical Wholesale'!L28</f>
        <v>4041301.4709591186</v>
      </c>
      <c r="M28" s="23">
        <f t="shared" si="6"/>
        <v>3.21</v>
      </c>
      <c r="N28" s="24">
        <f t="shared" si="2"/>
        <v>12972577.721778771</v>
      </c>
      <c r="O28" s="4"/>
      <c r="P28" s="12">
        <f t="shared" si="3"/>
        <v>16811814.119189933</v>
      </c>
      <c r="Q28" s="4"/>
    </row>
    <row r="29" spans="2:17" ht="15.6" x14ac:dyDescent="0.3">
      <c r="B29" s="13" t="s">
        <v>120</v>
      </c>
      <c r="C29" s="4"/>
      <c r="D29" s="22">
        <f>'5. Historical Wholesale'!D29</f>
        <v>4128691.7462726156</v>
      </c>
      <c r="E29" s="23">
        <f t="shared" si="4"/>
        <v>5.78</v>
      </c>
      <c r="F29" s="24">
        <f t="shared" si="0"/>
        <v>23863838.29345572</v>
      </c>
      <c r="G29" s="4"/>
      <c r="H29" s="22">
        <f>'5. Historical Wholesale'!H29</f>
        <v>4250515.9730845066</v>
      </c>
      <c r="I29" s="23">
        <f t="shared" si="5"/>
        <v>0.95</v>
      </c>
      <c r="J29" s="24">
        <f t="shared" si="1"/>
        <v>4037990.1744302809</v>
      </c>
      <c r="K29" s="4"/>
      <c r="L29" s="22">
        <f>'5. Historical Wholesale'!L29</f>
        <v>4250515.9730845066</v>
      </c>
      <c r="M29" s="23">
        <f t="shared" si="6"/>
        <v>3.21</v>
      </c>
      <c r="N29" s="24">
        <f t="shared" si="2"/>
        <v>13644156.273601266</v>
      </c>
      <c r="O29" s="4"/>
      <c r="P29" s="12">
        <f t="shared" si="3"/>
        <v>17682146.448031545</v>
      </c>
      <c r="Q29" s="4"/>
    </row>
    <row r="30" spans="2:17" ht="15.6" x14ac:dyDescent="0.3">
      <c r="B30" s="13" t="s">
        <v>121</v>
      </c>
      <c r="C30" s="4"/>
      <c r="D30" s="22">
        <f>'5. Historical Wholesale'!D30</f>
        <v>4296743.5080786273</v>
      </c>
      <c r="E30" s="23">
        <f t="shared" si="4"/>
        <v>5.78</v>
      </c>
      <c r="F30" s="24">
        <f t="shared" si="0"/>
        <v>24835177.476694468</v>
      </c>
      <c r="G30" s="4"/>
      <c r="H30" s="22">
        <f>'5. Historical Wholesale'!H30</f>
        <v>4406939.1209270265</v>
      </c>
      <c r="I30" s="23">
        <f t="shared" si="5"/>
        <v>0.95</v>
      </c>
      <c r="J30" s="24">
        <f t="shared" si="1"/>
        <v>4186592.1648806748</v>
      </c>
      <c r="K30" s="4"/>
      <c r="L30" s="22">
        <f>'5. Historical Wholesale'!L30</f>
        <v>4406939.1209270265</v>
      </c>
      <c r="M30" s="23">
        <f t="shared" si="6"/>
        <v>3.21</v>
      </c>
      <c r="N30" s="24">
        <f t="shared" si="2"/>
        <v>14146274.578175755</v>
      </c>
      <c r="O30" s="4"/>
      <c r="P30" s="12">
        <f t="shared" si="3"/>
        <v>18332866.743056431</v>
      </c>
      <c r="Q30" s="4"/>
    </row>
    <row r="31" spans="2:17" ht="15.6" x14ac:dyDescent="0.3">
      <c r="B31" s="13" t="s">
        <v>122</v>
      </c>
      <c r="C31" s="4"/>
      <c r="D31" s="22">
        <f>'5. Historical Wholesale'!D31</f>
        <v>4024958.3032135474</v>
      </c>
      <c r="E31" s="23">
        <f t="shared" si="4"/>
        <v>5.78</v>
      </c>
      <c r="F31" s="24">
        <f t="shared" si="0"/>
        <v>23264258.992574304</v>
      </c>
      <c r="G31" s="4"/>
      <c r="H31" s="22">
        <f>'5. Historical Wholesale'!H31</f>
        <v>4085002.321589218</v>
      </c>
      <c r="I31" s="23">
        <f t="shared" si="5"/>
        <v>0.95</v>
      </c>
      <c r="J31" s="24">
        <f t="shared" si="1"/>
        <v>3880752.2055097567</v>
      </c>
      <c r="K31" s="4"/>
      <c r="L31" s="22">
        <f>'5. Historical Wholesale'!L31</f>
        <v>4085002.321589218</v>
      </c>
      <c r="M31" s="23">
        <f t="shared" si="6"/>
        <v>3.21</v>
      </c>
      <c r="N31" s="24">
        <f t="shared" si="2"/>
        <v>13112857.45230139</v>
      </c>
      <c r="O31" s="4"/>
      <c r="P31" s="12">
        <f t="shared" si="3"/>
        <v>16993609.657811146</v>
      </c>
      <c r="Q31" s="4"/>
    </row>
    <row r="32" spans="2:17" ht="15.6" x14ac:dyDescent="0.3">
      <c r="B32" s="13" t="s">
        <v>123</v>
      </c>
      <c r="C32" s="4"/>
      <c r="D32" s="22">
        <f>'5. Historical Wholesale'!D32</f>
        <v>3431866.9825492278</v>
      </c>
      <c r="E32" s="23">
        <f t="shared" si="4"/>
        <v>5.78</v>
      </c>
      <c r="F32" s="24">
        <f t="shared" si="0"/>
        <v>19836191.159134537</v>
      </c>
      <c r="G32" s="4"/>
      <c r="H32" s="22">
        <f>'5. Historical Wholesale'!H32</f>
        <v>3545546.3270242452</v>
      </c>
      <c r="I32" s="23">
        <f t="shared" si="5"/>
        <v>0.95</v>
      </c>
      <c r="J32" s="24">
        <f t="shared" si="1"/>
        <v>3368269.0106730326</v>
      </c>
      <c r="K32" s="4"/>
      <c r="L32" s="22">
        <f>'5. Historical Wholesale'!L32</f>
        <v>3545546.3270242452</v>
      </c>
      <c r="M32" s="23">
        <f t="shared" si="6"/>
        <v>3.21</v>
      </c>
      <c r="N32" s="24">
        <f t="shared" si="2"/>
        <v>11381203.709747827</v>
      </c>
      <c r="O32" s="4"/>
      <c r="P32" s="12">
        <f t="shared" si="3"/>
        <v>14749472.72042086</v>
      </c>
      <c r="Q32" s="4"/>
    </row>
    <row r="33" spans="2:17" ht="15.6" x14ac:dyDescent="0.3">
      <c r="B33" s="13" t="s">
        <v>124</v>
      </c>
      <c r="C33" s="4"/>
      <c r="D33" s="22">
        <f>'5. Historical Wholesale'!D33</f>
        <v>3044654.1285344316</v>
      </c>
      <c r="E33" s="23">
        <f t="shared" si="4"/>
        <v>5.78</v>
      </c>
      <c r="F33" s="24">
        <f t="shared" si="0"/>
        <v>17598100.862929016</v>
      </c>
      <c r="G33" s="4"/>
      <c r="H33" s="22">
        <f>'5. Historical Wholesale'!H33</f>
        <v>3233136.3524658754</v>
      </c>
      <c r="I33" s="23">
        <f t="shared" si="5"/>
        <v>0.95</v>
      </c>
      <c r="J33" s="24">
        <f t="shared" si="1"/>
        <v>3071479.5348425815</v>
      </c>
      <c r="K33" s="4"/>
      <c r="L33" s="22">
        <f>'5. Historical Wholesale'!L33</f>
        <v>3233136.3524658754</v>
      </c>
      <c r="M33" s="23">
        <f t="shared" si="6"/>
        <v>3.21</v>
      </c>
      <c r="N33" s="24">
        <f t="shared" si="2"/>
        <v>10378367.691415461</v>
      </c>
      <c r="O33" s="4"/>
      <c r="P33" s="12">
        <f t="shared" si="3"/>
        <v>13449847.226258043</v>
      </c>
      <c r="Q33" s="4"/>
    </row>
    <row r="34" spans="2:17" ht="15.6" x14ac:dyDescent="0.3">
      <c r="B34" s="13" t="s">
        <v>125</v>
      </c>
      <c r="C34" s="4"/>
      <c r="D34" s="22">
        <f>'5. Historical Wholesale'!D34</f>
        <v>3256301.1993175084</v>
      </c>
      <c r="E34" s="23">
        <f t="shared" si="4"/>
        <v>5.78</v>
      </c>
      <c r="F34" s="24">
        <f t="shared" si="0"/>
        <v>18821420.932055198</v>
      </c>
      <c r="G34" s="4"/>
      <c r="H34" s="22">
        <f>'5. Historical Wholesale'!H34</f>
        <v>3354666.8194278767</v>
      </c>
      <c r="I34" s="23">
        <f t="shared" si="5"/>
        <v>0.95</v>
      </c>
      <c r="J34" s="24">
        <f t="shared" si="1"/>
        <v>3186933.4784564828</v>
      </c>
      <c r="K34" s="4"/>
      <c r="L34" s="22">
        <f>'5. Historical Wholesale'!L34</f>
        <v>3354666.8194278767</v>
      </c>
      <c r="M34" s="23">
        <f t="shared" si="6"/>
        <v>3.21</v>
      </c>
      <c r="N34" s="24">
        <f t="shared" si="2"/>
        <v>10768480.490363484</v>
      </c>
      <c r="O34" s="4"/>
      <c r="P34" s="12">
        <f t="shared" si="3"/>
        <v>13955413.968819967</v>
      </c>
      <c r="Q34" s="4"/>
    </row>
    <row r="35" spans="2:17" ht="15.6" x14ac:dyDescent="0.3">
      <c r="B35" s="13" t="s">
        <v>126</v>
      </c>
      <c r="C35" s="4"/>
      <c r="D35" s="22">
        <f>'5. Historical Wholesale'!D35</f>
        <v>3442147.8983719498</v>
      </c>
      <c r="E35" s="23">
        <f t="shared" si="4"/>
        <v>5.78</v>
      </c>
      <c r="F35" s="24">
        <f t="shared" si="0"/>
        <v>19895614.852589872</v>
      </c>
      <c r="G35" s="4"/>
      <c r="H35" s="22">
        <f>'5. Historical Wholesale'!H35</f>
        <v>3542341.2848501247</v>
      </c>
      <c r="I35" s="23">
        <f t="shared" si="5"/>
        <v>0.95</v>
      </c>
      <c r="J35" s="24">
        <f t="shared" si="1"/>
        <v>3365224.2206076183</v>
      </c>
      <c r="K35" s="4"/>
      <c r="L35" s="22">
        <f>'5. Historical Wholesale'!L35</f>
        <v>3542341.2848501247</v>
      </c>
      <c r="M35" s="23">
        <f t="shared" si="6"/>
        <v>3.21</v>
      </c>
      <c r="N35" s="24">
        <f t="shared" si="2"/>
        <v>11370915.524368901</v>
      </c>
      <c r="O35" s="4"/>
      <c r="P35" s="12">
        <f t="shared" si="3"/>
        <v>14736139.744976519</v>
      </c>
      <c r="Q35" s="4"/>
    </row>
    <row r="36" spans="2:17" x14ac:dyDescent="0.25">
      <c r="B36" s="4"/>
      <c r="C36" s="4"/>
      <c r="D36" s="4"/>
      <c r="E36" s="4"/>
      <c r="F36" s="4"/>
      <c r="G36" s="4"/>
      <c r="H36" s="4"/>
      <c r="I36" s="4"/>
      <c r="J36" s="4"/>
      <c r="K36" s="4"/>
      <c r="L36" s="4"/>
      <c r="M36" s="4"/>
      <c r="N36" s="4"/>
      <c r="O36" s="4"/>
      <c r="P36" s="4"/>
      <c r="Q36" s="4"/>
    </row>
    <row r="37" spans="2:17" ht="18.600000000000001" thickBot="1" x14ac:dyDescent="0.4">
      <c r="B37" s="14" t="s">
        <v>127</v>
      </c>
      <c r="C37" s="4"/>
      <c r="D37" s="15">
        <f>SUM(D24:D35)</f>
        <v>42805945.780038066</v>
      </c>
      <c r="E37" s="16">
        <f>IF(D37&lt;&gt;0,F37/D37,0)</f>
        <v>5.7800000000000011</v>
      </c>
      <c r="F37" s="17">
        <f>SUM(F24:F35)</f>
        <v>247418366.60862008</v>
      </c>
      <c r="G37" s="4"/>
      <c r="H37" s="15">
        <f>SUM(H24:H35)</f>
        <v>44249519.050116919</v>
      </c>
      <c r="I37" s="16">
        <f>IF(H37&lt;&gt;0,J37/H37,0)</f>
        <v>0.94999999999999973</v>
      </c>
      <c r="J37" s="17">
        <f>SUM(J24:J35)</f>
        <v>42037043.097611062</v>
      </c>
      <c r="K37" s="4"/>
      <c r="L37" s="15">
        <f>SUM(L24:L35)</f>
        <v>44249519.050116919</v>
      </c>
      <c r="M37" s="16">
        <f>IF(L37&lt;&gt;0,N37/L37,0)</f>
        <v>3.21</v>
      </c>
      <c r="N37" s="17">
        <f>SUM(N24:N35)</f>
        <v>142040956.1508753</v>
      </c>
      <c r="O37" s="4"/>
      <c r="P37" s="17">
        <f>SUM(P24:P35)</f>
        <v>184077999.24848637</v>
      </c>
      <c r="Q37" s="4"/>
    </row>
    <row r="38" spans="2:17" x14ac:dyDescent="0.25">
      <c r="B38" s="4"/>
      <c r="C38" s="4"/>
      <c r="D38" s="4"/>
      <c r="E38" s="4"/>
      <c r="F38" s="4"/>
      <c r="G38" s="4"/>
      <c r="H38" s="4"/>
      <c r="I38" s="4"/>
      <c r="J38" s="4"/>
      <c r="K38" s="4"/>
      <c r="L38" s="4"/>
      <c r="M38" s="4"/>
      <c r="N38" s="4"/>
      <c r="O38" s="4"/>
      <c r="P38" s="4"/>
      <c r="Q38" s="4"/>
    </row>
    <row r="39" spans="2:17" ht="15.6" x14ac:dyDescent="0.25">
      <c r="B39" s="52" t="s">
        <v>163</v>
      </c>
      <c r="C39" s="4"/>
      <c r="D39" s="215" t="s">
        <v>160</v>
      </c>
      <c r="E39" s="215"/>
      <c r="F39" s="215"/>
      <c r="G39" s="51"/>
      <c r="H39" s="215" t="s">
        <v>162</v>
      </c>
      <c r="I39" s="215"/>
      <c r="J39" s="215"/>
      <c r="K39" s="51"/>
      <c r="L39" s="215" t="s">
        <v>161</v>
      </c>
      <c r="M39" s="215"/>
      <c r="N39" s="215"/>
      <c r="O39" s="51"/>
      <c r="P39" s="52" t="s">
        <v>434</v>
      </c>
      <c r="Q39" s="4"/>
    </row>
    <row r="40" spans="2:17" ht="15.6" x14ac:dyDescent="0.3">
      <c r="B40" s="10"/>
      <c r="C40" s="7"/>
      <c r="D40" s="11"/>
      <c r="E40" s="11"/>
      <c r="F40" s="11"/>
      <c r="G40" s="7"/>
      <c r="H40" s="11"/>
      <c r="I40" s="11"/>
      <c r="J40" s="11"/>
      <c r="K40" s="7"/>
      <c r="L40" s="11"/>
      <c r="M40" s="11"/>
      <c r="N40" s="11"/>
      <c r="O40" s="7"/>
      <c r="P40" s="11"/>
      <c r="Q40" s="4"/>
    </row>
    <row r="41" spans="2:17" ht="15.6" x14ac:dyDescent="0.3">
      <c r="B41" s="10" t="s">
        <v>112</v>
      </c>
      <c r="C41" s="7"/>
      <c r="D41" s="11" t="s">
        <v>113</v>
      </c>
      <c r="E41" s="11" t="s">
        <v>107</v>
      </c>
      <c r="F41" s="11" t="s">
        <v>114</v>
      </c>
      <c r="G41" s="7"/>
      <c r="H41" s="11" t="s">
        <v>113</v>
      </c>
      <c r="I41" s="11" t="s">
        <v>107</v>
      </c>
      <c r="J41" s="11" t="s">
        <v>114</v>
      </c>
      <c r="K41" s="7"/>
      <c r="L41" s="11" t="s">
        <v>113</v>
      </c>
      <c r="M41" s="11" t="s">
        <v>107</v>
      </c>
      <c r="N41" s="11" t="s">
        <v>114</v>
      </c>
      <c r="O41" s="7"/>
      <c r="P41" s="11" t="s">
        <v>114</v>
      </c>
      <c r="Q41" s="4"/>
    </row>
    <row r="42" spans="2:17" x14ac:dyDescent="0.25">
      <c r="B42" s="4"/>
      <c r="C42" s="4"/>
      <c r="D42" s="4"/>
      <c r="E42" s="4"/>
      <c r="F42" s="4"/>
      <c r="G42" s="4"/>
      <c r="H42" s="4"/>
      <c r="I42" s="4"/>
      <c r="J42" s="4"/>
      <c r="K42" s="4"/>
      <c r="L42" s="4"/>
      <c r="M42" s="4"/>
      <c r="N42" s="4"/>
      <c r="O42" s="4"/>
      <c r="P42" s="4"/>
      <c r="Q42" s="4"/>
    </row>
    <row r="43" spans="2:17" ht="15.6" x14ac:dyDescent="0.3">
      <c r="B43" s="13" t="s">
        <v>115</v>
      </c>
      <c r="C43" s="4"/>
      <c r="D43" s="22">
        <f>'5. Historical Wholesale'!D43</f>
        <v>0</v>
      </c>
      <c r="E43" s="23">
        <f>'4. UTRs and Sub-Transmission'!L35</f>
        <v>4.9103000000000003</v>
      </c>
      <c r="F43" s="24">
        <f t="shared" ref="F43:F54" si="7">D43*E43</f>
        <v>0</v>
      </c>
      <c r="G43" s="4"/>
      <c r="H43" s="22">
        <f>'5. Historical Wholesale'!H43</f>
        <v>0</v>
      </c>
      <c r="I43" s="23">
        <f>'4. UTRs and Sub-Transmission'!L37</f>
        <v>0.65369999999999995</v>
      </c>
      <c r="J43" s="24">
        <f t="shared" ref="J43:J54" si="8">H43*I43</f>
        <v>0</v>
      </c>
      <c r="K43" s="4"/>
      <c r="L43" s="22">
        <f>'5. Historical Wholesale'!L43</f>
        <v>0</v>
      </c>
      <c r="M43" s="23">
        <f>'4. UTRs and Sub-Transmission'!L39</f>
        <v>3.3041</v>
      </c>
      <c r="N43" s="24">
        <f t="shared" ref="N43:N54" si="9">L43*M43</f>
        <v>0</v>
      </c>
      <c r="O43" s="4"/>
      <c r="P43" s="12">
        <f t="shared" ref="P43:P54" si="10">J43+N43</f>
        <v>0</v>
      </c>
      <c r="Q43" s="4"/>
    </row>
    <row r="44" spans="2:17" ht="15.6" x14ac:dyDescent="0.3">
      <c r="B44" s="13" t="s">
        <v>116</v>
      </c>
      <c r="C44" s="4"/>
      <c r="D44" s="22">
        <f>'5. Historical Wholesale'!D44</f>
        <v>0</v>
      </c>
      <c r="E44" s="23">
        <f t="shared" ref="E44:E54" si="11">E43</f>
        <v>4.9103000000000003</v>
      </c>
      <c r="F44" s="24">
        <f t="shared" si="7"/>
        <v>0</v>
      </c>
      <c r="G44" s="4"/>
      <c r="H44" s="22">
        <f>'5. Historical Wholesale'!H44</f>
        <v>0</v>
      </c>
      <c r="I44" s="23">
        <f t="shared" ref="I44:I54" si="12">I43</f>
        <v>0.65369999999999995</v>
      </c>
      <c r="J44" s="24">
        <f t="shared" si="8"/>
        <v>0</v>
      </c>
      <c r="K44" s="4"/>
      <c r="L44" s="22">
        <f>'5. Historical Wholesale'!L44</f>
        <v>0</v>
      </c>
      <c r="M44" s="23">
        <f t="shared" ref="M44:M54" si="13">M43</f>
        <v>3.3041</v>
      </c>
      <c r="N44" s="24">
        <f t="shared" si="9"/>
        <v>0</v>
      </c>
      <c r="O44" s="4"/>
      <c r="P44" s="12">
        <f t="shared" si="10"/>
        <v>0</v>
      </c>
      <c r="Q44" s="4"/>
    </row>
    <row r="45" spans="2:17" ht="15.6" x14ac:dyDescent="0.3">
      <c r="B45" s="13" t="s">
        <v>117</v>
      </c>
      <c r="C45" s="4"/>
      <c r="D45" s="22">
        <f>'5. Historical Wholesale'!D45</f>
        <v>0</v>
      </c>
      <c r="E45" s="23">
        <f t="shared" si="11"/>
        <v>4.9103000000000003</v>
      </c>
      <c r="F45" s="24">
        <f t="shared" si="7"/>
        <v>0</v>
      </c>
      <c r="G45" s="4"/>
      <c r="H45" s="22">
        <f>'5. Historical Wholesale'!H45</f>
        <v>0</v>
      </c>
      <c r="I45" s="23">
        <f t="shared" si="12"/>
        <v>0.65369999999999995</v>
      </c>
      <c r="J45" s="24">
        <f t="shared" si="8"/>
        <v>0</v>
      </c>
      <c r="K45" s="4"/>
      <c r="L45" s="22">
        <f>'5. Historical Wholesale'!L45</f>
        <v>0</v>
      </c>
      <c r="M45" s="23">
        <f t="shared" si="13"/>
        <v>3.3041</v>
      </c>
      <c r="N45" s="24">
        <f t="shared" si="9"/>
        <v>0</v>
      </c>
      <c r="O45" s="4"/>
      <c r="P45" s="12">
        <f t="shared" si="10"/>
        <v>0</v>
      </c>
      <c r="Q45" s="4"/>
    </row>
    <row r="46" spans="2:17" ht="15.6" x14ac:dyDescent="0.3">
      <c r="B46" s="13" t="s">
        <v>118</v>
      </c>
      <c r="C46" s="4"/>
      <c r="D46" s="22">
        <f>'5. Historical Wholesale'!D46</f>
        <v>0</v>
      </c>
      <c r="E46" s="23">
        <f t="shared" si="11"/>
        <v>4.9103000000000003</v>
      </c>
      <c r="F46" s="24">
        <f t="shared" si="7"/>
        <v>0</v>
      </c>
      <c r="G46" s="4"/>
      <c r="H46" s="22">
        <f>'5. Historical Wholesale'!H46</f>
        <v>0</v>
      </c>
      <c r="I46" s="23">
        <f t="shared" si="12"/>
        <v>0.65369999999999995</v>
      </c>
      <c r="J46" s="24">
        <f t="shared" si="8"/>
        <v>0</v>
      </c>
      <c r="K46" s="4"/>
      <c r="L46" s="22">
        <f>'5. Historical Wholesale'!L46</f>
        <v>0</v>
      </c>
      <c r="M46" s="23">
        <f t="shared" si="13"/>
        <v>3.3041</v>
      </c>
      <c r="N46" s="24">
        <f t="shared" si="9"/>
        <v>0</v>
      </c>
      <c r="O46" s="4"/>
      <c r="P46" s="12">
        <f t="shared" si="10"/>
        <v>0</v>
      </c>
      <c r="Q46" s="4"/>
    </row>
    <row r="47" spans="2:17" ht="15.6" x14ac:dyDescent="0.3">
      <c r="B47" s="13" t="s">
        <v>119</v>
      </c>
      <c r="C47" s="4"/>
      <c r="D47" s="22">
        <f>'5. Historical Wholesale'!D47</f>
        <v>0</v>
      </c>
      <c r="E47" s="23">
        <f t="shared" si="11"/>
        <v>4.9103000000000003</v>
      </c>
      <c r="F47" s="24">
        <f t="shared" si="7"/>
        <v>0</v>
      </c>
      <c r="G47" s="4"/>
      <c r="H47" s="22">
        <f>'5. Historical Wholesale'!H47</f>
        <v>0</v>
      </c>
      <c r="I47" s="23">
        <f t="shared" si="12"/>
        <v>0.65369999999999995</v>
      </c>
      <c r="J47" s="24">
        <f t="shared" si="8"/>
        <v>0</v>
      </c>
      <c r="K47" s="4"/>
      <c r="L47" s="22">
        <f>'5. Historical Wholesale'!L47</f>
        <v>0</v>
      </c>
      <c r="M47" s="23">
        <f t="shared" si="13"/>
        <v>3.3041</v>
      </c>
      <c r="N47" s="24">
        <f t="shared" si="9"/>
        <v>0</v>
      </c>
      <c r="O47" s="4"/>
      <c r="P47" s="12">
        <f t="shared" si="10"/>
        <v>0</v>
      </c>
      <c r="Q47" s="4"/>
    </row>
    <row r="48" spans="2:17" ht="15.6" x14ac:dyDescent="0.3">
      <c r="B48" s="13" t="s">
        <v>120</v>
      </c>
      <c r="C48" s="4"/>
      <c r="D48" s="22">
        <f>'5. Historical Wholesale'!D48</f>
        <v>0</v>
      </c>
      <c r="E48" s="23">
        <f t="shared" si="11"/>
        <v>4.9103000000000003</v>
      </c>
      <c r="F48" s="24">
        <f t="shared" si="7"/>
        <v>0</v>
      </c>
      <c r="G48" s="4"/>
      <c r="H48" s="22">
        <f>'5. Historical Wholesale'!H48</f>
        <v>0</v>
      </c>
      <c r="I48" s="23">
        <f t="shared" si="12"/>
        <v>0.65369999999999995</v>
      </c>
      <c r="J48" s="24">
        <f t="shared" si="8"/>
        <v>0</v>
      </c>
      <c r="K48" s="4"/>
      <c r="L48" s="22">
        <f>'5. Historical Wholesale'!L48</f>
        <v>0</v>
      </c>
      <c r="M48" s="23">
        <f t="shared" si="13"/>
        <v>3.3041</v>
      </c>
      <c r="N48" s="24">
        <f t="shared" si="9"/>
        <v>0</v>
      </c>
      <c r="O48" s="4"/>
      <c r="P48" s="12">
        <f t="shared" si="10"/>
        <v>0</v>
      </c>
      <c r="Q48" s="4"/>
    </row>
    <row r="49" spans="2:17" ht="15.6" x14ac:dyDescent="0.3">
      <c r="B49" s="13" t="s">
        <v>121</v>
      </c>
      <c r="C49" s="4"/>
      <c r="D49" s="22">
        <f>'5. Historical Wholesale'!D49</f>
        <v>0</v>
      </c>
      <c r="E49" s="23">
        <f t="shared" si="11"/>
        <v>4.9103000000000003</v>
      </c>
      <c r="F49" s="24">
        <f t="shared" si="7"/>
        <v>0</v>
      </c>
      <c r="G49" s="4"/>
      <c r="H49" s="22">
        <f>'5. Historical Wholesale'!H49</f>
        <v>0</v>
      </c>
      <c r="I49" s="23">
        <f t="shared" si="12"/>
        <v>0.65369999999999995</v>
      </c>
      <c r="J49" s="24">
        <f t="shared" si="8"/>
        <v>0</v>
      </c>
      <c r="K49" s="4"/>
      <c r="L49" s="22">
        <f>'5. Historical Wholesale'!L49</f>
        <v>0</v>
      </c>
      <c r="M49" s="23">
        <f t="shared" si="13"/>
        <v>3.3041</v>
      </c>
      <c r="N49" s="24">
        <f t="shared" si="9"/>
        <v>0</v>
      </c>
      <c r="O49" s="4"/>
      <c r="P49" s="12">
        <f t="shared" si="10"/>
        <v>0</v>
      </c>
      <c r="Q49" s="4"/>
    </row>
    <row r="50" spans="2:17" ht="15.6" x14ac:dyDescent="0.3">
      <c r="B50" s="13" t="s">
        <v>122</v>
      </c>
      <c r="C50" s="4"/>
      <c r="D50" s="22">
        <f>'5. Historical Wholesale'!D50</f>
        <v>0</v>
      </c>
      <c r="E50" s="23">
        <f t="shared" si="11"/>
        <v>4.9103000000000003</v>
      </c>
      <c r="F50" s="24">
        <f t="shared" si="7"/>
        <v>0</v>
      </c>
      <c r="G50" s="4"/>
      <c r="H50" s="22">
        <f>'5. Historical Wholesale'!H50</f>
        <v>0</v>
      </c>
      <c r="I50" s="23">
        <f t="shared" si="12"/>
        <v>0.65369999999999995</v>
      </c>
      <c r="J50" s="24">
        <f t="shared" si="8"/>
        <v>0</v>
      </c>
      <c r="K50" s="4"/>
      <c r="L50" s="22">
        <f>'5. Historical Wholesale'!L50</f>
        <v>0</v>
      </c>
      <c r="M50" s="23">
        <f t="shared" si="13"/>
        <v>3.3041</v>
      </c>
      <c r="N50" s="24">
        <f t="shared" si="9"/>
        <v>0</v>
      </c>
      <c r="O50" s="4"/>
      <c r="P50" s="12">
        <f t="shared" si="10"/>
        <v>0</v>
      </c>
      <c r="Q50" s="4"/>
    </row>
    <row r="51" spans="2:17" ht="15.6" x14ac:dyDescent="0.3">
      <c r="B51" s="13" t="s">
        <v>123</v>
      </c>
      <c r="C51" s="4"/>
      <c r="D51" s="22">
        <f>'5. Historical Wholesale'!D51</f>
        <v>0</v>
      </c>
      <c r="E51" s="23">
        <f t="shared" si="11"/>
        <v>4.9103000000000003</v>
      </c>
      <c r="F51" s="24">
        <f t="shared" si="7"/>
        <v>0</v>
      </c>
      <c r="G51" s="4"/>
      <c r="H51" s="22">
        <f>'5. Historical Wholesale'!H51</f>
        <v>0</v>
      </c>
      <c r="I51" s="23">
        <f t="shared" si="12"/>
        <v>0.65369999999999995</v>
      </c>
      <c r="J51" s="24">
        <f t="shared" si="8"/>
        <v>0</v>
      </c>
      <c r="K51" s="4"/>
      <c r="L51" s="22">
        <f>'5. Historical Wholesale'!L51</f>
        <v>0</v>
      </c>
      <c r="M51" s="23">
        <f t="shared" si="13"/>
        <v>3.3041</v>
      </c>
      <c r="N51" s="24">
        <f t="shared" si="9"/>
        <v>0</v>
      </c>
      <c r="O51" s="4"/>
      <c r="P51" s="12">
        <f t="shared" si="10"/>
        <v>0</v>
      </c>
      <c r="Q51" s="4"/>
    </row>
    <row r="52" spans="2:17" ht="15.6" x14ac:dyDescent="0.3">
      <c r="B52" s="13" t="s">
        <v>124</v>
      </c>
      <c r="C52" s="4"/>
      <c r="D52" s="22">
        <f>'5. Historical Wholesale'!D52</f>
        <v>0</v>
      </c>
      <c r="E52" s="23">
        <f t="shared" si="11"/>
        <v>4.9103000000000003</v>
      </c>
      <c r="F52" s="24">
        <f t="shared" si="7"/>
        <v>0</v>
      </c>
      <c r="G52" s="4"/>
      <c r="H52" s="22">
        <f>'5. Historical Wholesale'!H52</f>
        <v>0</v>
      </c>
      <c r="I52" s="23">
        <f t="shared" si="12"/>
        <v>0.65369999999999995</v>
      </c>
      <c r="J52" s="24">
        <f t="shared" si="8"/>
        <v>0</v>
      </c>
      <c r="K52" s="4"/>
      <c r="L52" s="22">
        <f>'5. Historical Wholesale'!L52</f>
        <v>0</v>
      </c>
      <c r="M52" s="23">
        <f t="shared" si="13"/>
        <v>3.3041</v>
      </c>
      <c r="N52" s="24">
        <f t="shared" si="9"/>
        <v>0</v>
      </c>
      <c r="O52" s="4"/>
      <c r="P52" s="12">
        <f t="shared" si="10"/>
        <v>0</v>
      </c>
      <c r="Q52" s="4"/>
    </row>
    <row r="53" spans="2:17" ht="15.6" x14ac:dyDescent="0.3">
      <c r="B53" s="13" t="s">
        <v>125</v>
      </c>
      <c r="C53" s="4"/>
      <c r="D53" s="22">
        <f>'5. Historical Wholesale'!D53</f>
        <v>0</v>
      </c>
      <c r="E53" s="23">
        <f t="shared" si="11"/>
        <v>4.9103000000000003</v>
      </c>
      <c r="F53" s="24">
        <f t="shared" si="7"/>
        <v>0</v>
      </c>
      <c r="G53" s="4"/>
      <c r="H53" s="22">
        <f>'5. Historical Wholesale'!H53</f>
        <v>0</v>
      </c>
      <c r="I53" s="23">
        <f t="shared" si="12"/>
        <v>0.65369999999999995</v>
      </c>
      <c r="J53" s="24">
        <f t="shared" si="8"/>
        <v>0</v>
      </c>
      <c r="K53" s="4"/>
      <c r="L53" s="22">
        <f>'5. Historical Wholesale'!L53</f>
        <v>0</v>
      </c>
      <c r="M53" s="23">
        <f t="shared" si="13"/>
        <v>3.3041</v>
      </c>
      <c r="N53" s="24">
        <f t="shared" si="9"/>
        <v>0</v>
      </c>
      <c r="O53" s="4"/>
      <c r="P53" s="12">
        <f t="shared" si="10"/>
        <v>0</v>
      </c>
      <c r="Q53" s="4"/>
    </row>
    <row r="54" spans="2:17" ht="15.6" x14ac:dyDescent="0.3">
      <c r="B54" s="13" t="s">
        <v>126</v>
      </c>
      <c r="C54" s="4"/>
      <c r="D54" s="22">
        <f>'5. Historical Wholesale'!D54</f>
        <v>0</v>
      </c>
      <c r="E54" s="23">
        <f t="shared" si="11"/>
        <v>4.9103000000000003</v>
      </c>
      <c r="F54" s="24">
        <f t="shared" si="7"/>
        <v>0</v>
      </c>
      <c r="G54" s="4"/>
      <c r="H54" s="22">
        <f>'5. Historical Wholesale'!H54</f>
        <v>0</v>
      </c>
      <c r="I54" s="23">
        <f t="shared" si="12"/>
        <v>0.65369999999999995</v>
      </c>
      <c r="J54" s="24">
        <f t="shared" si="8"/>
        <v>0</v>
      </c>
      <c r="K54" s="4"/>
      <c r="L54" s="22">
        <f>'5. Historical Wholesale'!L54</f>
        <v>0</v>
      </c>
      <c r="M54" s="23">
        <f t="shared" si="13"/>
        <v>3.3041</v>
      </c>
      <c r="N54" s="24">
        <f t="shared" si="9"/>
        <v>0</v>
      </c>
      <c r="O54" s="4"/>
      <c r="P54" s="12">
        <f t="shared" si="10"/>
        <v>0</v>
      </c>
      <c r="Q54" s="4"/>
    </row>
    <row r="55" spans="2:17" x14ac:dyDescent="0.25">
      <c r="B55" s="4"/>
      <c r="C55" s="4"/>
      <c r="D55" s="4"/>
      <c r="E55" s="4"/>
      <c r="F55" s="4"/>
      <c r="G55" s="4"/>
      <c r="H55" s="4"/>
      <c r="I55" s="4"/>
      <c r="J55" s="4"/>
      <c r="K55" s="4"/>
      <c r="L55" s="4"/>
      <c r="M55" s="4"/>
      <c r="N55" s="4"/>
      <c r="O55" s="4"/>
      <c r="P55" s="4"/>
      <c r="Q55" s="4"/>
    </row>
    <row r="56" spans="2:17" ht="18.600000000000001" thickBot="1" x14ac:dyDescent="0.4">
      <c r="B56" s="14" t="s">
        <v>127</v>
      </c>
      <c r="C56" s="4"/>
      <c r="D56" s="15">
        <f>SUM(D43:D54)</f>
        <v>0</v>
      </c>
      <c r="E56" s="16">
        <f>IF(D56&lt;&gt;0,F56/D56,0)</f>
        <v>0</v>
      </c>
      <c r="F56" s="17">
        <f>SUM(F43:F54)</f>
        <v>0</v>
      </c>
      <c r="G56" s="4"/>
      <c r="H56" s="15">
        <f>SUM(H43:H54)</f>
        <v>0</v>
      </c>
      <c r="I56" s="16">
        <f>IF(H56&lt;&gt;0,J56/H56,0)</f>
        <v>0</v>
      </c>
      <c r="J56" s="17">
        <f>SUM(J43:J54)</f>
        <v>0</v>
      </c>
      <c r="K56" s="4"/>
      <c r="L56" s="15">
        <f>SUM(L43:L54)</f>
        <v>0</v>
      </c>
      <c r="M56" s="16">
        <f>IF(L56&lt;&gt;0,N56/L56,0)</f>
        <v>0</v>
      </c>
      <c r="N56" s="17">
        <f>SUM(N43:N54)</f>
        <v>0</v>
      </c>
      <c r="O56" s="4"/>
      <c r="P56" s="17">
        <f>SUM(P43:P54)</f>
        <v>0</v>
      </c>
      <c r="Q56" s="4"/>
    </row>
    <row r="57" spans="2:17" x14ac:dyDescent="0.25">
      <c r="B57" s="4"/>
      <c r="C57" s="4"/>
      <c r="D57" s="4"/>
      <c r="E57" s="4"/>
      <c r="F57" s="4"/>
      <c r="G57" s="4"/>
      <c r="H57" s="4"/>
      <c r="I57" s="4"/>
      <c r="J57" s="4"/>
      <c r="K57" s="4"/>
      <c r="L57" s="4"/>
      <c r="M57" s="4"/>
      <c r="N57" s="4"/>
      <c r="O57" s="4"/>
      <c r="P57" s="4"/>
      <c r="Q57" s="4"/>
    </row>
    <row r="58" spans="2:17" ht="15.6" x14ac:dyDescent="0.25">
      <c r="B58" s="52" t="str">
        <f>'5. Historical Wholesale'!B58</f>
        <v>Add Extra Host Here (I)</v>
      </c>
      <c r="C58" s="4"/>
      <c r="D58" s="215" t="s">
        <v>160</v>
      </c>
      <c r="E58" s="215"/>
      <c r="F58" s="215"/>
      <c r="G58" s="51"/>
      <c r="H58" s="215" t="s">
        <v>162</v>
      </c>
      <c r="I58" s="215"/>
      <c r="J58" s="215"/>
      <c r="K58" s="51"/>
      <c r="L58" s="215" t="s">
        <v>161</v>
      </c>
      <c r="M58" s="215"/>
      <c r="N58" s="215"/>
      <c r="O58" s="51"/>
      <c r="P58" s="52" t="s">
        <v>434</v>
      </c>
      <c r="Q58" s="4"/>
    </row>
    <row r="59" spans="2:17" ht="15.6" x14ac:dyDescent="0.3">
      <c r="B59" s="10"/>
      <c r="C59" s="7"/>
      <c r="D59" s="11"/>
      <c r="E59" s="11"/>
      <c r="F59" s="11"/>
      <c r="G59" s="7"/>
      <c r="H59" s="11"/>
      <c r="I59" s="11"/>
      <c r="J59" s="11"/>
      <c r="K59" s="7"/>
      <c r="L59" s="11"/>
      <c r="M59" s="11"/>
      <c r="N59" s="11"/>
      <c r="O59" s="7"/>
      <c r="P59" s="11"/>
      <c r="Q59" s="4"/>
    </row>
    <row r="60" spans="2:17" ht="15.6" x14ac:dyDescent="0.3">
      <c r="B60" s="10" t="s">
        <v>112</v>
      </c>
      <c r="C60" s="7"/>
      <c r="D60" s="11" t="s">
        <v>113</v>
      </c>
      <c r="E60" s="11" t="s">
        <v>107</v>
      </c>
      <c r="F60" s="11" t="s">
        <v>114</v>
      </c>
      <c r="G60" s="7"/>
      <c r="H60" s="11" t="s">
        <v>113</v>
      </c>
      <c r="I60" s="11" t="s">
        <v>107</v>
      </c>
      <c r="J60" s="11" t="s">
        <v>114</v>
      </c>
      <c r="K60" s="7"/>
      <c r="L60" s="11" t="s">
        <v>113</v>
      </c>
      <c r="M60" s="11" t="s">
        <v>107</v>
      </c>
      <c r="N60" s="11" t="s">
        <v>114</v>
      </c>
      <c r="O60" s="7"/>
      <c r="P60" s="11" t="s">
        <v>114</v>
      </c>
      <c r="Q60" s="4"/>
    </row>
    <row r="61" spans="2:17" x14ac:dyDescent="0.25">
      <c r="B61" s="4"/>
      <c r="C61" s="4"/>
      <c r="D61" s="4"/>
      <c r="E61" s="4"/>
      <c r="F61" s="4"/>
      <c r="G61" s="4"/>
      <c r="H61" s="4"/>
      <c r="I61" s="4"/>
      <c r="J61" s="4"/>
      <c r="K61" s="4"/>
      <c r="L61" s="4"/>
      <c r="M61" s="4"/>
      <c r="N61" s="4"/>
      <c r="O61" s="4"/>
      <c r="P61" s="4"/>
      <c r="Q61" s="4"/>
    </row>
    <row r="62" spans="2:17" ht="15.6" x14ac:dyDescent="0.3">
      <c r="B62" s="13" t="s">
        <v>115</v>
      </c>
      <c r="C62" s="4"/>
      <c r="D62" s="22">
        <f>'5. Historical Wholesale'!D62</f>
        <v>0</v>
      </c>
      <c r="E62" s="23">
        <f>'4. UTRs and Sub-Transmission'!L52</f>
        <v>0</v>
      </c>
      <c r="F62" s="24">
        <f t="shared" ref="F62:F73" si="14">D62*E62</f>
        <v>0</v>
      </c>
      <c r="G62" s="4"/>
      <c r="H62" s="22">
        <f>'5. Historical Wholesale'!H62</f>
        <v>0</v>
      </c>
      <c r="I62" s="23">
        <f>'4. UTRs and Sub-Transmission'!L54</f>
        <v>0</v>
      </c>
      <c r="J62" s="24">
        <f t="shared" ref="J62:J73" si="15">H62*I62</f>
        <v>0</v>
      </c>
      <c r="K62" s="4"/>
      <c r="L62" s="22">
        <f>'5. Historical Wholesale'!L62</f>
        <v>0</v>
      </c>
      <c r="M62" s="23">
        <f>'4. UTRs and Sub-Transmission'!L56</f>
        <v>0</v>
      </c>
      <c r="N62" s="24">
        <f t="shared" ref="N62:N73" si="16">L62*M62</f>
        <v>0</v>
      </c>
      <c r="O62" s="4"/>
      <c r="P62" s="12">
        <f t="shared" ref="P62:P73" si="17">J62+N62</f>
        <v>0</v>
      </c>
      <c r="Q62" s="4"/>
    </row>
    <row r="63" spans="2:17" ht="15.6" x14ac:dyDescent="0.3">
      <c r="B63" s="13" t="s">
        <v>116</v>
      </c>
      <c r="C63" s="4"/>
      <c r="D63" s="22">
        <f>'5. Historical Wholesale'!D63</f>
        <v>0</v>
      </c>
      <c r="E63" s="23">
        <f t="shared" ref="E63:E73" si="18">E62</f>
        <v>0</v>
      </c>
      <c r="F63" s="24">
        <f t="shared" si="14"/>
        <v>0</v>
      </c>
      <c r="G63" s="4"/>
      <c r="H63" s="22">
        <f>'5. Historical Wholesale'!H63</f>
        <v>0</v>
      </c>
      <c r="I63" s="23">
        <f t="shared" ref="I63:I73" si="19">I62</f>
        <v>0</v>
      </c>
      <c r="J63" s="24">
        <f t="shared" si="15"/>
        <v>0</v>
      </c>
      <c r="K63" s="4"/>
      <c r="L63" s="22">
        <f>'5. Historical Wholesale'!L63</f>
        <v>0</v>
      </c>
      <c r="M63" s="23">
        <f t="shared" ref="M63:M73" si="20">M62</f>
        <v>0</v>
      </c>
      <c r="N63" s="24">
        <f t="shared" si="16"/>
        <v>0</v>
      </c>
      <c r="O63" s="4"/>
      <c r="P63" s="12">
        <f t="shared" si="17"/>
        <v>0</v>
      </c>
      <c r="Q63" s="4"/>
    </row>
    <row r="64" spans="2:17" ht="15.6" x14ac:dyDescent="0.3">
      <c r="B64" s="13" t="s">
        <v>117</v>
      </c>
      <c r="C64" s="4"/>
      <c r="D64" s="22">
        <f>'5. Historical Wholesale'!D64</f>
        <v>0</v>
      </c>
      <c r="E64" s="23">
        <f t="shared" si="18"/>
        <v>0</v>
      </c>
      <c r="F64" s="24">
        <f t="shared" si="14"/>
        <v>0</v>
      </c>
      <c r="G64" s="4"/>
      <c r="H64" s="22">
        <f>'5. Historical Wholesale'!H64</f>
        <v>0</v>
      </c>
      <c r="I64" s="23">
        <f t="shared" si="19"/>
        <v>0</v>
      </c>
      <c r="J64" s="24">
        <f t="shared" si="15"/>
        <v>0</v>
      </c>
      <c r="K64" s="4"/>
      <c r="L64" s="22">
        <f>'5. Historical Wholesale'!L64</f>
        <v>0</v>
      </c>
      <c r="M64" s="23">
        <f t="shared" si="20"/>
        <v>0</v>
      </c>
      <c r="N64" s="24">
        <f t="shared" si="16"/>
        <v>0</v>
      </c>
      <c r="O64" s="4"/>
      <c r="P64" s="12">
        <f t="shared" si="17"/>
        <v>0</v>
      </c>
      <c r="Q64" s="4"/>
    </row>
    <row r="65" spans="2:17" ht="15.6" x14ac:dyDescent="0.3">
      <c r="B65" s="13" t="s">
        <v>118</v>
      </c>
      <c r="C65" s="4"/>
      <c r="D65" s="22">
        <f>'5. Historical Wholesale'!D65</f>
        <v>0</v>
      </c>
      <c r="E65" s="23">
        <f t="shared" si="18"/>
        <v>0</v>
      </c>
      <c r="F65" s="24">
        <f t="shared" si="14"/>
        <v>0</v>
      </c>
      <c r="G65" s="4"/>
      <c r="H65" s="22">
        <f>'5. Historical Wholesale'!H65</f>
        <v>0</v>
      </c>
      <c r="I65" s="23">
        <f t="shared" si="19"/>
        <v>0</v>
      </c>
      <c r="J65" s="24">
        <f t="shared" si="15"/>
        <v>0</v>
      </c>
      <c r="K65" s="4"/>
      <c r="L65" s="22">
        <f>'5. Historical Wholesale'!L65</f>
        <v>0</v>
      </c>
      <c r="M65" s="23">
        <f t="shared" si="20"/>
        <v>0</v>
      </c>
      <c r="N65" s="24">
        <f t="shared" si="16"/>
        <v>0</v>
      </c>
      <c r="O65" s="4"/>
      <c r="P65" s="12">
        <f t="shared" si="17"/>
        <v>0</v>
      </c>
      <c r="Q65" s="4"/>
    </row>
    <row r="66" spans="2:17" ht="15.6" x14ac:dyDescent="0.3">
      <c r="B66" s="13" t="s">
        <v>119</v>
      </c>
      <c r="C66" s="4"/>
      <c r="D66" s="22">
        <f>'5. Historical Wholesale'!D66</f>
        <v>0</v>
      </c>
      <c r="E66" s="23">
        <f t="shared" si="18"/>
        <v>0</v>
      </c>
      <c r="F66" s="24">
        <f t="shared" si="14"/>
        <v>0</v>
      </c>
      <c r="G66" s="4"/>
      <c r="H66" s="22">
        <f>'5. Historical Wholesale'!H66</f>
        <v>0</v>
      </c>
      <c r="I66" s="23">
        <f t="shared" si="19"/>
        <v>0</v>
      </c>
      <c r="J66" s="24">
        <f t="shared" si="15"/>
        <v>0</v>
      </c>
      <c r="K66" s="4"/>
      <c r="L66" s="22">
        <f>'5. Historical Wholesale'!L66</f>
        <v>0</v>
      </c>
      <c r="M66" s="23">
        <f t="shared" si="20"/>
        <v>0</v>
      </c>
      <c r="N66" s="24">
        <f t="shared" si="16"/>
        <v>0</v>
      </c>
      <c r="O66" s="4"/>
      <c r="P66" s="12">
        <f t="shared" si="17"/>
        <v>0</v>
      </c>
      <c r="Q66" s="4"/>
    </row>
    <row r="67" spans="2:17" ht="15.6" x14ac:dyDescent="0.3">
      <c r="B67" s="13" t="s">
        <v>120</v>
      </c>
      <c r="C67" s="4"/>
      <c r="D67" s="22">
        <f>'5. Historical Wholesale'!D67</f>
        <v>0</v>
      </c>
      <c r="E67" s="23">
        <f t="shared" si="18"/>
        <v>0</v>
      </c>
      <c r="F67" s="24">
        <f t="shared" si="14"/>
        <v>0</v>
      </c>
      <c r="G67" s="4"/>
      <c r="H67" s="22">
        <f>'5. Historical Wholesale'!H67</f>
        <v>0</v>
      </c>
      <c r="I67" s="23">
        <f t="shared" si="19"/>
        <v>0</v>
      </c>
      <c r="J67" s="24">
        <f t="shared" si="15"/>
        <v>0</v>
      </c>
      <c r="K67" s="4"/>
      <c r="L67" s="22">
        <f>'5. Historical Wholesale'!L67</f>
        <v>0</v>
      </c>
      <c r="M67" s="23">
        <f t="shared" si="20"/>
        <v>0</v>
      </c>
      <c r="N67" s="24">
        <f t="shared" si="16"/>
        <v>0</v>
      </c>
      <c r="O67" s="4"/>
      <c r="P67" s="12">
        <f t="shared" si="17"/>
        <v>0</v>
      </c>
      <c r="Q67" s="4"/>
    </row>
    <row r="68" spans="2:17" ht="15.6" x14ac:dyDescent="0.3">
      <c r="B68" s="13" t="s">
        <v>121</v>
      </c>
      <c r="C68" s="4"/>
      <c r="D68" s="22">
        <f>'5. Historical Wholesale'!D68</f>
        <v>0</v>
      </c>
      <c r="E68" s="23">
        <f t="shared" si="18"/>
        <v>0</v>
      </c>
      <c r="F68" s="24">
        <f t="shared" si="14"/>
        <v>0</v>
      </c>
      <c r="G68" s="4"/>
      <c r="H68" s="22">
        <f>'5. Historical Wholesale'!H68</f>
        <v>0</v>
      </c>
      <c r="I68" s="23">
        <f t="shared" si="19"/>
        <v>0</v>
      </c>
      <c r="J68" s="24">
        <f t="shared" si="15"/>
        <v>0</v>
      </c>
      <c r="K68" s="4"/>
      <c r="L68" s="22">
        <f>'5. Historical Wholesale'!L68</f>
        <v>0</v>
      </c>
      <c r="M68" s="23">
        <f t="shared" si="20"/>
        <v>0</v>
      </c>
      <c r="N68" s="24">
        <f t="shared" si="16"/>
        <v>0</v>
      </c>
      <c r="O68" s="4"/>
      <c r="P68" s="12">
        <f t="shared" si="17"/>
        <v>0</v>
      </c>
      <c r="Q68" s="4"/>
    </row>
    <row r="69" spans="2:17" ht="15.6" x14ac:dyDescent="0.3">
      <c r="B69" s="13" t="s">
        <v>122</v>
      </c>
      <c r="C69" s="4"/>
      <c r="D69" s="22">
        <f>'5. Historical Wholesale'!D69</f>
        <v>0</v>
      </c>
      <c r="E69" s="23">
        <f t="shared" si="18"/>
        <v>0</v>
      </c>
      <c r="F69" s="24">
        <f t="shared" si="14"/>
        <v>0</v>
      </c>
      <c r="G69" s="4"/>
      <c r="H69" s="22">
        <f>'5. Historical Wholesale'!H69</f>
        <v>0</v>
      </c>
      <c r="I69" s="23">
        <f t="shared" si="19"/>
        <v>0</v>
      </c>
      <c r="J69" s="24">
        <f t="shared" si="15"/>
        <v>0</v>
      </c>
      <c r="K69" s="4"/>
      <c r="L69" s="22">
        <f>'5. Historical Wholesale'!L69</f>
        <v>0</v>
      </c>
      <c r="M69" s="23">
        <f t="shared" si="20"/>
        <v>0</v>
      </c>
      <c r="N69" s="24">
        <f t="shared" si="16"/>
        <v>0</v>
      </c>
      <c r="O69" s="4"/>
      <c r="P69" s="12">
        <f t="shared" si="17"/>
        <v>0</v>
      </c>
      <c r="Q69" s="4"/>
    </row>
    <row r="70" spans="2:17" ht="15.6" x14ac:dyDescent="0.3">
      <c r="B70" s="13" t="s">
        <v>123</v>
      </c>
      <c r="C70" s="4"/>
      <c r="D70" s="22">
        <f>'5. Historical Wholesale'!D70</f>
        <v>0</v>
      </c>
      <c r="E70" s="23">
        <f t="shared" si="18"/>
        <v>0</v>
      </c>
      <c r="F70" s="24">
        <f t="shared" si="14"/>
        <v>0</v>
      </c>
      <c r="G70" s="4"/>
      <c r="H70" s="22">
        <f>'5. Historical Wholesale'!H70</f>
        <v>0</v>
      </c>
      <c r="I70" s="23">
        <f t="shared" si="19"/>
        <v>0</v>
      </c>
      <c r="J70" s="24">
        <f t="shared" si="15"/>
        <v>0</v>
      </c>
      <c r="K70" s="4"/>
      <c r="L70" s="22">
        <f>'5. Historical Wholesale'!L70</f>
        <v>0</v>
      </c>
      <c r="M70" s="23">
        <f t="shared" si="20"/>
        <v>0</v>
      </c>
      <c r="N70" s="24">
        <f t="shared" si="16"/>
        <v>0</v>
      </c>
      <c r="O70" s="4"/>
      <c r="P70" s="12">
        <f t="shared" si="17"/>
        <v>0</v>
      </c>
      <c r="Q70" s="4"/>
    </row>
    <row r="71" spans="2:17" ht="15.6" x14ac:dyDescent="0.3">
      <c r="B71" s="13" t="s">
        <v>124</v>
      </c>
      <c r="C71" s="4"/>
      <c r="D71" s="22">
        <f>'5. Historical Wholesale'!D71</f>
        <v>0</v>
      </c>
      <c r="E71" s="23">
        <f t="shared" si="18"/>
        <v>0</v>
      </c>
      <c r="F71" s="24">
        <f t="shared" si="14"/>
        <v>0</v>
      </c>
      <c r="G71" s="4"/>
      <c r="H71" s="22">
        <f>'5. Historical Wholesale'!H71</f>
        <v>0</v>
      </c>
      <c r="I71" s="23">
        <f t="shared" si="19"/>
        <v>0</v>
      </c>
      <c r="J71" s="24">
        <f t="shared" si="15"/>
        <v>0</v>
      </c>
      <c r="K71" s="4"/>
      <c r="L71" s="22">
        <f>'5. Historical Wholesale'!L71</f>
        <v>0</v>
      </c>
      <c r="M71" s="23">
        <f t="shared" si="20"/>
        <v>0</v>
      </c>
      <c r="N71" s="24">
        <f t="shared" si="16"/>
        <v>0</v>
      </c>
      <c r="O71" s="4"/>
      <c r="P71" s="12">
        <f t="shared" si="17"/>
        <v>0</v>
      </c>
      <c r="Q71" s="4"/>
    </row>
    <row r="72" spans="2:17" ht="15.6" x14ac:dyDescent="0.3">
      <c r="B72" s="13" t="s">
        <v>125</v>
      </c>
      <c r="C72" s="4"/>
      <c r="D72" s="22">
        <f>'5. Historical Wholesale'!D72</f>
        <v>0</v>
      </c>
      <c r="E72" s="23">
        <f t="shared" si="18"/>
        <v>0</v>
      </c>
      <c r="F72" s="24">
        <f t="shared" si="14"/>
        <v>0</v>
      </c>
      <c r="G72" s="4"/>
      <c r="H72" s="22">
        <f>'5. Historical Wholesale'!H72</f>
        <v>0</v>
      </c>
      <c r="I72" s="23">
        <f t="shared" si="19"/>
        <v>0</v>
      </c>
      <c r="J72" s="24">
        <f t="shared" si="15"/>
        <v>0</v>
      </c>
      <c r="K72" s="4"/>
      <c r="L72" s="22">
        <f>'5. Historical Wholesale'!L72</f>
        <v>0</v>
      </c>
      <c r="M72" s="23">
        <f t="shared" si="20"/>
        <v>0</v>
      </c>
      <c r="N72" s="24">
        <f t="shared" si="16"/>
        <v>0</v>
      </c>
      <c r="O72" s="4"/>
      <c r="P72" s="12">
        <f t="shared" si="17"/>
        <v>0</v>
      </c>
      <c r="Q72" s="4"/>
    </row>
    <row r="73" spans="2:17" ht="15.6" x14ac:dyDescent="0.3">
      <c r="B73" s="13" t="s">
        <v>126</v>
      </c>
      <c r="C73" s="4"/>
      <c r="D73" s="22">
        <f>'5. Historical Wholesale'!D73</f>
        <v>0</v>
      </c>
      <c r="E73" s="23">
        <f t="shared" si="18"/>
        <v>0</v>
      </c>
      <c r="F73" s="24">
        <f t="shared" si="14"/>
        <v>0</v>
      </c>
      <c r="G73" s="4"/>
      <c r="H73" s="22">
        <f>'5. Historical Wholesale'!H73</f>
        <v>0</v>
      </c>
      <c r="I73" s="23">
        <f t="shared" si="19"/>
        <v>0</v>
      </c>
      <c r="J73" s="24">
        <f t="shared" si="15"/>
        <v>0</v>
      </c>
      <c r="K73" s="4"/>
      <c r="L73" s="22">
        <f>'5. Historical Wholesale'!L73</f>
        <v>0</v>
      </c>
      <c r="M73" s="23">
        <f t="shared" si="20"/>
        <v>0</v>
      </c>
      <c r="N73" s="24">
        <f t="shared" si="16"/>
        <v>0</v>
      </c>
      <c r="O73" s="4"/>
      <c r="P73" s="12">
        <f t="shared" si="17"/>
        <v>0</v>
      </c>
      <c r="Q73" s="4"/>
    </row>
    <row r="74" spans="2:17" x14ac:dyDescent="0.25">
      <c r="B74" s="4"/>
      <c r="C74" s="4"/>
      <c r="D74" s="4"/>
      <c r="E74" s="4"/>
      <c r="F74" s="4"/>
      <c r="G74" s="4"/>
      <c r="H74" s="4"/>
      <c r="I74" s="4"/>
      <c r="J74" s="4"/>
      <c r="K74" s="4"/>
      <c r="L74" s="4"/>
      <c r="M74" s="4"/>
      <c r="N74" s="4"/>
      <c r="O74" s="4"/>
      <c r="P74" s="4"/>
      <c r="Q74" s="4"/>
    </row>
    <row r="75" spans="2:17" ht="18.600000000000001" thickBot="1" x14ac:dyDescent="0.4">
      <c r="B75" s="14" t="s">
        <v>127</v>
      </c>
      <c r="C75" s="4"/>
      <c r="D75" s="15">
        <f>SUM(D62:D73)</f>
        <v>0</v>
      </c>
      <c r="E75" s="16">
        <f>IF(D75&lt;&gt;0,F75/D75,0)</f>
        <v>0</v>
      </c>
      <c r="F75" s="17">
        <f>SUM(F62:F73)</f>
        <v>0</v>
      </c>
      <c r="G75" s="4"/>
      <c r="H75" s="15">
        <f>SUM(H62:H73)</f>
        <v>0</v>
      </c>
      <c r="I75" s="16">
        <f>IF(H75&lt;&gt;0,J75/H75,0)</f>
        <v>0</v>
      </c>
      <c r="J75" s="17">
        <f>SUM(J62:J73)</f>
        <v>0</v>
      </c>
      <c r="K75" s="4"/>
      <c r="L75" s="15">
        <f>SUM(L62:L73)</f>
        <v>0</v>
      </c>
      <c r="M75" s="16">
        <f>IF(L75&lt;&gt;0,N75/L75,0)</f>
        <v>0</v>
      </c>
      <c r="N75" s="17">
        <f>SUM(N62:N73)</f>
        <v>0</v>
      </c>
      <c r="O75" s="4"/>
      <c r="P75" s="17">
        <f>SUM(P62:P73)</f>
        <v>0</v>
      </c>
      <c r="Q75" s="4"/>
    </row>
    <row r="76" spans="2:17" x14ac:dyDescent="0.25">
      <c r="B76" s="4"/>
      <c r="C76" s="4"/>
      <c r="D76" s="4"/>
      <c r="E76" s="4"/>
      <c r="F76" s="4"/>
      <c r="G76" s="4"/>
      <c r="H76" s="4"/>
      <c r="I76" s="4"/>
      <c r="J76" s="4"/>
      <c r="K76" s="4"/>
      <c r="L76" s="4"/>
      <c r="M76" s="4"/>
      <c r="N76" s="4"/>
      <c r="O76" s="4"/>
      <c r="P76" s="4"/>
      <c r="Q76" s="4"/>
    </row>
    <row r="77" spans="2:17" ht="15.6" x14ac:dyDescent="0.25">
      <c r="B77" s="52" t="str">
        <f>'5. Historical Wholesale'!B77</f>
        <v>Add Extra Host Here (II)</v>
      </c>
      <c r="C77" s="4"/>
      <c r="D77" s="215" t="s">
        <v>160</v>
      </c>
      <c r="E77" s="215"/>
      <c r="F77" s="215"/>
      <c r="G77" s="51"/>
      <c r="H77" s="215" t="s">
        <v>162</v>
      </c>
      <c r="I77" s="215"/>
      <c r="J77" s="215"/>
      <c r="K77" s="51"/>
      <c r="L77" s="215" t="s">
        <v>161</v>
      </c>
      <c r="M77" s="215"/>
      <c r="N77" s="215"/>
      <c r="O77" s="51"/>
      <c r="P77" s="52" t="s">
        <v>434</v>
      </c>
      <c r="Q77" s="4"/>
    </row>
    <row r="78" spans="2:17" ht="15.6" x14ac:dyDescent="0.3">
      <c r="B78" s="10"/>
      <c r="C78" s="7"/>
      <c r="D78" s="11"/>
      <c r="E78" s="11"/>
      <c r="F78" s="11"/>
      <c r="G78" s="7"/>
      <c r="H78" s="11"/>
      <c r="I78" s="11"/>
      <c r="J78" s="11"/>
      <c r="K78" s="7"/>
      <c r="L78" s="11"/>
      <c r="M78" s="11"/>
      <c r="N78" s="11"/>
      <c r="O78" s="7"/>
      <c r="P78" s="11"/>
      <c r="Q78" s="4"/>
    </row>
    <row r="79" spans="2:17" ht="15.6" x14ac:dyDescent="0.3">
      <c r="B79" s="10" t="s">
        <v>112</v>
      </c>
      <c r="C79" s="7"/>
      <c r="D79" s="11" t="s">
        <v>113</v>
      </c>
      <c r="E79" s="11" t="s">
        <v>107</v>
      </c>
      <c r="F79" s="11" t="s">
        <v>114</v>
      </c>
      <c r="G79" s="7"/>
      <c r="H79" s="11" t="s">
        <v>113</v>
      </c>
      <c r="I79" s="11" t="s">
        <v>107</v>
      </c>
      <c r="J79" s="11" t="s">
        <v>114</v>
      </c>
      <c r="K79" s="7"/>
      <c r="L79" s="11" t="s">
        <v>113</v>
      </c>
      <c r="M79" s="11" t="s">
        <v>107</v>
      </c>
      <c r="N79" s="11" t="s">
        <v>114</v>
      </c>
      <c r="O79" s="7"/>
      <c r="P79" s="11" t="s">
        <v>114</v>
      </c>
      <c r="Q79" s="4"/>
    </row>
    <row r="80" spans="2:17" x14ac:dyDescent="0.25">
      <c r="B80" s="4"/>
      <c r="C80" s="4"/>
      <c r="D80" s="4"/>
      <c r="E80" s="4"/>
      <c r="F80" s="4"/>
      <c r="G80" s="4"/>
      <c r="H80" s="4"/>
      <c r="I80" s="4"/>
      <c r="J80" s="4"/>
      <c r="K80" s="4"/>
      <c r="L80" s="4"/>
      <c r="M80" s="4"/>
      <c r="N80" s="4"/>
      <c r="O80" s="4"/>
      <c r="P80" s="4"/>
      <c r="Q80" s="4"/>
    </row>
    <row r="81" spans="2:17" ht="15.6" x14ac:dyDescent="0.3">
      <c r="B81" s="13" t="s">
        <v>115</v>
      </c>
      <c r="C81" s="4"/>
      <c r="D81" s="22">
        <f>'5. Historical Wholesale'!D81</f>
        <v>0</v>
      </c>
      <c r="E81" s="23">
        <f>'4. UTRs and Sub-Transmission'!L67</f>
        <v>0</v>
      </c>
      <c r="F81" s="24">
        <f t="shared" ref="F81:F92" si="21">D81*E81</f>
        <v>0</v>
      </c>
      <c r="G81" s="4"/>
      <c r="H81" s="22">
        <f>'5. Historical Wholesale'!H81</f>
        <v>0</v>
      </c>
      <c r="I81" s="23">
        <f>'4. UTRs and Sub-Transmission'!L69</f>
        <v>0</v>
      </c>
      <c r="J81" s="24">
        <f t="shared" ref="J81:J92" si="22">H81*I81</f>
        <v>0</v>
      </c>
      <c r="K81" s="4"/>
      <c r="L81" s="22">
        <f>'5. Historical Wholesale'!L81</f>
        <v>0</v>
      </c>
      <c r="M81" s="23">
        <f>'4. UTRs and Sub-Transmission'!L71</f>
        <v>0</v>
      </c>
      <c r="N81" s="24">
        <f t="shared" ref="N81:N92" si="23">L81*M81</f>
        <v>0</v>
      </c>
      <c r="O81" s="4"/>
      <c r="P81" s="12">
        <f t="shared" ref="P81:P92" si="24">J81+N81</f>
        <v>0</v>
      </c>
      <c r="Q81" s="4"/>
    </row>
    <row r="82" spans="2:17" ht="15.6" x14ac:dyDescent="0.3">
      <c r="B82" s="13" t="s">
        <v>116</v>
      </c>
      <c r="C82" s="4"/>
      <c r="D82" s="22">
        <f>'5. Historical Wholesale'!D82</f>
        <v>0</v>
      </c>
      <c r="E82" s="23">
        <f t="shared" ref="E82:E92" si="25">E81</f>
        <v>0</v>
      </c>
      <c r="F82" s="24">
        <f t="shared" si="21"/>
        <v>0</v>
      </c>
      <c r="G82" s="4"/>
      <c r="H82" s="22">
        <f>'5. Historical Wholesale'!H82</f>
        <v>0</v>
      </c>
      <c r="I82" s="23">
        <f t="shared" ref="I82:I92" si="26">I81</f>
        <v>0</v>
      </c>
      <c r="J82" s="24">
        <f t="shared" si="22"/>
        <v>0</v>
      </c>
      <c r="K82" s="4"/>
      <c r="L82" s="22">
        <f>'5. Historical Wholesale'!L82</f>
        <v>0</v>
      </c>
      <c r="M82" s="23">
        <f t="shared" ref="M82:M92" si="27">M81</f>
        <v>0</v>
      </c>
      <c r="N82" s="24">
        <f t="shared" si="23"/>
        <v>0</v>
      </c>
      <c r="O82" s="4"/>
      <c r="P82" s="12">
        <f t="shared" si="24"/>
        <v>0</v>
      </c>
      <c r="Q82" s="4"/>
    </row>
    <row r="83" spans="2:17" ht="15.6" x14ac:dyDescent="0.3">
      <c r="B83" s="13" t="s">
        <v>117</v>
      </c>
      <c r="C83" s="4"/>
      <c r="D83" s="22">
        <f>'5. Historical Wholesale'!D83</f>
        <v>0</v>
      </c>
      <c r="E83" s="23">
        <f t="shared" si="25"/>
        <v>0</v>
      </c>
      <c r="F83" s="24">
        <f t="shared" si="21"/>
        <v>0</v>
      </c>
      <c r="G83" s="4"/>
      <c r="H83" s="22">
        <f>'5. Historical Wholesale'!H83</f>
        <v>0</v>
      </c>
      <c r="I83" s="23">
        <f t="shared" si="26"/>
        <v>0</v>
      </c>
      <c r="J83" s="24">
        <f t="shared" si="22"/>
        <v>0</v>
      </c>
      <c r="K83" s="4"/>
      <c r="L83" s="22">
        <f>'5. Historical Wholesale'!L83</f>
        <v>0</v>
      </c>
      <c r="M83" s="23">
        <f t="shared" si="27"/>
        <v>0</v>
      </c>
      <c r="N83" s="24">
        <f t="shared" si="23"/>
        <v>0</v>
      </c>
      <c r="O83" s="4"/>
      <c r="P83" s="12">
        <f t="shared" si="24"/>
        <v>0</v>
      </c>
      <c r="Q83" s="4"/>
    </row>
    <row r="84" spans="2:17" ht="15.6" x14ac:dyDescent="0.3">
      <c r="B84" s="13" t="s">
        <v>118</v>
      </c>
      <c r="C84" s="4"/>
      <c r="D84" s="22">
        <f>'5. Historical Wholesale'!D84</f>
        <v>0</v>
      </c>
      <c r="E84" s="23">
        <f t="shared" si="25"/>
        <v>0</v>
      </c>
      <c r="F84" s="24">
        <f t="shared" si="21"/>
        <v>0</v>
      </c>
      <c r="G84" s="4"/>
      <c r="H84" s="22">
        <f>'5. Historical Wholesale'!H84</f>
        <v>0</v>
      </c>
      <c r="I84" s="23">
        <f t="shared" si="26"/>
        <v>0</v>
      </c>
      <c r="J84" s="24">
        <f t="shared" si="22"/>
        <v>0</v>
      </c>
      <c r="K84" s="4"/>
      <c r="L84" s="22">
        <f>'5. Historical Wholesale'!L84</f>
        <v>0</v>
      </c>
      <c r="M84" s="23">
        <f t="shared" si="27"/>
        <v>0</v>
      </c>
      <c r="N84" s="24">
        <f t="shared" si="23"/>
        <v>0</v>
      </c>
      <c r="O84" s="4"/>
      <c r="P84" s="12">
        <f t="shared" si="24"/>
        <v>0</v>
      </c>
      <c r="Q84" s="4"/>
    </row>
    <row r="85" spans="2:17" ht="15.6" x14ac:dyDescent="0.3">
      <c r="B85" s="13" t="s">
        <v>119</v>
      </c>
      <c r="C85" s="4"/>
      <c r="D85" s="22">
        <f>'5. Historical Wholesale'!D85</f>
        <v>0</v>
      </c>
      <c r="E85" s="23">
        <f t="shared" si="25"/>
        <v>0</v>
      </c>
      <c r="F85" s="24">
        <f t="shared" si="21"/>
        <v>0</v>
      </c>
      <c r="G85" s="4"/>
      <c r="H85" s="22">
        <f>'5. Historical Wholesale'!H85</f>
        <v>0</v>
      </c>
      <c r="I85" s="23">
        <f t="shared" si="26"/>
        <v>0</v>
      </c>
      <c r="J85" s="24">
        <f t="shared" si="22"/>
        <v>0</v>
      </c>
      <c r="K85" s="4"/>
      <c r="L85" s="22">
        <f>'5. Historical Wholesale'!L85</f>
        <v>0</v>
      </c>
      <c r="M85" s="23">
        <f t="shared" si="27"/>
        <v>0</v>
      </c>
      <c r="N85" s="24">
        <f t="shared" si="23"/>
        <v>0</v>
      </c>
      <c r="O85" s="4"/>
      <c r="P85" s="12">
        <f t="shared" si="24"/>
        <v>0</v>
      </c>
      <c r="Q85" s="4"/>
    </row>
    <row r="86" spans="2:17" ht="15.6" x14ac:dyDescent="0.3">
      <c r="B86" s="13" t="s">
        <v>120</v>
      </c>
      <c r="C86" s="4"/>
      <c r="D86" s="22">
        <f>'5. Historical Wholesale'!D86</f>
        <v>0</v>
      </c>
      <c r="E86" s="23">
        <f t="shared" si="25"/>
        <v>0</v>
      </c>
      <c r="F86" s="24">
        <f t="shared" si="21"/>
        <v>0</v>
      </c>
      <c r="G86" s="4"/>
      <c r="H86" s="22">
        <f>'5. Historical Wholesale'!H86</f>
        <v>0</v>
      </c>
      <c r="I86" s="23">
        <f t="shared" si="26"/>
        <v>0</v>
      </c>
      <c r="J86" s="24">
        <f t="shared" si="22"/>
        <v>0</v>
      </c>
      <c r="K86" s="4"/>
      <c r="L86" s="22">
        <f>'5. Historical Wholesale'!L86</f>
        <v>0</v>
      </c>
      <c r="M86" s="23">
        <f t="shared" si="27"/>
        <v>0</v>
      </c>
      <c r="N86" s="24">
        <f t="shared" si="23"/>
        <v>0</v>
      </c>
      <c r="O86" s="4"/>
      <c r="P86" s="12">
        <f t="shared" si="24"/>
        <v>0</v>
      </c>
      <c r="Q86" s="4"/>
    </row>
    <row r="87" spans="2:17" ht="15.6" x14ac:dyDescent="0.3">
      <c r="B87" s="13" t="s">
        <v>121</v>
      </c>
      <c r="C87" s="4"/>
      <c r="D87" s="22">
        <f>'5. Historical Wholesale'!D87</f>
        <v>0</v>
      </c>
      <c r="E87" s="23">
        <f t="shared" si="25"/>
        <v>0</v>
      </c>
      <c r="F87" s="24">
        <f t="shared" si="21"/>
        <v>0</v>
      </c>
      <c r="G87" s="4"/>
      <c r="H87" s="22">
        <f>'5. Historical Wholesale'!H87</f>
        <v>0</v>
      </c>
      <c r="I87" s="23">
        <f t="shared" si="26"/>
        <v>0</v>
      </c>
      <c r="J87" s="24">
        <f t="shared" si="22"/>
        <v>0</v>
      </c>
      <c r="K87" s="4"/>
      <c r="L87" s="22">
        <f>'5. Historical Wholesale'!L87</f>
        <v>0</v>
      </c>
      <c r="M87" s="23">
        <f t="shared" si="27"/>
        <v>0</v>
      </c>
      <c r="N87" s="24">
        <f t="shared" si="23"/>
        <v>0</v>
      </c>
      <c r="O87" s="4"/>
      <c r="P87" s="12">
        <f t="shared" si="24"/>
        <v>0</v>
      </c>
      <c r="Q87" s="4"/>
    </row>
    <row r="88" spans="2:17" ht="15.6" x14ac:dyDescent="0.3">
      <c r="B88" s="13" t="s">
        <v>122</v>
      </c>
      <c r="C88" s="4"/>
      <c r="D88" s="22">
        <f>'5. Historical Wholesale'!D88</f>
        <v>0</v>
      </c>
      <c r="E88" s="23">
        <f t="shared" si="25"/>
        <v>0</v>
      </c>
      <c r="F88" s="24">
        <f t="shared" si="21"/>
        <v>0</v>
      </c>
      <c r="G88" s="4"/>
      <c r="H88" s="22">
        <f>'5. Historical Wholesale'!H88</f>
        <v>0</v>
      </c>
      <c r="I88" s="23">
        <f t="shared" si="26"/>
        <v>0</v>
      </c>
      <c r="J88" s="24">
        <f t="shared" si="22"/>
        <v>0</v>
      </c>
      <c r="K88" s="4"/>
      <c r="L88" s="22">
        <f>'5. Historical Wholesale'!L88</f>
        <v>0</v>
      </c>
      <c r="M88" s="23">
        <f t="shared" si="27"/>
        <v>0</v>
      </c>
      <c r="N88" s="24">
        <f t="shared" si="23"/>
        <v>0</v>
      </c>
      <c r="O88" s="4"/>
      <c r="P88" s="12">
        <f t="shared" si="24"/>
        <v>0</v>
      </c>
      <c r="Q88" s="4"/>
    </row>
    <row r="89" spans="2:17" ht="15.6" x14ac:dyDescent="0.3">
      <c r="B89" s="13" t="s">
        <v>123</v>
      </c>
      <c r="C89" s="4"/>
      <c r="D89" s="22">
        <f>'5. Historical Wholesale'!D89</f>
        <v>0</v>
      </c>
      <c r="E89" s="23">
        <f t="shared" si="25"/>
        <v>0</v>
      </c>
      <c r="F89" s="24">
        <f t="shared" si="21"/>
        <v>0</v>
      </c>
      <c r="G89" s="4"/>
      <c r="H89" s="22">
        <f>'5. Historical Wholesale'!H89</f>
        <v>0</v>
      </c>
      <c r="I89" s="23">
        <f t="shared" si="26"/>
        <v>0</v>
      </c>
      <c r="J89" s="24">
        <f t="shared" si="22"/>
        <v>0</v>
      </c>
      <c r="K89" s="4"/>
      <c r="L89" s="22">
        <f>'5. Historical Wholesale'!L89</f>
        <v>0</v>
      </c>
      <c r="M89" s="23">
        <f t="shared" si="27"/>
        <v>0</v>
      </c>
      <c r="N89" s="24">
        <f t="shared" si="23"/>
        <v>0</v>
      </c>
      <c r="O89" s="4"/>
      <c r="P89" s="12">
        <f t="shared" si="24"/>
        <v>0</v>
      </c>
      <c r="Q89" s="4"/>
    </row>
    <row r="90" spans="2:17" ht="15.6" x14ac:dyDescent="0.3">
      <c r="B90" s="13" t="s">
        <v>124</v>
      </c>
      <c r="C90" s="4"/>
      <c r="D90" s="22">
        <f>'5. Historical Wholesale'!D90</f>
        <v>0</v>
      </c>
      <c r="E90" s="23">
        <f t="shared" si="25"/>
        <v>0</v>
      </c>
      <c r="F90" s="24">
        <f t="shared" si="21"/>
        <v>0</v>
      </c>
      <c r="G90" s="4"/>
      <c r="H90" s="22">
        <f>'5. Historical Wholesale'!H90</f>
        <v>0</v>
      </c>
      <c r="I90" s="23">
        <f t="shared" si="26"/>
        <v>0</v>
      </c>
      <c r="J90" s="24">
        <f t="shared" si="22"/>
        <v>0</v>
      </c>
      <c r="K90" s="4"/>
      <c r="L90" s="22">
        <f>'5. Historical Wholesale'!L90</f>
        <v>0</v>
      </c>
      <c r="M90" s="23">
        <f t="shared" si="27"/>
        <v>0</v>
      </c>
      <c r="N90" s="24">
        <f t="shared" si="23"/>
        <v>0</v>
      </c>
      <c r="O90" s="4"/>
      <c r="P90" s="12">
        <f t="shared" si="24"/>
        <v>0</v>
      </c>
      <c r="Q90" s="4"/>
    </row>
    <row r="91" spans="2:17" ht="15.6" x14ac:dyDescent="0.3">
      <c r="B91" s="13" t="s">
        <v>125</v>
      </c>
      <c r="C91" s="4"/>
      <c r="D91" s="22">
        <f>'5. Historical Wholesale'!D91</f>
        <v>0</v>
      </c>
      <c r="E91" s="23">
        <f t="shared" si="25"/>
        <v>0</v>
      </c>
      <c r="F91" s="24">
        <f t="shared" si="21"/>
        <v>0</v>
      </c>
      <c r="G91" s="4"/>
      <c r="H91" s="22">
        <f>'5. Historical Wholesale'!H91</f>
        <v>0</v>
      </c>
      <c r="I91" s="23">
        <f t="shared" si="26"/>
        <v>0</v>
      </c>
      <c r="J91" s="24">
        <f t="shared" si="22"/>
        <v>0</v>
      </c>
      <c r="K91" s="4"/>
      <c r="L91" s="22">
        <f>'5. Historical Wholesale'!L91</f>
        <v>0</v>
      </c>
      <c r="M91" s="23">
        <f t="shared" si="27"/>
        <v>0</v>
      </c>
      <c r="N91" s="24">
        <f t="shared" si="23"/>
        <v>0</v>
      </c>
      <c r="O91" s="4"/>
      <c r="P91" s="12">
        <f t="shared" si="24"/>
        <v>0</v>
      </c>
      <c r="Q91" s="4"/>
    </row>
    <row r="92" spans="2:17" ht="15.6" x14ac:dyDescent="0.3">
      <c r="B92" s="13" t="s">
        <v>126</v>
      </c>
      <c r="C92" s="4"/>
      <c r="D92" s="22">
        <f>'5. Historical Wholesale'!D92</f>
        <v>0</v>
      </c>
      <c r="E92" s="23">
        <f t="shared" si="25"/>
        <v>0</v>
      </c>
      <c r="F92" s="24">
        <f t="shared" si="21"/>
        <v>0</v>
      </c>
      <c r="G92" s="4"/>
      <c r="H92" s="22">
        <f>'5. Historical Wholesale'!H92</f>
        <v>0</v>
      </c>
      <c r="I92" s="23">
        <f t="shared" si="26"/>
        <v>0</v>
      </c>
      <c r="J92" s="24">
        <f t="shared" si="22"/>
        <v>0</v>
      </c>
      <c r="K92" s="4"/>
      <c r="L92" s="22">
        <f>'5. Historical Wholesale'!L92</f>
        <v>0</v>
      </c>
      <c r="M92" s="23">
        <f t="shared" si="27"/>
        <v>0</v>
      </c>
      <c r="N92" s="24">
        <f t="shared" si="23"/>
        <v>0</v>
      </c>
      <c r="O92" s="4"/>
      <c r="P92" s="12">
        <f t="shared" si="24"/>
        <v>0</v>
      </c>
      <c r="Q92" s="4"/>
    </row>
    <row r="93" spans="2:17" x14ac:dyDescent="0.25">
      <c r="B93" s="4"/>
      <c r="C93" s="4"/>
      <c r="D93" s="4"/>
      <c r="E93" s="4"/>
      <c r="F93" s="4"/>
      <c r="G93" s="4"/>
      <c r="H93" s="4"/>
      <c r="I93" s="4"/>
      <c r="J93" s="4"/>
      <c r="K93" s="4"/>
      <c r="L93" s="4"/>
      <c r="M93" s="4"/>
      <c r="N93" s="4"/>
      <c r="O93" s="4"/>
      <c r="P93" s="4"/>
      <c r="Q93" s="4"/>
    </row>
    <row r="94" spans="2:17" ht="18.600000000000001" thickBot="1" x14ac:dyDescent="0.4">
      <c r="B94" s="14" t="s">
        <v>127</v>
      </c>
      <c r="C94" s="4"/>
      <c r="D94" s="15">
        <f>SUM(D81:D92)</f>
        <v>0</v>
      </c>
      <c r="E94" s="16">
        <f>IF(D94&lt;&gt;0,F94/D94,0)</f>
        <v>0</v>
      </c>
      <c r="F94" s="17">
        <f>SUM(F81:F92)</f>
        <v>0</v>
      </c>
      <c r="G94" s="4"/>
      <c r="H94" s="15">
        <f>SUM(H81:H92)</f>
        <v>0</v>
      </c>
      <c r="I94" s="16">
        <f>IF(H94&lt;&gt;0,J94/H94,0)</f>
        <v>0</v>
      </c>
      <c r="J94" s="17">
        <f>SUM(J81:J92)</f>
        <v>0</v>
      </c>
      <c r="K94" s="4"/>
      <c r="L94" s="15">
        <f>SUM(L81:L92)</f>
        <v>0</v>
      </c>
      <c r="M94" s="16">
        <f>IF(L94&lt;&gt;0,N94/L94,0)</f>
        <v>0</v>
      </c>
      <c r="N94" s="17">
        <f>SUM(N81:N92)</f>
        <v>0</v>
      </c>
      <c r="O94" s="4"/>
      <c r="P94" s="17">
        <f>SUM(P81:P92)</f>
        <v>0</v>
      </c>
      <c r="Q94" s="4"/>
    </row>
    <row r="95" spans="2:17" x14ac:dyDescent="0.25">
      <c r="B95" s="4"/>
      <c r="C95" s="4"/>
      <c r="D95" s="4"/>
      <c r="E95" s="4"/>
      <c r="F95" s="4"/>
      <c r="G95" s="4"/>
      <c r="H95" s="4"/>
      <c r="I95" s="4"/>
      <c r="J95" s="4"/>
      <c r="K95" s="4"/>
      <c r="L95" s="4"/>
      <c r="M95" s="4"/>
      <c r="N95" s="4"/>
      <c r="O95" s="4"/>
      <c r="P95" s="4"/>
      <c r="Q95" s="4"/>
    </row>
    <row r="96" spans="2:17" ht="15.6" x14ac:dyDescent="0.25">
      <c r="B96" s="52" t="s">
        <v>127</v>
      </c>
      <c r="C96" s="4"/>
      <c r="D96" s="215" t="s">
        <v>160</v>
      </c>
      <c r="E96" s="215"/>
      <c r="F96" s="215"/>
      <c r="G96" s="51"/>
      <c r="H96" s="215" t="s">
        <v>162</v>
      </c>
      <c r="I96" s="215"/>
      <c r="J96" s="215"/>
      <c r="K96" s="51"/>
      <c r="L96" s="215" t="s">
        <v>161</v>
      </c>
      <c r="M96" s="215"/>
      <c r="N96" s="215"/>
      <c r="O96" s="51"/>
      <c r="P96" s="52" t="s">
        <v>434</v>
      </c>
      <c r="Q96" s="4"/>
    </row>
    <row r="97" spans="2:17" ht="15.6" x14ac:dyDescent="0.3">
      <c r="B97" s="4"/>
      <c r="C97" s="4"/>
      <c r="D97" s="216"/>
      <c r="E97" s="216"/>
      <c r="F97" s="216"/>
      <c r="G97" s="4"/>
      <c r="H97" s="216"/>
      <c r="I97" s="216"/>
      <c r="J97" s="216"/>
      <c r="K97" s="4"/>
      <c r="L97" s="216"/>
      <c r="M97" s="216"/>
      <c r="N97" s="216"/>
      <c r="O97" s="4"/>
      <c r="P97" s="6"/>
      <c r="Q97" s="4"/>
    </row>
    <row r="98" spans="2:17" ht="15.6" x14ac:dyDescent="0.3">
      <c r="B98" s="9" t="s">
        <v>112</v>
      </c>
      <c r="C98" s="4"/>
      <c r="D98" s="11" t="s">
        <v>113</v>
      </c>
      <c r="E98" s="11" t="s">
        <v>107</v>
      </c>
      <c r="F98" s="11" t="s">
        <v>114</v>
      </c>
      <c r="G98" s="7"/>
      <c r="H98" s="11" t="s">
        <v>113</v>
      </c>
      <c r="I98" s="11" t="s">
        <v>107</v>
      </c>
      <c r="J98" s="11" t="s">
        <v>114</v>
      </c>
      <c r="K98" s="7"/>
      <c r="L98" s="11" t="s">
        <v>113</v>
      </c>
      <c r="M98" s="11" t="s">
        <v>107</v>
      </c>
      <c r="N98" s="11" t="s">
        <v>114</v>
      </c>
      <c r="O98" s="7"/>
      <c r="P98" s="11" t="s">
        <v>114</v>
      </c>
      <c r="Q98" s="4"/>
    </row>
    <row r="99" spans="2:17" x14ac:dyDescent="0.25">
      <c r="B99" s="4"/>
      <c r="C99" s="4"/>
      <c r="D99" s="4"/>
      <c r="E99" s="4"/>
      <c r="F99" s="4"/>
      <c r="G99" s="4"/>
      <c r="H99" s="4"/>
      <c r="I99" s="4"/>
      <c r="J99" s="4"/>
      <c r="K99" s="4"/>
      <c r="L99" s="4"/>
      <c r="M99" s="4"/>
      <c r="N99" s="4"/>
      <c r="O99" s="4"/>
      <c r="P99" s="4"/>
      <c r="Q99" s="4"/>
    </row>
    <row r="100" spans="2:17" ht="15.6" x14ac:dyDescent="0.3">
      <c r="B100" s="13" t="s">
        <v>115</v>
      </c>
      <c r="C100" s="4"/>
      <c r="D100" s="18">
        <f>D24+D43+D62+D81</f>
        <v>3596848.5283821239</v>
      </c>
      <c r="E100" s="19">
        <f t="shared" ref="E100:E111" si="28">IF(D100&lt;&gt;0,F100/D100,0)</f>
        <v>5.78</v>
      </c>
      <c r="F100" s="18">
        <f>F24+F43+F62+F81</f>
        <v>20789784.494048677</v>
      </c>
      <c r="G100" s="4"/>
      <c r="H100" s="18">
        <f>H24+H43+H62+H81</f>
        <v>3685329.4943497013</v>
      </c>
      <c r="I100" s="19">
        <f t="shared" ref="I100:I111" si="29">IF(H100&lt;&gt;0,J100/H100,0)</f>
        <v>0.95</v>
      </c>
      <c r="J100" s="18">
        <f>J24+J43+J62+J81</f>
        <v>3501063.0196322161</v>
      </c>
      <c r="K100" s="4"/>
      <c r="L100" s="18">
        <f>L24+L43+L62+L81</f>
        <v>3685329.4943497013</v>
      </c>
      <c r="M100" s="19">
        <f t="shared" ref="M100:M111" si="30">IF(L100&lt;&gt;0,N100/L100,0)</f>
        <v>3.21</v>
      </c>
      <c r="N100" s="18">
        <f>N24+N43+N62+N81</f>
        <v>11829907.676862542</v>
      </c>
      <c r="O100" s="4"/>
      <c r="P100" s="12">
        <f t="shared" ref="P100:P111" si="31">J100+N100</f>
        <v>15330970.696494758</v>
      </c>
      <c r="Q100" s="4"/>
    </row>
    <row r="101" spans="2:17" ht="15.6" x14ac:dyDescent="0.3">
      <c r="B101" s="13" t="s">
        <v>116</v>
      </c>
      <c r="C101" s="4"/>
      <c r="D101" s="18">
        <f t="shared" ref="D101:F111" si="32">D25+D44+D63+D82</f>
        <v>3398530.584762481</v>
      </c>
      <c r="E101" s="19">
        <f t="shared" si="28"/>
        <v>5.78</v>
      </c>
      <c r="F101" s="18">
        <f t="shared" si="32"/>
        <v>19643506.779927142</v>
      </c>
      <c r="G101" s="4"/>
      <c r="H101" s="18">
        <f t="shared" ref="H101" si="33">H25+H44+H63+H82</f>
        <v>3522964.0117709045</v>
      </c>
      <c r="I101" s="19">
        <f t="shared" si="29"/>
        <v>0.95</v>
      </c>
      <c r="J101" s="18">
        <f t="shared" ref="J101" si="34">J25+J44+J63+J82</f>
        <v>3346815.8111823592</v>
      </c>
      <c r="K101" s="4"/>
      <c r="L101" s="18">
        <f t="shared" ref="L101" si="35">L25+L44+L63+L82</f>
        <v>3522964.0117709045</v>
      </c>
      <c r="M101" s="19">
        <f t="shared" si="30"/>
        <v>3.21</v>
      </c>
      <c r="N101" s="18">
        <f t="shared" ref="N101" si="36">N25+N44+N63+N82</f>
        <v>11308714.477784604</v>
      </c>
      <c r="O101" s="4"/>
      <c r="P101" s="12">
        <f t="shared" si="31"/>
        <v>14655530.288966963</v>
      </c>
      <c r="Q101" s="4"/>
    </row>
    <row r="102" spans="2:17" ht="15.6" x14ac:dyDescent="0.3">
      <c r="B102" s="13" t="s">
        <v>117</v>
      </c>
      <c r="C102" s="4"/>
      <c r="D102" s="18">
        <f t="shared" si="32"/>
        <v>3267812.8214322408</v>
      </c>
      <c r="E102" s="19">
        <f t="shared" si="28"/>
        <v>5.78</v>
      </c>
      <c r="F102" s="18">
        <f t="shared" si="32"/>
        <v>18887958.107878353</v>
      </c>
      <c r="G102" s="4"/>
      <c r="H102" s="18">
        <f t="shared" ref="H102" si="37">H26+H45+H64+H83</f>
        <v>3454074.1336370292</v>
      </c>
      <c r="I102" s="19">
        <f t="shared" si="29"/>
        <v>0.95</v>
      </c>
      <c r="J102" s="18">
        <f t="shared" ref="J102" si="38">J26+J45+J64+J83</f>
        <v>3281370.4269551774</v>
      </c>
      <c r="K102" s="4"/>
      <c r="L102" s="18">
        <f t="shared" ref="L102" si="39">L26+L45+L64+L83</f>
        <v>3454074.1336370292</v>
      </c>
      <c r="M102" s="19">
        <f t="shared" si="30"/>
        <v>3.21</v>
      </c>
      <c r="N102" s="18">
        <f t="shared" ref="N102" si="40">N26+N45+N64+N83</f>
        <v>11087577.968974864</v>
      </c>
      <c r="O102" s="4"/>
      <c r="P102" s="12">
        <f t="shared" si="31"/>
        <v>14368948.395930041</v>
      </c>
      <c r="Q102" s="4"/>
    </row>
    <row r="103" spans="2:17" ht="15.6" x14ac:dyDescent="0.3">
      <c r="B103" s="13" t="s">
        <v>118</v>
      </c>
      <c r="C103" s="4"/>
      <c r="D103" s="18">
        <f t="shared" si="32"/>
        <v>3007960.5638505821</v>
      </c>
      <c r="E103" s="19">
        <f t="shared" si="28"/>
        <v>5.7799999999999994</v>
      </c>
      <c r="F103" s="18">
        <f t="shared" si="32"/>
        <v>17386012.059056364</v>
      </c>
      <c r="G103" s="4"/>
      <c r="H103" s="18">
        <f t="shared" ref="H103" si="41">H27+H46+H65+H84</f>
        <v>3127701.740031288</v>
      </c>
      <c r="I103" s="19">
        <f t="shared" si="29"/>
        <v>0.95</v>
      </c>
      <c r="J103" s="18">
        <f t="shared" ref="J103" si="42">J27+J46+J65+J84</f>
        <v>2971316.6530297236</v>
      </c>
      <c r="K103" s="4"/>
      <c r="L103" s="18">
        <f t="shared" ref="L103" si="43">L27+L46+L65+L84</f>
        <v>3127701.740031288</v>
      </c>
      <c r="M103" s="19">
        <f t="shared" si="30"/>
        <v>3.21</v>
      </c>
      <c r="N103" s="18">
        <f t="shared" ref="N103" si="44">N27+N46+N65+N84</f>
        <v>10039922.585500434</v>
      </c>
      <c r="O103" s="4"/>
      <c r="P103" s="12">
        <f t="shared" si="31"/>
        <v>13011239.238530157</v>
      </c>
      <c r="Q103" s="4"/>
    </row>
    <row r="104" spans="2:17" ht="15.6" x14ac:dyDescent="0.3">
      <c r="B104" s="13" t="s">
        <v>119</v>
      </c>
      <c r="C104" s="4"/>
      <c r="D104" s="18">
        <f t="shared" si="32"/>
        <v>3909429.5152727356</v>
      </c>
      <c r="E104" s="19">
        <f t="shared" si="28"/>
        <v>5.78</v>
      </c>
      <c r="F104" s="18">
        <f t="shared" si="32"/>
        <v>22596502.598276414</v>
      </c>
      <c r="G104" s="4"/>
      <c r="H104" s="18">
        <f t="shared" ref="H104" si="45">H28+H47+H66+H85</f>
        <v>4041301.4709591186</v>
      </c>
      <c r="I104" s="19">
        <f t="shared" si="29"/>
        <v>0.95</v>
      </c>
      <c r="J104" s="18">
        <f t="shared" ref="J104" si="46">J28+J47+J66+J85</f>
        <v>3839236.3974111625</v>
      </c>
      <c r="K104" s="4"/>
      <c r="L104" s="18">
        <f t="shared" ref="L104" si="47">L28+L47+L66+L85</f>
        <v>4041301.4709591186</v>
      </c>
      <c r="M104" s="19">
        <f t="shared" si="30"/>
        <v>3.21</v>
      </c>
      <c r="N104" s="18">
        <f t="shared" ref="N104" si="48">N28+N47+N66+N85</f>
        <v>12972577.721778771</v>
      </c>
      <c r="O104" s="4"/>
      <c r="P104" s="12">
        <f t="shared" si="31"/>
        <v>16811814.119189933</v>
      </c>
      <c r="Q104" s="4"/>
    </row>
    <row r="105" spans="2:17" ht="15.6" x14ac:dyDescent="0.3">
      <c r="B105" s="13" t="s">
        <v>120</v>
      </c>
      <c r="C105" s="4"/>
      <c r="D105" s="18">
        <f t="shared" si="32"/>
        <v>4128691.7462726156</v>
      </c>
      <c r="E105" s="19">
        <f t="shared" si="28"/>
        <v>5.78</v>
      </c>
      <c r="F105" s="18">
        <f t="shared" si="32"/>
        <v>23863838.29345572</v>
      </c>
      <c r="G105" s="4"/>
      <c r="H105" s="18">
        <f t="shared" ref="H105" si="49">H29+H48+H67+H86</f>
        <v>4250515.9730845066</v>
      </c>
      <c r="I105" s="19">
        <f t="shared" si="29"/>
        <v>0.95</v>
      </c>
      <c r="J105" s="18">
        <f t="shared" ref="J105" si="50">J29+J48+J67+J86</f>
        <v>4037990.1744302809</v>
      </c>
      <c r="K105" s="4"/>
      <c r="L105" s="18">
        <f t="shared" ref="L105" si="51">L29+L48+L67+L86</f>
        <v>4250515.9730845066</v>
      </c>
      <c r="M105" s="19">
        <f t="shared" si="30"/>
        <v>3.21</v>
      </c>
      <c r="N105" s="18">
        <f t="shared" ref="N105" si="52">N29+N48+N67+N86</f>
        <v>13644156.273601266</v>
      </c>
      <c r="O105" s="4"/>
      <c r="P105" s="12">
        <f t="shared" si="31"/>
        <v>17682146.448031545</v>
      </c>
      <c r="Q105" s="4"/>
    </row>
    <row r="106" spans="2:17" ht="15.6" x14ac:dyDescent="0.3">
      <c r="B106" s="13" t="s">
        <v>121</v>
      </c>
      <c r="C106" s="4"/>
      <c r="D106" s="18">
        <f t="shared" si="32"/>
        <v>4296743.5080786273</v>
      </c>
      <c r="E106" s="19">
        <f t="shared" si="28"/>
        <v>5.78</v>
      </c>
      <c r="F106" s="18">
        <f t="shared" si="32"/>
        <v>24835177.476694468</v>
      </c>
      <c r="G106" s="4"/>
      <c r="H106" s="18">
        <f t="shared" ref="H106" si="53">H30+H49+H68+H87</f>
        <v>4406939.1209270265</v>
      </c>
      <c r="I106" s="19">
        <f t="shared" si="29"/>
        <v>0.95</v>
      </c>
      <c r="J106" s="18">
        <f t="shared" ref="J106" si="54">J30+J49+J68+J87</f>
        <v>4186592.1648806748</v>
      </c>
      <c r="K106" s="4"/>
      <c r="L106" s="18">
        <f t="shared" ref="L106" si="55">L30+L49+L68+L87</f>
        <v>4406939.1209270265</v>
      </c>
      <c r="M106" s="19">
        <f t="shared" si="30"/>
        <v>3.21</v>
      </c>
      <c r="N106" s="18">
        <f t="shared" ref="N106" si="56">N30+N49+N68+N87</f>
        <v>14146274.578175755</v>
      </c>
      <c r="O106" s="4"/>
      <c r="P106" s="12">
        <f t="shared" si="31"/>
        <v>18332866.743056431</v>
      </c>
      <c r="Q106" s="4"/>
    </row>
    <row r="107" spans="2:17" ht="15.6" x14ac:dyDescent="0.3">
      <c r="B107" s="13" t="s">
        <v>122</v>
      </c>
      <c r="C107" s="4"/>
      <c r="D107" s="18">
        <f t="shared" si="32"/>
        <v>4024958.3032135474</v>
      </c>
      <c r="E107" s="19">
        <f t="shared" si="28"/>
        <v>5.78</v>
      </c>
      <c r="F107" s="18">
        <f t="shared" si="32"/>
        <v>23264258.992574304</v>
      </c>
      <c r="G107" s="4"/>
      <c r="H107" s="18">
        <f t="shared" ref="H107" si="57">H31+H50+H69+H88</f>
        <v>4085002.321589218</v>
      </c>
      <c r="I107" s="19">
        <f t="shared" si="29"/>
        <v>0.95</v>
      </c>
      <c r="J107" s="18">
        <f t="shared" ref="J107" si="58">J31+J50+J69+J88</f>
        <v>3880752.2055097567</v>
      </c>
      <c r="K107" s="4"/>
      <c r="L107" s="18">
        <f t="shared" ref="L107" si="59">L31+L50+L69+L88</f>
        <v>4085002.321589218</v>
      </c>
      <c r="M107" s="19">
        <f t="shared" si="30"/>
        <v>3.21</v>
      </c>
      <c r="N107" s="18">
        <f t="shared" ref="N107" si="60">N31+N50+N69+N88</f>
        <v>13112857.45230139</v>
      </c>
      <c r="O107" s="4"/>
      <c r="P107" s="12">
        <f t="shared" si="31"/>
        <v>16993609.657811146</v>
      </c>
      <c r="Q107" s="4"/>
    </row>
    <row r="108" spans="2:17" ht="15.6" x14ac:dyDescent="0.3">
      <c r="B108" s="13" t="s">
        <v>123</v>
      </c>
      <c r="C108" s="4"/>
      <c r="D108" s="18">
        <f t="shared" si="32"/>
        <v>3431866.9825492278</v>
      </c>
      <c r="E108" s="19">
        <f t="shared" si="28"/>
        <v>5.78</v>
      </c>
      <c r="F108" s="18">
        <f t="shared" si="32"/>
        <v>19836191.159134537</v>
      </c>
      <c r="G108" s="4"/>
      <c r="H108" s="18">
        <f t="shared" ref="H108" si="61">H32+H51+H70+H89</f>
        <v>3545546.3270242452</v>
      </c>
      <c r="I108" s="19">
        <f t="shared" si="29"/>
        <v>0.95</v>
      </c>
      <c r="J108" s="18">
        <f t="shared" ref="J108" si="62">J32+J51+J70+J89</f>
        <v>3368269.0106730326</v>
      </c>
      <c r="K108" s="4"/>
      <c r="L108" s="18">
        <f t="shared" ref="L108" si="63">L32+L51+L70+L89</f>
        <v>3545546.3270242452</v>
      </c>
      <c r="M108" s="19">
        <f t="shared" si="30"/>
        <v>3.21</v>
      </c>
      <c r="N108" s="18">
        <f t="shared" ref="N108" si="64">N32+N51+N70+N89</f>
        <v>11381203.709747827</v>
      </c>
      <c r="O108" s="4"/>
      <c r="P108" s="12">
        <f t="shared" si="31"/>
        <v>14749472.72042086</v>
      </c>
      <c r="Q108" s="4"/>
    </row>
    <row r="109" spans="2:17" ht="15.6" x14ac:dyDescent="0.3">
      <c r="B109" s="13" t="s">
        <v>124</v>
      </c>
      <c r="C109" s="4"/>
      <c r="D109" s="18">
        <f t="shared" si="32"/>
        <v>3044654.1285344316</v>
      </c>
      <c r="E109" s="19">
        <f t="shared" si="28"/>
        <v>5.78</v>
      </c>
      <c r="F109" s="18">
        <f t="shared" si="32"/>
        <v>17598100.862929016</v>
      </c>
      <c r="G109" s="4"/>
      <c r="H109" s="18">
        <f t="shared" ref="H109" si="65">H33+H52+H71+H90</f>
        <v>3233136.3524658754</v>
      </c>
      <c r="I109" s="19">
        <f t="shared" si="29"/>
        <v>0.95</v>
      </c>
      <c r="J109" s="18">
        <f t="shared" ref="J109" si="66">J33+J52+J71+J90</f>
        <v>3071479.5348425815</v>
      </c>
      <c r="K109" s="4"/>
      <c r="L109" s="18">
        <f t="shared" ref="L109" si="67">L33+L52+L71+L90</f>
        <v>3233136.3524658754</v>
      </c>
      <c r="M109" s="19">
        <f t="shared" si="30"/>
        <v>3.21</v>
      </c>
      <c r="N109" s="18">
        <f t="shared" ref="N109" si="68">N33+N52+N71+N90</f>
        <v>10378367.691415461</v>
      </c>
      <c r="O109" s="4"/>
      <c r="P109" s="12">
        <f t="shared" si="31"/>
        <v>13449847.226258043</v>
      </c>
      <c r="Q109" s="4"/>
    </row>
    <row r="110" spans="2:17" ht="15.6" x14ac:dyDescent="0.3">
      <c r="B110" s="13" t="s">
        <v>125</v>
      </c>
      <c r="C110" s="4"/>
      <c r="D110" s="18">
        <f t="shared" si="32"/>
        <v>3256301.1993175084</v>
      </c>
      <c r="E110" s="19">
        <f t="shared" si="28"/>
        <v>5.7799999999999994</v>
      </c>
      <c r="F110" s="18">
        <f t="shared" si="32"/>
        <v>18821420.932055198</v>
      </c>
      <c r="G110" s="4"/>
      <c r="H110" s="18">
        <f t="shared" ref="H110" si="69">H34+H53+H72+H91</f>
        <v>3354666.8194278767</v>
      </c>
      <c r="I110" s="19">
        <f t="shared" si="29"/>
        <v>0.95</v>
      </c>
      <c r="J110" s="18">
        <f t="shared" ref="J110" si="70">J34+J53+J72+J91</f>
        <v>3186933.4784564828</v>
      </c>
      <c r="K110" s="4"/>
      <c r="L110" s="18">
        <f t="shared" ref="L110" si="71">L34+L53+L72+L91</f>
        <v>3354666.8194278767</v>
      </c>
      <c r="M110" s="19">
        <f t="shared" si="30"/>
        <v>3.21</v>
      </c>
      <c r="N110" s="18">
        <f t="shared" ref="N110" si="72">N34+N53+N72+N91</f>
        <v>10768480.490363484</v>
      </c>
      <c r="O110" s="4"/>
      <c r="P110" s="12">
        <f t="shared" si="31"/>
        <v>13955413.968819967</v>
      </c>
      <c r="Q110" s="4"/>
    </row>
    <row r="111" spans="2:17" ht="15.6" x14ac:dyDescent="0.3">
      <c r="B111" s="13" t="s">
        <v>126</v>
      </c>
      <c r="C111" s="4"/>
      <c r="D111" s="18">
        <f t="shared" si="32"/>
        <v>3442147.8983719498</v>
      </c>
      <c r="E111" s="19">
        <f t="shared" si="28"/>
        <v>5.78</v>
      </c>
      <c r="F111" s="18">
        <f t="shared" si="32"/>
        <v>19895614.852589872</v>
      </c>
      <c r="G111" s="4"/>
      <c r="H111" s="18">
        <f t="shared" ref="H111" si="73">H35+H54+H73+H92</f>
        <v>3542341.2848501247</v>
      </c>
      <c r="I111" s="19">
        <f t="shared" si="29"/>
        <v>0.95</v>
      </c>
      <c r="J111" s="18">
        <f t="shared" ref="J111" si="74">J35+J54+J73+J92</f>
        <v>3365224.2206076183</v>
      </c>
      <c r="K111" s="4"/>
      <c r="L111" s="18">
        <f t="shared" ref="L111" si="75">L35+L54+L73+L92</f>
        <v>3542341.2848501247</v>
      </c>
      <c r="M111" s="19">
        <f t="shared" si="30"/>
        <v>3.21</v>
      </c>
      <c r="N111" s="18">
        <f t="shared" ref="N111" si="76">N35+N54+N73+N92</f>
        <v>11370915.524368901</v>
      </c>
      <c r="O111" s="4"/>
      <c r="P111" s="12">
        <f t="shared" si="31"/>
        <v>14736139.744976519</v>
      </c>
      <c r="Q111" s="4"/>
    </row>
    <row r="112" spans="2:17" x14ac:dyDescent="0.25">
      <c r="B112" s="4"/>
      <c r="C112" s="4"/>
      <c r="D112" s="4"/>
      <c r="E112" s="4"/>
      <c r="F112" s="4"/>
      <c r="G112" s="4"/>
      <c r="H112" s="4"/>
      <c r="I112" s="4"/>
      <c r="J112" s="4"/>
      <c r="K112" s="4"/>
      <c r="L112" s="4"/>
      <c r="M112" s="4"/>
      <c r="N112" s="4"/>
      <c r="O112" s="4"/>
      <c r="P112" s="12"/>
      <c r="Q112" s="4"/>
    </row>
    <row r="113" spans="2:17" ht="18.600000000000001" thickBot="1" x14ac:dyDescent="0.4">
      <c r="B113" s="14" t="s">
        <v>127</v>
      </c>
      <c r="C113" s="4"/>
      <c r="D113" s="15">
        <f>SUM(D100:D111)</f>
        <v>42805945.780038066</v>
      </c>
      <c r="E113" s="16">
        <f>IF(D113&lt;&gt;0,F113/D113,0)</f>
        <v>5.7800000000000011</v>
      </c>
      <c r="F113" s="17">
        <f>SUM(F100:F111)</f>
        <v>247418366.60862008</v>
      </c>
      <c r="G113" s="4"/>
      <c r="H113" s="15">
        <f>SUM(H100:H111)</f>
        <v>44249519.050116919</v>
      </c>
      <c r="I113" s="16">
        <f>IF(H113&lt;&gt;0,J113/H113,0)</f>
        <v>0.94999999999999973</v>
      </c>
      <c r="J113" s="17">
        <f>SUM(J100:J111)</f>
        <v>42037043.097611062</v>
      </c>
      <c r="K113" s="4"/>
      <c r="L113" s="15">
        <f>SUM(L100:L111)</f>
        <v>44249519.050116919</v>
      </c>
      <c r="M113" s="16">
        <f>IF(L113&lt;&gt;0,N113/L113,0)</f>
        <v>3.21</v>
      </c>
      <c r="N113" s="17">
        <f>SUM(N100:N111)</f>
        <v>142040956.1508753</v>
      </c>
      <c r="O113" s="4"/>
      <c r="P113" s="17">
        <f>SUM(P100:P111)</f>
        <v>184077999.24848637</v>
      </c>
      <c r="Q113" s="4"/>
    </row>
    <row r="115" spans="2:17" x14ac:dyDescent="0.25">
      <c r="N115" s="62" t="s">
        <v>176</v>
      </c>
      <c r="P115" s="64">
        <f>'4. UTRs and Sub-Transmission'!L76</f>
        <v>-13480782.359999999</v>
      </c>
    </row>
    <row r="117" spans="2:17" ht="13.8" thickBot="1" x14ac:dyDescent="0.3">
      <c r="N117" s="63" t="s">
        <v>177</v>
      </c>
      <c r="P117" s="17">
        <f>P113+P115</f>
        <v>170597216.88848639</v>
      </c>
    </row>
  </sheetData>
  <sheetProtection algorithmName="SHA-512" hashValue="ePN4U3AhrQ+X6/g+KgemXPSqRD1mZ+HchRK9NBs+WdYdCD//Nk1QovX8PKYB8s4kPt/irpSkyVeaZPOynzB9rQ==" saltValue="hOXNa85Gc/KgWD0k3oaBWQ==" spinCount="100000" sheet="1" objects="1" scenarios="1"/>
  <mergeCells count="22">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 ref="B13:M13"/>
    <mergeCell ref="D20:F20"/>
    <mergeCell ref="H20:J20"/>
    <mergeCell ref="L20:N20"/>
    <mergeCell ref="D39:F39"/>
    <mergeCell ref="H39:J39"/>
    <mergeCell ref="L39:N39"/>
  </mergeCells>
  <phoneticPr fontId="23" type="noConversion"/>
  <pageMargins left="0.75" right="0.47" top="1" bottom="0.37" header="0.5" footer="0.17"/>
  <pageSetup scale="52" orientation="portrait" r:id="rId1"/>
  <headerFooter alignWithMargins="0"/>
  <colBreaks count="1" manualBreakCount="1">
    <brk id="24"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16F6BA-C358-4F9B-91AE-0A08F88CC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460FFDE-0B26-4367-8680-DD8F172A49BE}">
  <ds:schemaRef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82AE343E-0A20-42ED-B8D6-C7CC669DC6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1. Info</vt:lpstr>
      <vt:lpstr>2021 List</vt:lpstr>
      <vt:lpstr>Sheet1</vt:lpstr>
      <vt:lpstr>2. Table of Contents</vt:lpstr>
      <vt:lpstr>3. RRR Data</vt:lpstr>
      <vt:lpstr>4. UTRs and Sub-Transmission</vt:lpstr>
      <vt:lpstr>5. Historical Wholesale</vt:lpstr>
      <vt:lpstr>6. Current Wholesale</vt:lpstr>
      <vt:lpstr>7. Forecast Wholesale</vt:lpstr>
      <vt:lpstr>8. RTSR Rates to Forecast</vt:lpstr>
      <vt:lpstr>9. LV Rates</vt:lpstr>
      <vt:lpstr>RateClasses</vt:lpstr>
      <vt:lpstr>DELETE 3. Rate Classes</vt:lpstr>
      <vt:lpstr>2 1 5 TotalConsumptionData_Dist</vt:lpstr>
      <vt:lpstr>hidden1</vt:lpstr>
      <vt:lpstr>classrange</vt:lpstr>
      <vt:lpstr>forecast_wholesale_lineplus</vt:lpstr>
      <vt:lpstr>forecast_wholesale_network</vt:lpstr>
      <vt:lpstr>passwordlist</vt:lpstr>
      <vt:lpstr>'1. Info'!Print_Area</vt:lpstr>
      <vt:lpstr>'3. RRR Data'!Print_Area</vt:lpstr>
      <vt:lpstr>'5. Historical Wholesale'!Print_Area</vt:lpstr>
      <vt:lpstr>'6. Current Wholesale'!Print_Area</vt:lpstr>
      <vt:lpstr>'7. Forecast Wholesale'!Print_Area</vt:lpstr>
      <vt:lpstr>'8. RTSR Rates to Forecast'!Print_Area</vt:lpstr>
      <vt:lpstr>'DELETE 3. Rate Classes'!Print_Area</vt:lpstr>
      <vt:lpstr>'5. Historical Wholesale'!Print_Titles</vt:lpstr>
      <vt:lpstr>'6. Current Wholesale'!Print_Titles</vt:lpstr>
      <vt:lpstr>'7.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RTSR Work form v1.1</dc:title>
  <dc:creator>abramoma</dc:creator>
  <cp:lastModifiedBy>Michelle Reesor</cp:lastModifiedBy>
  <cp:lastPrinted>2022-03-15T19:28:19Z</cp:lastPrinted>
  <dcterms:created xsi:type="dcterms:W3CDTF">2011-05-30T20:18:50Z</dcterms:created>
  <dcterms:modified xsi:type="dcterms:W3CDTF">2024-07-23T17:14:23Z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0x010100E2BC2B17DA609645B55856B502DCD708</vt:lpwstr>
  </property>
  <property fmtid="{D5CDD505-2E9C-101B-9397-08002B2CF9AE}" pid="3" name="MSIP_Label_84f3ae17-4131-4cab-af65-6307e1627001_Enabled">
    <vt:lpwstr>true</vt:lpwstr>
  </property>
  <property fmtid="{D5CDD505-2E9C-101B-9397-08002B2CF9AE}" pid="4" name="MSIP_Label_84f3ae17-4131-4cab-af65-6307e1627001_SetDate">
    <vt:lpwstr>2024-06-20T18:17:00Z</vt:lpwstr>
  </property>
  <property fmtid="{D5CDD505-2E9C-101B-9397-08002B2CF9AE}" pid="5" name="MSIP_Label_84f3ae17-4131-4cab-af65-6307e1627001_Method">
    <vt:lpwstr>Privileged</vt:lpwstr>
  </property>
  <property fmtid="{D5CDD505-2E9C-101B-9397-08002B2CF9AE}" pid="6" name="MSIP_Label_84f3ae17-4131-4cab-af65-6307e1627001_Name">
    <vt:lpwstr>Confidential - Anyone (not protected)</vt:lpwstr>
  </property>
  <property fmtid="{D5CDD505-2E9C-101B-9397-08002B2CF9AE}" pid="7" name="MSIP_Label_84f3ae17-4131-4cab-af65-6307e1627001_SiteId">
    <vt:lpwstr>cecf09d6-44f1-4c40-95a1-cbafb9319d75</vt:lpwstr>
  </property>
  <property fmtid="{D5CDD505-2E9C-101B-9397-08002B2CF9AE}" pid="8" name="MSIP_Label_84f3ae17-4131-4cab-af65-6307e1627001_ActionId">
    <vt:lpwstr>262ef4a8-36c2-475a-a918-996ab409079b</vt:lpwstr>
  </property>
  <property fmtid="{D5CDD505-2E9C-101B-9397-08002B2CF9AE}" pid="9" name="MSIP_Label_84f3ae17-4131-4cab-af65-6307e1627001_ContentBits">
    <vt:lpwstr>0</vt:lpwstr>
  </property>
</Properties>
</file>