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myhydro.torontohydro.com/divisions/regulatorylegal/2025RateApp/2025RateAppSettlement/Settlement Agreement/Final Settlement Submission/a) Settlement Proposal Schedules/"/>
    </mc:Choice>
  </mc:AlternateContent>
  <xr:revisionPtr revIDLastSave="0" documentId="13_ncr:1_{6D0F236F-B664-4A46-AAF7-A880F17D2936}" xr6:coauthVersionLast="47" xr6:coauthVersionMax="47" xr10:uidLastSave="{00000000-0000-0000-0000-000000000000}"/>
  <bookViews>
    <workbookView xWindow="-110" yWindow="-110" windowWidth="19420" windowHeight="10420" xr2:uid="{0EDCDEA8-BF2B-4DFB-8049-3C97E5BA9A14}"/>
  </bookViews>
  <sheets>
    <sheet name="App.2-OA Capital Structure" sheetId="1" r:id="rId1"/>
    <sheet name="App.2-OB_Debt Instrument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'[4]LDC Info'!$E$26</definedName>
    <definedName name="Cash">#REF!</definedName>
    <definedName name="contactf">#REF!</definedName>
    <definedName name="CRLF">'[1]Z1.ModelVariables'!$C$10</definedName>
    <definedName name="CustomerAdministration">[5]lists!$Z$1:$Z$36</definedName>
    <definedName name="EBNUMBER">'[4]LDC Info'!$E$16</definedName>
    <definedName name="Fixed_Charges">[5]lists!$I$1:$I$212</definedName>
    <definedName name="histdate">[6]Financials!$E$76</definedName>
    <definedName name="Incr2000">#REF!</definedName>
    <definedName name="Last_Rebasing_Year">'[3]0.1 LDC Info'!$E$27</definedName>
    <definedName name="LDC_LIST">[7]lists!$AM$1:$AM$80</definedName>
    <definedName name="LDCLIST" localSheetId="0">'[8]LDC Info'!$AA$3:$AA$79</definedName>
    <definedName name="LDCNAMES">[5]lists!$AL$1:$AL$78</definedName>
    <definedName name="LIMIT">#REF!</definedName>
    <definedName name="LossFactors">[5]lists!$L$2:$L$15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[5]lists!$AA$1:$AA$71</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'App.2-OA Capital Structure'!$A$1:$P$68</definedName>
    <definedName name="_xlnm.Print_Area" localSheetId="1">'App.2-OB_Debt Instruments'!$A$1:$K$41</definedName>
    <definedName name="print_end">#REF!</definedName>
    <definedName name="Rate_Class">[5]lists!$A$2:$A$105</definedName>
    <definedName name="RATE_CLASSES">[5]lists!$A$1:$A$104</definedName>
    <definedName name="ratedescription">[9]hidden1!$D$1:$D$122</definedName>
    <definedName name="RebaseYear">'[4]LDC Info'!$E$28</definedName>
    <definedName name="RebaseYear_1">'[10]LDC Info'!$E$24</definedName>
    <definedName name="RenameBridge">'[11]LDC Info'!$E$26</definedName>
    <definedName name="RenameRebase">'[11]LDC Info'!$E$28</definedName>
    <definedName name="RenameTest">'[11]LDC Info'!$E$24</definedName>
    <definedName name="RMpilsVer">'[1]Z1.ModelVariables'!$C$13</definedName>
    <definedName name="RMversion">'[12]Z1.ModelVariables'!$C$13</definedName>
    <definedName name="SALBENF">#REF!</definedName>
    <definedName name="salreg">#REF!</definedName>
    <definedName name="SALREGF">#REF!</definedName>
    <definedName name="TableName">"Dummy"</definedName>
    <definedName name="TEMPA">#REF!</definedName>
    <definedName name="Test_Year">'[3]0.1 LDC Info'!$E$25</definedName>
    <definedName name="TestYear">'[4]LDC Info'!$E$24</definedName>
    <definedName name="TestYr">'[1]P0.Admin'!$C$13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[5]lists!$N$2:$N$5</definedName>
    <definedName name="Units1">[5]lists!$O$2:$O$4</definedName>
    <definedName name="Units2">[5]lists!$P$2:$P$3</definedName>
    <definedName name="Utility">[6]Financials!$A$1</definedName>
    <definedName name="utitliy1">[13]Financials!$A$1</definedName>
    <definedName name="valuevx">42.314159</definedName>
    <definedName name="WAGBENF">#REF!</definedName>
    <definedName name="wagdob">#REF!</definedName>
    <definedName name="wagdobf">#REF!</definedName>
    <definedName name="wagreg">#REF!</definedName>
    <definedName name="wagreg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2" l="1"/>
  <c r="K4" i="2"/>
  <c r="K2" i="2"/>
  <c r="K1" i="2"/>
  <c r="H162" i="2" l="1"/>
  <c r="J159" i="2"/>
  <c r="J158" i="2"/>
  <c r="J157" i="2"/>
  <c r="J156" i="2"/>
  <c r="J155" i="2"/>
  <c r="J154" i="2"/>
  <c r="J153" i="2"/>
  <c r="J152" i="2"/>
  <c r="J151" i="2"/>
  <c r="J150" i="2"/>
  <c r="J149" i="2"/>
  <c r="J148" i="2"/>
  <c r="J147" i="2"/>
  <c r="J146" i="2"/>
  <c r="J145" i="2"/>
  <c r="J144" i="2"/>
  <c r="J143" i="2"/>
  <c r="J142" i="2"/>
  <c r="H136" i="2"/>
  <c r="J132" i="2"/>
  <c r="J130" i="2"/>
  <c r="J131" i="2"/>
  <c r="J129" i="2"/>
  <c r="J128" i="2"/>
  <c r="J127" i="2"/>
  <c r="J126" i="2"/>
  <c r="J125" i="2"/>
  <c r="J124" i="2"/>
  <c r="J123" i="2"/>
  <c r="J122" i="2"/>
  <c r="J121" i="2"/>
  <c r="J120" i="2"/>
  <c r="J119" i="2"/>
  <c r="J118" i="2"/>
  <c r="J117" i="2"/>
  <c r="J116" i="2"/>
  <c r="J162" i="2" l="1"/>
  <c r="J136" i="2"/>
  <c r="H110" i="2"/>
  <c r="J105" i="2"/>
  <c r="J104" i="2" l="1"/>
  <c r="J103" i="2"/>
  <c r="J102" i="2" l="1"/>
  <c r="J101" i="2"/>
  <c r="J100" i="2"/>
  <c r="J99" i="2"/>
  <c r="J98" i="2"/>
  <c r="J97" i="2"/>
  <c r="J96" i="2"/>
  <c r="J95" i="2"/>
  <c r="J94" i="2"/>
  <c r="J93" i="2"/>
  <c r="J92" i="2"/>
  <c r="J91" i="2"/>
  <c r="J90" i="2"/>
  <c r="H84" i="2"/>
  <c r="J82" i="2"/>
  <c r="J110" i="2" l="1"/>
  <c r="J80" i="2"/>
  <c r="J81" i="2"/>
  <c r="J79" i="2"/>
  <c r="J78" i="2"/>
  <c r="J77" i="2"/>
  <c r="J76" i="2"/>
  <c r="J75" i="2"/>
  <c r="J74" i="2"/>
  <c r="J73" i="2"/>
  <c r="J72" i="2"/>
  <c r="J71" i="2"/>
  <c r="J70" i="2"/>
  <c r="J69" i="2"/>
  <c r="J68" i="2"/>
  <c r="H62" i="2"/>
  <c r="J60" i="2"/>
  <c r="J59" i="2"/>
  <c r="J58" i="2"/>
  <c r="J57" i="2"/>
  <c r="J56" i="2"/>
  <c r="J55" i="2"/>
  <c r="J54" i="2"/>
  <c r="J53" i="2"/>
  <c r="J52" i="2"/>
  <c r="J51" i="2"/>
  <c r="J50" i="2"/>
  <c r="J49" i="2"/>
  <c r="J48" i="2"/>
  <c r="J47" i="2"/>
  <c r="J46" i="2"/>
  <c r="J62" i="2" s="1"/>
  <c r="J84" i="2" l="1"/>
  <c r="H40" i="2"/>
  <c r="J36" i="2"/>
  <c r="J35" i="2"/>
  <c r="J34" i="2"/>
  <c r="J33" i="2"/>
  <c r="J32" i="2"/>
  <c r="J31" i="2"/>
  <c r="J30" i="2"/>
  <c r="J29" i="2"/>
  <c r="J28" i="2"/>
  <c r="J27" i="2"/>
  <c r="J26" i="2"/>
  <c r="J25" i="2"/>
  <c r="J24" i="2"/>
  <c r="J23" i="2"/>
  <c r="J40" i="2" l="1"/>
  <c r="H238" i="2"/>
  <c r="I238" i="2" s="1"/>
  <c r="J236" i="2"/>
  <c r="J235" i="2"/>
  <c r="J234" i="2"/>
  <c r="J233" i="2"/>
  <c r="J232" i="2"/>
  <c r="J231" i="2"/>
  <c r="J230" i="2"/>
  <c r="J229" i="2"/>
  <c r="J228" i="2"/>
  <c r="J227" i="2"/>
  <c r="J226" i="2"/>
  <c r="J225" i="2"/>
  <c r="E222" i="2"/>
  <c r="H219" i="2"/>
  <c r="I219" i="2" s="1"/>
  <c r="J217" i="2"/>
  <c r="J216" i="2"/>
  <c r="J215" i="2"/>
  <c r="J214" i="2"/>
  <c r="J213" i="2"/>
  <c r="J212" i="2"/>
  <c r="J211" i="2"/>
  <c r="J210" i="2"/>
  <c r="J209" i="2"/>
  <c r="J208" i="2"/>
  <c r="J207" i="2"/>
  <c r="J206" i="2"/>
  <c r="E203" i="2"/>
  <c r="H200" i="2"/>
  <c r="I200" i="2" s="1"/>
  <c r="J198" i="2"/>
  <c r="J197" i="2"/>
  <c r="J196" i="2"/>
  <c r="J195" i="2"/>
  <c r="J194" i="2"/>
  <c r="J193" i="2"/>
  <c r="J192" i="2"/>
  <c r="J191" i="2"/>
  <c r="J190" i="2"/>
  <c r="J189" i="2"/>
  <c r="J188" i="2"/>
  <c r="J187" i="2"/>
  <c r="E184" i="2"/>
  <c r="H181" i="2"/>
  <c r="I181" i="2" s="1"/>
  <c r="J179" i="2"/>
  <c r="J178" i="2"/>
  <c r="J177" i="2"/>
  <c r="J176" i="2"/>
  <c r="J175" i="2"/>
  <c r="J174" i="2"/>
  <c r="J173" i="2"/>
  <c r="J172" i="2"/>
  <c r="J171" i="2"/>
  <c r="J170" i="2"/>
  <c r="J169" i="2"/>
  <c r="J168" i="2"/>
  <c r="E165" i="2"/>
  <c r="I58" i="1"/>
  <c r="O58" i="1" s="1"/>
  <c r="E57" i="1"/>
  <c r="I57" i="1" s="1"/>
  <c r="E53" i="1"/>
  <c r="I53" i="1" s="1"/>
  <c r="O53" i="1" s="1"/>
  <c r="E52" i="1"/>
  <c r="I52" i="1" s="1"/>
  <c r="I28" i="1"/>
  <c r="O28" i="1" s="1"/>
  <c r="E27" i="1"/>
  <c r="E29" i="1" s="1"/>
  <c r="K29" i="1" s="1"/>
  <c r="E23" i="1"/>
  <c r="I23" i="1" s="1"/>
  <c r="O23" i="1" s="1"/>
  <c r="E22" i="1"/>
  <c r="I22" i="1" s="1"/>
  <c r="E54" i="1" l="1"/>
  <c r="K54" i="1" s="1"/>
  <c r="I84" i="2"/>
  <c r="J181" i="2"/>
  <c r="J238" i="2"/>
  <c r="I136" i="2"/>
  <c r="J219" i="2"/>
  <c r="I162" i="2"/>
  <c r="K22" i="1" s="1"/>
  <c r="O22" i="1" s="1"/>
  <c r="O24" i="1" s="1"/>
  <c r="I62" i="2"/>
  <c r="I110" i="2"/>
  <c r="J200" i="2"/>
  <c r="I40" i="2"/>
  <c r="O52" i="1"/>
  <c r="O54" i="1" s="1"/>
  <c r="I54" i="1"/>
  <c r="O57" i="1"/>
  <c r="O59" i="1" s="1"/>
  <c r="I59" i="1"/>
  <c r="I24" i="1"/>
  <c r="E59" i="1"/>
  <c r="K59" i="1" s="1"/>
  <c r="K61" i="1" s="1"/>
  <c r="I27" i="1"/>
  <c r="E24" i="1"/>
  <c r="K24" i="1" l="1"/>
  <c r="K31" i="1" s="1"/>
  <c r="I29" i="1"/>
  <c r="O27" i="1"/>
  <c r="O29" i="1" s="1"/>
  <c r="O31" i="1" s="1"/>
  <c r="O61" i="1"/>
</calcChain>
</file>

<file path=xl/sharedStrings.xml><?xml version="1.0" encoding="utf-8"?>
<sst xmlns="http://schemas.openxmlformats.org/spreadsheetml/2006/main" count="680" uniqueCount="77">
  <si>
    <t>File Number:</t>
  </si>
  <si>
    <t>Exhibit:</t>
  </si>
  <si>
    <t>Tab:</t>
  </si>
  <si>
    <t>Schedule:</t>
  </si>
  <si>
    <t>Page:</t>
  </si>
  <si>
    <t>Date:</t>
  </si>
  <si>
    <t>Appendix 2-OA</t>
  </si>
  <si>
    <t>Capital Structure and Cost of Capital</t>
  </si>
  <si>
    <t>This table must be completed for the last OEB-approved year and the test year.</t>
  </si>
  <si>
    <t>Test Year:</t>
  </si>
  <si>
    <t>Line No.</t>
  </si>
  <si>
    <t>Particulars</t>
  </si>
  <si>
    <t>Capitalization Ratio</t>
  </si>
  <si>
    <t>Cost Rate</t>
  </si>
  <si>
    <t>Return</t>
  </si>
  <si>
    <t>(%)</t>
  </si>
  <si>
    <t>($)</t>
  </si>
  <si>
    <t>Debt</t>
  </si>
  <si>
    <t xml:space="preserve">  Long-term Debt</t>
  </si>
  <si>
    <t xml:space="preserve">  Short-term Debt</t>
  </si>
  <si>
    <t>(1)</t>
  </si>
  <si>
    <t>Total Debt</t>
  </si>
  <si>
    <t>Equity</t>
  </si>
  <si>
    <t xml:space="preserve">  Common Equity</t>
  </si>
  <si>
    <t xml:space="preserve">  Preferred Shares</t>
  </si>
  <si>
    <t>Total Equity</t>
  </si>
  <si>
    <t>Total</t>
  </si>
  <si>
    <t>Notes</t>
  </si>
  <si>
    <t>4.0% unless an applicant has proposed or been approved for a different amount.</t>
  </si>
  <si>
    <t>Last OEB-approved year:</t>
  </si>
  <si>
    <t>Appendix 2-OB</t>
  </si>
  <si>
    <t>Debt Instruments</t>
  </si>
  <si>
    <t>If financing is in place only part of the year, separately calculate the pro-rated interest in the year and input in the cell.</t>
  </si>
  <si>
    <r>
      <t xml:space="preserve">Input actual or deemed long-term debt rate in accordance with the guidelines in </t>
    </r>
    <r>
      <rPr>
        <i/>
        <sz val="10"/>
        <rFont val="Arial"/>
        <family val="2"/>
      </rPr>
      <t>The Report of the Board on the Cost of Capital for Ontario's Regulated Utilities</t>
    </r>
    <r>
      <rPr>
        <sz val="10"/>
        <rFont val="Arial"/>
        <family val="2"/>
      </rPr>
      <t>, issued December 11, 2009, or with any subsequent update issued by the OEB.</t>
    </r>
  </si>
  <si>
    <t>Add more lines above row 12 if necessary.</t>
  </si>
  <si>
    <t>Year</t>
  </si>
  <si>
    <t>Row</t>
  </si>
  <si>
    <t>Description</t>
  </si>
  <si>
    <t>Lender</t>
  </si>
  <si>
    <t>Affiliated or Third-Party Debt?</t>
  </si>
  <si>
    <t>Fixed or Variable-Rate?</t>
  </si>
  <si>
    <t>Start Date</t>
  </si>
  <si>
    <t>Term              (years)</t>
  </si>
  <si>
    <t>Principal                         ($)</t>
  </si>
  <si>
    <r>
      <t xml:space="preserve">Rate (%) </t>
    </r>
    <r>
      <rPr>
        <vertAlign val="superscript"/>
        <sz val="10"/>
        <rFont val="Arial"/>
        <family val="2"/>
      </rPr>
      <t>2</t>
    </r>
  </si>
  <si>
    <r>
      <t xml:space="preserve">Interest ($) </t>
    </r>
    <r>
      <rPr>
        <vertAlign val="superscript"/>
        <sz val="10"/>
        <rFont val="Arial"/>
        <family val="2"/>
      </rPr>
      <t>1</t>
    </r>
  </si>
  <si>
    <t>Additional Comments, if any</t>
  </si>
  <si>
    <t>2010 Series 6</t>
  </si>
  <si>
    <t>THC</t>
  </si>
  <si>
    <t>Affiliated</t>
  </si>
  <si>
    <t>Fixed Rate</t>
  </si>
  <si>
    <t>2011 Series 7</t>
  </si>
  <si>
    <t>2012 Prom Note #1</t>
  </si>
  <si>
    <t>2012 Prom Note #2</t>
  </si>
  <si>
    <t>N/A</t>
  </si>
  <si>
    <t>Payable on demand - deemed LTD rate for 2018</t>
  </si>
  <si>
    <t>2013 Series 8</t>
  </si>
  <si>
    <t>2013 Series 9</t>
  </si>
  <si>
    <t>2014 Series 10</t>
  </si>
  <si>
    <t>2015 Series 11</t>
  </si>
  <si>
    <t>2013 Series 9 re-opening</t>
  </si>
  <si>
    <t>2016 Series 12</t>
  </si>
  <si>
    <t>2017 Series 13</t>
  </si>
  <si>
    <t>2019 Series 14</t>
  </si>
  <si>
    <t>2019 Series 15</t>
  </si>
  <si>
    <t>2020 Series 16</t>
  </si>
  <si>
    <t>2021 Series 17</t>
  </si>
  <si>
    <t>2021 Series 18</t>
  </si>
  <si>
    <t>2022 Series 19</t>
  </si>
  <si>
    <t>2023 Series 20</t>
  </si>
  <si>
    <t>2023 Series 21</t>
  </si>
  <si>
    <t>2024 Series 22</t>
  </si>
  <si>
    <t>2025 Series 23</t>
  </si>
  <si>
    <t>Forecast</t>
  </si>
  <si>
    <t>Actuals</t>
  </si>
  <si>
    <t>EB-2023-0195</t>
  </si>
  <si>
    <t>Settlement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</si>
</sst>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
    <numFmt numFmtId="165" formatCode="&quot;$&quot;#,##0_);[Red]\(&quot;$&quot;#,##0\);&quot;$&quot;\ \-"/>
    <numFmt numFmtId="166" formatCode="0.0%"/>
    <numFmt numFmtId="167" formatCode="[$-1009]d\-mmm\-yy;@"/>
    <numFmt numFmtId="168" formatCode="_-&quot;$&quot;* #,##0_-;\-&quot;$&quot;* #,##0_-;_-&quot;$&quot;* &quot;-&quot;??_-;_-@_-"/>
    <numFmt numFmtId="169" formatCode="0.000%"/>
  </numFmts>
  <fonts count="15"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sz val="10"/>
      <color rgb="FFFF0000"/>
      <name val="Arial"/>
      <family val="2"/>
    </font>
    <font>
      <u/>
      <sz val="10"/>
      <name val="Arial"/>
      <family val="2"/>
    </font>
    <font>
      <b/>
      <u/>
      <sz val="10"/>
      <name val="Arial"/>
      <family val="2"/>
    </font>
    <font>
      <sz val="14"/>
      <color indexed="10"/>
      <name val="Arial"/>
      <family val="2"/>
    </font>
    <font>
      <i/>
      <sz val="10"/>
      <name val="Arial"/>
      <family val="2"/>
    </font>
    <font>
      <b/>
      <sz val="12"/>
      <name val="Arial"/>
      <family val="2"/>
    </font>
    <font>
      <vertAlign val="superscript"/>
      <sz val="10"/>
      <name val="Arial"/>
      <family val="2"/>
    </font>
    <font>
      <sz val="11"/>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20">
    <border>
      <left/>
      <right/>
      <top/>
      <bottom/>
      <diagonal/>
    </border>
    <border>
      <left/>
      <right/>
      <top/>
      <bottom style="thin">
        <color theme="0"/>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9">
    <xf numFmtId="0" fontId="0"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0" fontId="1" fillId="0" borderId="0"/>
    <xf numFmtId="44" fontId="1" fillId="0" borderId="0" applyFont="0" applyFill="0" applyBorder="0" applyAlignment="0" applyProtection="0"/>
    <xf numFmtId="0" fontId="3" fillId="0" borderId="0"/>
    <xf numFmtId="43" fontId="1" fillId="0" borderId="0" applyFont="0" applyFill="0" applyBorder="0" applyAlignment="0" applyProtection="0"/>
  </cellStyleXfs>
  <cellXfs count="146">
    <xf numFmtId="0" fontId="0" fillId="0" borderId="0" xfId="0"/>
    <xf numFmtId="0" fontId="3" fillId="0" borderId="0" xfId="3" applyProtection="1">
      <protection locked="0"/>
    </xf>
    <xf numFmtId="0" fontId="4" fillId="0" borderId="0" xfId="0" applyFont="1" applyAlignment="1" applyProtection="1">
      <alignment horizontal="left"/>
      <protection locked="0"/>
    </xf>
    <xf numFmtId="0" fontId="5" fillId="0" borderId="0" xfId="0" applyFont="1" applyAlignment="1" applyProtection="1">
      <alignment horizontal="right" vertical="top"/>
      <protection locked="0"/>
    </xf>
    <xf numFmtId="0" fontId="5" fillId="2" borderId="1" xfId="0" applyFont="1" applyFill="1" applyBorder="1" applyAlignment="1" applyProtection="1">
      <alignment horizontal="right" vertical="top"/>
      <protection locked="0"/>
    </xf>
    <xf numFmtId="0" fontId="5" fillId="2" borderId="0" xfId="0" applyFont="1" applyFill="1" applyAlignment="1" applyProtection="1">
      <alignment horizontal="right" vertical="top"/>
      <protection locked="0"/>
    </xf>
    <xf numFmtId="0" fontId="7" fillId="0" borderId="0" xfId="3" applyFont="1" applyAlignment="1" applyProtection="1">
      <alignment horizontal="center" vertical="center"/>
      <protection locked="0"/>
    </xf>
    <xf numFmtId="0" fontId="0" fillId="0" borderId="0" xfId="0" applyProtection="1">
      <protection locked="0"/>
    </xf>
    <xf numFmtId="0" fontId="4" fillId="0" borderId="0" xfId="0" applyFont="1" applyAlignment="1" applyProtection="1">
      <alignment horizontal="right"/>
      <protection locked="0"/>
    </xf>
    <xf numFmtId="0" fontId="3" fillId="0" borderId="0" xfId="3" applyBorder="1" applyProtection="1">
      <protection locked="0"/>
    </xf>
    <xf numFmtId="0" fontId="4" fillId="0" borderId="2" xfId="3" applyFont="1" applyBorder="1" applyAlignment="1" applyProtection="1">
      <alignment horizontal="center" vertical="center"/>
      <protection locked="0"/>
    </xf>
    <xf numFmtId="0" fontId="4" fillId="0" borderId="0" xfId="3" applyFont="1" applyBorder="1" applyAlignment="1" applyProtection="1">
      <alignment vertical="center"/>
      <protection locked="0"/>
    </xf>
    <xf numFmtId="0" fontId="4" fillId="0" borderId="0" xfId="3" applyFont="1" applyBorder="1" applyAlignment="1" applyProtection="1">
      <alignment horizontal="center" vertical="center"/>
      <protection locked="0"/>
    </xf>
    <xf numFmtId="0" fontId="4" fillId="0" borderId="0" xfId="3" applyFont="1" applyProtection="1">
      <protection locked="0"/>
    </xf>
    <xf numFmtId="0" fontId="3" fillId="0" borderId="0" xfId="3" applyBorder="1" applyAlignment="1" applyProtection="1">
      <alignment horizontal="center"/>
      <protection locked="0"/>
    </xf>
    <xf numFmtId="0" fontId="4" fillId="0" borderId="0" xfId="3" applyFont="1" applyBorder="1" applyProtection="1">
      <protection locked="0"/>
    </xf>
    <xf numFmtId="0" fontId="3" fillId="0" borderId="0" xfId="3" quotePrefix="1" applyBorder="1" applyAlignment="1" applyProtection="1">
      <alignment horizontal="center"/>
      <protection locked="0"/>
    </xf>
    <xf numFmtId="0" fontId="3" fillId="0" borderId="0" xfId="3" quotePrefix="1" applyBorder="1" applyAlignment="1" applyProtection="1">
      <alignment horizontal="right"/>
      <protection locked="0"/>
    </xf>
    <xf numFmtId="0" fontId="4" fillId="0" borderId="2" xfId="3" applyFont="1" applyBorder="1" applyProtection="1">
      <protection locked="0"/>
    </xf>
    <xf numFmtId="0" fontId="3" fillId="0" borderId="0" xfId="3" quotePrefix="1" applyBorder="1" applyProtection="1">
      <protection locked="0"/>
    </xf>
    <xf numFmtId="10" fontId="3" fillId="0" borderId="0" xfId="2" applyNumberFormat="1" applyFont="1" applyFill="1" applyBorder="1" applyAlignment="1" applyProtection="1"/>
    <xf numFmtId="10" fontId="3" fillId="0" borderId="0" xfId="2" applyNumberFormat="1" applyFont="1" applyFill="1" applyBorder="1" applyProtection="1">
      <protection locked="0"/>
    </xf>
    <xf numFmtId="164" fontId="3" fillId="2" borderId="0" xfId="3" applyNumberFormat="1" applyFill="1" applyBorder="1" applyProtection="1">
      <protection locked="0"/>
    </xf>
    <xf numFmtId="164" fontId="3" fillId="0" borderId="0" xfId="3" applyNumberFormat="1" applyFill="1" applyBorder="1" applyProtection="1">
      <protection locked="0"/>
    </xf>
    <xf numFmtId="165" fontId="3" fillId="0" borderId="0" xfId="1" applyNumberFormat="1" applyFont="1" applyBorder="1" applyProtection="1">
      <protection locked="0"/>
    </xf>
    <xf numFmtId="10" fontId="3" fillId="2" borderId="0" xfId="2" applyNumberFormat="1" applyFont="1" applyFill="1" applyBorder="1" applyProtection="1">
      <protection locked="0"/>
    </xf>
    <xf numFmtId="164" fontId="3" fillId="0" borderId="0" xfId="3" quotePrefix="1" applyNumberFormat="1" applyFill="1" applyBorder="1" applyProtection="1">
      <protection locked="0"/>
    </xf>
    <xf numFmtId="165" fontId="3" fillId="0" borderId="2" xfId="1" applyNumberFormat="1" applyFont="1" applyBorder="1" applyProtection="1">
      <protection locked="0"/>
    </xf>
    <xf numFmtId="10" fontId="3" fillId="2" borderId="2" xfId="2" applyNumberFormat="1" applyFont="1" applyFill="1" applyBorder="1" applyProtection="1">
      <protection locked="0"/>
    </xf>
    <xf numFmtId="166" fontId="3" fillId="0" borderId="3" xfId="2" applyNumberFormat="1" applyFont="1" applyBorder="1" applyProtection="1">
      <protection locked="0"/>
    </xf>
    <xf numFmtId="166" fontId="3" fillId="0" borderId="3" xfId="2" applyNumberFormat="1" applyFont="1" applyFill="1" applyBorder="1" applyProtection="1">
      <protection locked="0"/>
    </xf>
    <xf numFmtId="165" fontId="3" fillId="0" borderId="3" xfId="1" applyNumberFormat="1" applyFont="1" applyBorder="1" applyProtection="1">
      <protection locked="0"/>
    </xf>
    <xf numFmtId="10" fontId="3" fillId="0" borderId="3" xfId="2" applyNumberFormat="1" applyFont="1" applyBorder="1" applyProtection="1">
      <protection locked="0"/>
    </xf>
    <xf numFmtId="0" fontId="3" fillId="3" borderId="0" xfId="3" applyFill="1" applyBorder="1" applyProtection="1">
      <protection locked="0"/>
    </xf>
    <xf numFmtId="0" fontId="3" fillId="0" borderId="0" xfId="3" applyFill="1" applyBorder="1" applyProtection="1">
      <protection locked="0"/>
    </xf>
    <xf numFmtId="166" fontId="3" fillId="0" borderId="0" xfId="2" applyNumberFormat="1" applyFont="1" applyBorder="1" applyProtection="1">
      <protection locked="0"/>
    </xf>
    <xf numFmtId="166" fontId="3" fillId="0" borderId="0" xfId="2" applyNumberFormat="1" applyFont="1" applyFill="1" applyBorder="1" applyProtection="1">
      <protection locked="0"/>
    </xf>
    <xf numFmtId="165" fontId="3" fillId="0" borderId="0" xfId="3" applyNumberFormat="1" applyBorder="1" applyProtection="1">
      <protection locked="0"/>
    </xf>
    <xf numFmtId="10" fontId="3" fillId="0" borderId="0" xfId="2" applyNumberFormat="1" applyFont="1" applyBorder="1" applyProtection="1">
      <protection locked="0"/>
    </xf>
    <xf numFmtId="0" fontId="4" fillId="0" borderId="0" xfId="3" applyFont="1" applyBorder="1" applyAlignment="1" applyProtection="1">
      <protection locked="0"/>
    </xf>
    <xf numFmtId="0" fontId="3" fillId="0" borderId="0" xfId="3" applyBorder="1" applyAlignment="1" applyProtection="1">
      <protection locked="0"/>
    </xf>
    <xf numFmtId="0" fontId="3" fillId="0" borderId="0" xfId="3" quotePrefix="1" applyBorder="1" applyAlignment="1" applyProtection="1">
      <protection locked="0"/>
    </xf>
    <xf numFmtId="10" fontId="3" fillId="0" borderId="0" xfId="2" applyNumberFormat="1" applyFont="1" applyFill="1" applyBorder="1" applyAlignment="1" applyProtection="1">
      <protection locked="0"/>
    </xf>
    <xf numFmtId="165" fontId="3" fillId="0" borderId="0" xfId="1" applyNumberFormat="1" applyFont="1" applyBorder="1" applyAlignment="1" applyProtection="1">
      <protection locked="0"/>
    </xf>
    <xf numFmtId="10" fontId="3" fillId="2" borderId="2" xfId="2" applyNumberFormat="1" applyFont="1" applyFill="1" applyBorder="1" applyAlignment="1" applyProtection="1">
      <protection locked="0"/>
    </xf>
    <xf numFmtId="165" fontId="3" fillId="0" borderId="2" xfId="1" applyNumberFormat="1" applyFont="1" applyBorder="1" applyAlignment="1" applyProtection="1">
      <protection locked="0"/>
    </xf>
    <xf numFmtId="166" fontId="3" fillId="0" borderId="4" xfId="3" applyNumberFormat="1" applyBorder="1" applyProtection="1">
      <protection locked="0"/>
    </xf>
    <xf numFmtId="9" fontId="3" fillId="0" borderId="4" xfId="3" applyNumberFormat="1" applyBorder="1" applyProtection="1">
      <protection locked="0"/>
    </xf>
    <xf numFmtId="165" fontId="3" fillId="2" borderId="4" xfId="1" applyNumberFormat="1" applyFont="1" applyFill="1" applyBorder="1" applyProtection="1">
      <protection locked="0"/>
    </xf>
    <xf numFmtId="10" fontId="3" fillId="0" borderId="4" xfId="2" applyNumberFormat="1" applyFont="1" applyBorder="1" applyProtection="1">
      <protection locked="0"/>
    </xf>
    <xf numFmtId="165" fontId="3" fillId="0" borderId="4" xfId="1" applyNumberFormat="1" applyFont="1" applyBorder="1" applyProtection="1">
      <protection locked="0"/>
    </xf>
    <xf numFmtId="0" fontId="4" fillId="0" borderId="0" xfId="3" quotePrefix="1" applyFont="1" applyAlignment="1" applyProtection="1">
      <alignment horizontal="center" vertical="center"/>
      <protection locked="0"/>
    </xf>
    <xf numFmtId="164" fontId="3" fillId="2" borderId="0" xfId="3" applyNumberFormat="1" applyFill="1" applyAlignment="1" applyProtection="1">
      <alignment horizontal="center" vertical="center"/>
      <protection locked="0"/>
    </xf>
    <xf numFmtId="0" fontId="10" fillId="0" borderId="0" xfId="3" applyFont="1" applyProtection="1">
      <protection locked="0"/>
    </xf>
    <xf numFmtId="0" fontId="4" fillId="0" borderId="0" xfId="0" applyFont="1" applyAlignment="1" applyProtection="1">
      <protection locked="0"/>
    </xf>
    <xf numFmtId="0" fontId="5" fillId="0" borderId="0" xfId="3" applyFont="1" applyAlignment="1" applyProtection="1">
      <alignment horizontal="right" vertical="top"/>
      <protection locked="0"/>
    </xf>
    <xf numFmtId="0" fontId="4" fillId="0" borderId="0" xfId="0" applyFont="1" applyAlignment="1" applyProtection="1">
      <alignment horizontal="left" indent="4"/>
      <protection locked="0"/>
    </xf>
    <xf numFmtId="0" fontId="6" fillId="0" borderId="0" xfId="0" applyFont="1" applyAlignment="1" applyProtection="1">
      <protection locked="0"/>
    </xf>
    <xf numFmtId="0" fontId="6" fillId="0" borderId="0" xfId="0" applyFont="1" applyAlignment="1" applyProtection="1">
      <alignment horizontal="center"/>
      <protection locked="0"/>
    </xf>
    <xf numFmtId="0" fontId="4" fillId="0" borderId="0" xfId="0" applyFont="1" applyProtection="1">
      <protection locked="0"/>
    </xf>
    <xf numFmtId="0" fontId="0" fillId="0" borderId="0" xfId="0" applyAlignment="1" applyProtection="1">
      <alignment horizontal="center" vertical="top"/>
      <protection locked="0"/>
    </xf>
    <xf numFmtId="0" fontId="0" fillId="0" borderId="0" xfId="0" applyAlignment="1" applyProtection="1">
      <alignment horizontal="center" vertical="center"/>
      <protection locked="0"/>
    </xf>
    <xf numFmtId="0" fontId="12" fillId="0" borderId="0" xfId="0" applyFont="1" applyAlignment="1" applyProtection="1">
      <alignment horizontal="center" vertical="center"/>
      <protection locked="0"/>
    </xf>
    <xf numFmtId="0" fontId="0" fillId="0" borderId="5" xfId="0" applyFill="1" applyBorder="1" applyAlignment="1" applyProtection="1">
      <alignment horizontal="center"/>
    </xf>
    <xf numFmtId="0" fontId="3" fillId="0" borderId="6"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0" fillId="0" borderId="9" xfId="0" applyBorder="1" applyProtection="1">
      <protection locked="0"/>
    </xf>
    <xf numFmtId="0" fontId="0" fillId="2" borderId="10" xfId="0" applyFill="1" applyBorder="1" applyProtection="1">
      <protection locked="0"/>
    </xf>
    <xf numFmtId="0" fontId="0" fillId="4" borderId="10" xfId="0" applyFill="1" applyBorder="1" applyProtection="1">
      <protection locked="0"/>
    </xf>
    <xf numFmtId="167" fontId="0" fillId="2" borderId="10" xfId="0" applyNumberFormat="1" applyFill="1" applyBorder="1" applyProtection="1">
      <protection locked="0"/>
    </xf>
    <xf numFmtId="168" fontId="0" fillId="2" borderId="10" xfId="1" applyNumberFormat="1" applyFont="1" applyFill="1" applyBorder="1" applyProtection="1">
      <protection locked="0"/>
    </xf>
    <xf numFmtId="44" fontId="0" fillId="0" borderId="10" xfId="1" applyFont="1" applyFill="1" applyBorder="1" applyProtection="1">
      <protection locked="0"/>
    </xf>
    <xf numFmtId="0" fontId="0" fillId="0" borderId="11" xfId="0" applyBorder="1" applyProtection="1">
      <protection locked="0"/>
    </xf>
    <xf numFmtId="0" fontId="0" fillId="0" borderId="0" xfId="0" applyAlignment="1" applyProtection="1">
      <alignment horizontal="left" indent="4"/>
      <protection locked="0"/>
    </xf>
    <xf numFmtId="0" fontId="0" fillId="0" borderId="12"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168" fontId="0" fillId="0" borderId="17" xfId="1" applyNumberFormat="1" applyFont="1" applyBorder="1" applyProtection="1">
      <protection locked="0"/>
    </xf>
    <xf numFmtId="10" fontId="0" fillId="0" borderId="17" xfId="2" applyNumberFormat="1" applyFont="1" applyBorder="1" applyProtection="1">
      <protection locked="0"/>
    </xf>
    <xf numFmtId="44" fontId="0" fillId="0" borderId="16" xfId="0" applyNumberFormat="1" applyBorder="1" applyProtection="1">
      <protection locked="0"/>
    </xf>
    <xf numFmtId="0" fontId="0" fillId="0" borderId="18" xfId="0" applyBorder="1" applyProtection="1">
      <protection locked="0"/>
    </xf>
    <xf numFmtId="0" fontId="0" fillId="2" borderId="10" xfId="0" applyFill="1" applyBorder="1"/>
    <xf numFmtId="0" fontId="0" fillId="4" borderId="10" xfId="0" applyFill="1" applyBorder="1"/>
    <xf numFmtId="167" fontId="0" fillId="2" borderId="10" xfId="0" applyNumberFormat="1" applyFill="1" applyBorder="1"/>
    <xf numFmtId="168" fontId="2" fillId="2" borderId="10" xfId="4" applyNumberFormat="1" applyFont="1" applyFill="1" applyBorder="1"/>
    <xf numFmtId="10" fontId="14" fillId="2" borderId="10" xfId="0" applyNumberFormat="1" applyFont="1" applyFill="1" applyBorder="1"/>
    <xf numFmtId="168" fontId="2" fillId="0" borderId="10" xfId="4" applyNumberFormat="1" applyFont="1" applyFill="1" applyBorder="1"/>
    <xf numFmtId="0" fontId="0" fillId="0" borderId="11" xfId="0" applyBorder="1"/>
    <xf numFmtId="0" fontId="0" fillId="2" borderId="10" xfId="0" applyFill="1" applyBorder="1" applyAlignment="1">
      <alignment vertical="center"/>
    </xf>
    <xf numFmtId="0" fontId="0" fillId="4" borderId="10" xfId="0" applyFill="1" applyBorder="1" applyAlignment="1">
      <alignment vertical="center"/>
    </xf>
    <xf numFmtId="167" fontId="0" fillId="2" borderId="10" xfId="0" applyNumberFormat="1" applyFill="1" applyBorder="1" applyAlignment="1">
      <alignment vertical="center"/>
    </xf>
    <xf numFmtId="0" fontId="0" fillId="2" borderId="10" xfId="0" applyFill="1" applyBorder="1" applyAlignment="1">
      <alignment horizontal="right" vertical="center"/>
    </xf>
    <xf numFmtId="168" fontId="2" fillId="2" borderId="10" xfId="4" applyNumberFormat="1" applyFont="1" applyFill="1" applyBorder="1" applyAlignment="1">
      <alignment vertical="center"/>
    </xf>
    <xf numFmtId="10" fontId="0" fillId="2" borderId="10" xfId="0" applyNumberFormat="1" applyFill="1" applyBorder="1" applyAlignment="1">
      <alignment vertical="center"/>
    </xf>
    <xf numFmtId="168" fontId="2" fillId="0" borderId="10" xfId="4" applyNumberFormat="1" applyFont="1" applyFill="1" applyBorder="1" applyAlignment="1">
      <alignment vertical="center"/>
    </xf>
    <xf numFmtId="0" fontId="0" fillId="0" borderId="11" xfId="0" applyBorder="1" applyAlignment="1">
      <alignment vertical="center" wrapText="1"/>
    </xf>
    <xf numFmtId="10" fontId="0" fillId="2" borderId="10" xfId="0" applyNumberFormat="1" applyFill="1" applyBorder="1"/>
    <xf numFmtId="169" fontId="0" fillId="2" borderId="10" xfId="0" applyNumberFormat="1" applyFill="1" applyBorder="1"/>
    <xf numFmtId="0" fontId="0" fillId="0" borderId="19" xfId="0" applyBorder="1" applyProtection="1">
      <protection locked="0"/>
    </xf>
    <xf numFmtId="0" fontId="0" fillId="2" borderId="14" xfId="0" applyFill="1" applyBorder="1" applyProtection="1">
      <protection locked="0"/>
    </xf>
    <xf numFmtId="0" fontId="0" fillId="4" borderId="14" xfId="0" applyFill="1" applyBorder="1" applyProtection="1">
      <protection locked="0"/>
    </xf>
    <xf numFmtId="167" fontId="0" fillId="2" borderId="14" xfId="0" applyNumberFormat="1" applyFill="1" applyBorder="1" applyProtection="1">
      <protection locked="0"/>
    </xf>
    <xf numFmtId="168" fontId="0" fillId="2" borderId="14" xfId="1" applyNumberFormat="1" applyFont="1" applyFill="1" applyBorder="1" applyProtection="1">
      <protection locked="0"/>
    </xf>
    <xf numFmtId="44" fontId="0" fillId="0" borderId="14" xfId="1" applyFont="1" applyFill="1" applyBorder="1" applyProtection="1">
      <protection locked="0"/>
    </xf>
    <xf numFmtId="10" fontId="2" fillId="2" borderId="10" xfId="2" applyNumberFormat="1" applyFont="1" applyFill="1" applyBorder="1"/>
    <xf numFmtId="15" fontId="0" fillId="0" borderId="0" xfId="0" applyNumberFormat="1" applyProtection="1">
      <protection locked="0"/>
    </xf>
    <xf numFmtId="44" fontId="0" fillId="0" borderId="17" xfId="1" applyNumberFormat="1" applyFont="1" applyBorder="1" applyProtection="1">
      <protection locked="0"/>
    </xf>
    <xf numFmtId="15" fontId="0" fillId="0" borderId="13" xfId="0" applyNumberFormat="1" applyBorder="1" applyProtection="1">
      <protection locked="0"/>
    </xf>
    <xf numFmtId="10" fontId="2" fillId="2" borderId="14" xfId="2" applyNumberFormat="1" applyFont="1" applyFill="1" applyBorder="1"/>
    <xf numFmtId="168" fontId="2" fillId="0" borderId="14" xfId="4" applyNumberFormat="1" applyFont="1" applyFill="1" applyBorder="1"/>
    <xf numFmtId="0" fontId="0" fillId="5" borderId="19" xfId="0" applyFill="1" applyBorder="1" applyProtection="1">
      <protection locked="0"/>
    </xf>
    <xf numFmtId="0" fontId="0" fillId="5" borderId="14" xfId="0" applyFill="1" applyBorder="1" applyProtection="1">
      <protection locked="0"/>
    </xf>
    <xf numFmtId="167" fontId="0" fillId="5" borderId="14" xfId="0" applyNumberFormat="1" applyFill="1" applyBorder="1" applyProtection="1">
      <protection locked="0"/>
    </xf>
    <xf numFmtId="168" fontId="0" fillId="5" borderId="14" xfId="1" applyNumberFormat="1" applyFont="1" applyFill="1" applyBorder="1" applyProtection="1">
      <protection locked="0"/>
    </xf>
    <xf numFmtId="10" fontId="2" fillId="5" borderId="14" xfId="2" applyNumberFormat="1" applyFont="1" applyFill="1" applyBorder="1"/>
    <xf numFmtId="168" fontId="2" fillId="5" borderId="10" xfId="4" applyNumberFormat="1" applyFont="1" applyFill="1" applyBorder="1"/>
    <xf numFmtId="0" fontId="0" fillId="5" borderId="11" xfId="0" applyFill="1" applyBorder="1" applyProtection="1">
      <protection locked="0"/>
    </xf>
    <xf numFmtId="0" fontId="0" fillId="0" borderId="19" xfId="0" applyFill="1" applyBorder="1" applyProtection="1">
      <protection locked="0"/>
    </xf>
    <xf numFmtId="0" fontId="0" fillId="0" borderId="14" xfId="0" applyFill="1" applyBorder="1" applyProtection="1">
      <protection locked="0"/>
    </xf>
    <xf numFmtId="167" fontId="0" fillId="0" borderId="14" xfId="0" applyNumberFormat="1" applyFill="1" applyBorder="1" applyProtection="1">
      <protection locked="0"/>
    </xf>
    <xf numFmtId="168" fontId="0" fillId="0" borderId="14" xfId="1" applyNumberFormat="1" applyFont="1" applyFill="1" applyBorder="1" applyProtection="1">
      <protection locked="0"/>
    </xf>
    <xf numFmtId="10" fontId="2" fillId="0" borderId="14" xfId="2" applyNumberFormat="1" applyFont="1" applyFill="1" applyBorder="1"/>
    <xf numFmtId="0" fontId="0" fillId="0" borderId="11" xfId="0" applyFill="1" applyBorder="1" applyProtection="1">
      <protection locked="0"/>
    </xf>
    <xf numFmtId="0" fontId="5" fillId="0" borderId="0" xfId="5" applyFont="1" applyAlignment="1">
      <alignment horizontal="right" vertical="top"/>
    </xf>
    <xf numFmtId="15" fontId="5" fillId="2" borderId="0" xfId="0" applyNumberFormat="1" applyFont="1" applyFill="1" applyAlignment="1" applyProtection="1">
      <alignment horizontal="right" vertical="top"/>
      <protection locked="0"/>
    </xf>
    <xf numFmtId="0" fontId="3" fillId="2" borderId="0" xfId="3" applyFill="1" applyAlignment="1" applyProtection="1">
      <protection locked="0"/>
    </xf>
    <xf numFmtId="0" fontId="3" fillId="0" borderId="0" xfId="3" applyAlignment="1" applyProtection="1">
      <protection locked="0"/>
    </xf>
    <xf numFmtId="0" fontId="9" fillId="0" borderId="0" xfId="3" applyFont="1" applyBorder="1" applyAlignment="1" applyProtection="1">
      <alignment horizontal="left"/>
      <protection locked="0"/>
    </xf>
    <xf numFmtId="0" fontId="8" fillId="2" borderId="0" xfId="0" applyFont="1" applyFill="1" applyAlignment="1" applyProtection="1">
      <alignment horizontal="center"/>
      <protection locked="0"/>
    </xf>
    <xf numFmtId="0" fontId="4" fillId="0" borderId="0" xfId="3" applyFont="1" applyBorder="1" applyAlignment="1" applyProtection="1">
      <alignment horizontal="right" wrapText="1"/>
      <protection locked="0"/>
    </xf>
    <xf numFmtId="0" fontId="3" fillId="0" borderId="2" xfId="3" applyBorder="1" applyAlignment="1" applyProtection="1">
      <alignment wrapText="1"/>
      <protection locked="0"/>
    </xf>
    <xf numFmtId="0" fontId="4" fillId="0" borderId="2" xfId="3" applyFont="1" applyBorder="1" applyAlignment="1" applyProtection="1">
      <alignment horizontal="center" vertical="center"/>
      <protection locked="0"/>
    </xf>
    <xf numFmtId="0" fontId="6" fillId="0" borderId="0" xfId="3" applyFont="1" applyAlignment="1" applyProtection="1">
      <alignment horizontal="center"/>
      <protection locked="0"/>
    </xf>
    <xf numFmtId="0" fontId="6" fillId="0" borderId="0" xfId="3" applyFont="1" applyFill="1" applyAlignment="1" applyProtection="1">
      <alignment horizontal="center" vertical="center"/>
      <protection locked="0"/>
    </xf>
    <xf numFmtId="0" fontId="4" fillId="0" borderId="0" xfId="3"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3" fillId="0" borderId="0" xfId="0" applyFont="1" applyAlignment="1" applyProtection="1">
      <alignment horizontal="left"/>
      <protection locked="0"/>
    </xf>
    <xf numFmtId="0" fontId="0" fillId="0" borderId="0" xfId="0" applyAlignment="1" applyProtection="1">
      <alignment horizontal="left" wrapText="1"/>
      <protection locked="0"/>
    </xf>
    <xf numFmtId="0" fontId="0" fillId="0" borderId="0" xfId="0" applyAlignment="1" applyProtection="1">
      <alignment horizontal="left"/>
      <protection locked="0"/>
    </xf>
  </cellXfs>
  <cellStyles count="9">
    <cellStyle name="Comma 2" xfId="8" xr:uid="{DFFD4892-594F-4E0B-A1CC-FEB5456CABCE}"/>
    <cellStyle name="Currency" xfId="1" builtinId="4"/>
    <cellStyle name="Currency 2" xfId="4" xr:uid="{CC4A6F09-8A4A-4449-831B-4B261008E416}"/>
    <cellStyle name="Currency 3" xfId="6" xr:uid="{25D4E664-DA2E-41C6-852E-806F29C4C524}"/>
    <cellStyle name="Normal" xfId="0" builtinId="0"/>
    <cellStyle name="Normal 122 2" xfId="7" xr:uid="{F2C710BA-2E9C-4D73-918F-C006FC2830B1}"/>
    <cellStyle name="Normal 2" xfId="3" xr:uid="{634DB1FB-8F65-43D9-8070-4DDA7D91D91E}"/>
    <cellStyle name="Normal 3" xfId="5" xr:uid="{1A7C62C2-6DA8-4E5D-B3C3-E8499C2902A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haredStrings" Target="sharedStrings.xml"/><Relationship Id="rId3" Type="http://schemas.openxmlformats.org/officeDocument/2006/relationships/externalLink" Target="externalLinks/externalLink1.xml"/><Relationship Id="rId21" Type="http://schemas.openxmlformats.org/officeDocument/2006/relationships/customXml" Target="../customXml/item2.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20%20Electricity%20Rates/Cost%20of%20Service%20Models/Chapter%202%20Appendices/2020_Filing_Requirements_Chapter2_Appendices_main_BK.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0E154AE\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tarioenergyboard-my.sharepoint.com/Users/Manuela/AppData/Local/Microsoft/Windows/INetCache/Content.Outlook/Q0G6ZFYC/Centre%20Wellington_2018%202018%20CoS%20Data%20Storage%202017112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phin/Downloads/2024_Filing_Requirements_Chapter2_Appendices_1.0_20230626%20(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ntarioenergyboard-my.sharepoint.com/Users/kimda/Downloads/Appendices_remov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tarioenergyboard-my.sharepoint.com/Applications%20Department/Department%20Applications/Rates/2013%20Electricity%20Rates/$Models/Final%202013%20IRM%20RG.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tarioenergyboard-my.sharepoint.com/Users/kwando/AppData/Local/Microsoft/Windows/Temporary%20Internet%20Files/Content.Outlook/2LI0QYVT/Recent%20Drafts/Filing_Requirements_Chapter2_Appendices%20-%20Excel%20(May%203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ntarioenergyboard-my.sharepoint.com/Home/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row r="13">
          <cell r="C13" t="str">
            <v>v1.02</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24">
          <cell r="E24">
            <v>2020</v>
          </cell>
        </row>
        <row r="26">
          <cell r="E26">
            <v>2019</v>
          </cell>
        </row>
        <row r="28">
          <cell r="E28">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 val="Sheet8"/>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Updates"/>
      <sheetName val="Table of Content"/>
      <sheetName val="0.1 LDC Info"/>
      <sheetName val="0.2 Customer Classes"/>
      <sheetName val="0.3 Templ Event Log"/>
      <sheetName val="Exhibit 1 -&gt;"/>
      <sheetName val="1.1 Trial Balance Summary"/>
      <sheetName val="1.2.TB Historical Balances"/>
      <sheetName val="1.3 TB Projected Balances"/>
      <sheetName val="1.4 TB Variance Analysis"/>
      <sheetName val="1.5 Organizational Structure"/>
      <sheetName val="1.6 Corporate Structure"/>
      <sheetName val="Exhibit 2 -&gt;"/>
      <sheetName val="2.1. Rate Base Trend "/>
      <sheetName val="Rate Base using Gross"/>
      <sheetName val="2.2 RateBase VarAnalysis"/>
      <sheetName val="2.3 Summary of Capital Projects"/>
      <sheetName val="2.4 Var Capital Expenditures"/>
      <sheetName val="Sheet1"/>
      <sheetName val="FIXED ASSET CONTINUITY STMT -&gt;"/>
      <sheetName val="2.5 Service Life Comp"/>
      <sheetName val="2.6 Fixed Asset Cont Stmt"/>
      <sheetName val="2.7 Overhead"/>
      <sheetName val="DEPRECIATION EXPENSES -&gt;"/>
      <sheetName val="2.9 Depreciation Expenses"/>
      <sheetName val="2.10 DeprExp Bridge NewGAAP"/>
      <sheetName val="2.11 DeprExp Test NewGAAP"/>
      <sheetName val="2.12 Proposed REG Invest."/>
      <sheetName val="HD Deprec"/>
      <sheetName val="2.13 SQI"/>
      <sheetName val="Exhibit 3 -&gt;"/>
      <sheetName val="OPERATING REVENUES -&gt;"/>
      <sheetName val="3.1 Other Oper Rev Detail"/>
      <sheetName val="3.2 Other_Oper_Rev Sum"/>
      <sheetName val="LOAD FORECAST -&gt;"/>
      <sheetName val="3.10a Load Forecast Inputs"/>
      <sheetName val="3.10c Load Forecast Analysis"/>
      <sheetName val="3.10b LoadForecast"/>
      <sheetName val="Exhibit 4 -&gt;"/>
      <sheetName val="OM&amp;A -&gt;"/>
      <sheetName val="4.1 OM&amp;A_Detailed_Analysis"/>
      <sheetName val="4.2 OM&amp;A_Summary_Analys"/>
      <sheetName val="Exh 4 Tables"/>
      <sheetName val="Trends Graph of OMA HD Added"/>
      <sheetName val="4.3 OMA Programs"/>
      <sheetName val="4.4 OM&amp;A_Cost _Drivers(bakup)"/>
      <sheetName val="4.3a OMA Programs Variances FT"/>
      <sheetName val="4.4 OM&amp;A_Cost _Drivers"/>
      <sheetName val="4.5 Monthly Staff Lvl"/>
      <sheetName val="4.6 Yearly Staff Turnover"/>
      <sheetName val="4.7 Employee Costs"/>
      <sheetName val="4.7a Employee Cost Variance-FT"/>
      <sheetName val="4.10 Regulatory_Costs"/>
      <sheetName val="4.8. Charitable Donations"/>
      <sheetName val="4.9 OM&amp;A_per_Cust_FTEE"/>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ncy"/>
      <sheetName val="6.4 Calc of ROE on Deemed Basis"/>
      <sheetName val="6.5 Scorecard"/>
      <sheetName val="Exhibit 8 -&gt;"/>
      <sheetName val="8.1 Loss Factors"/>
      <sheetName val="8.2 IFRS Transition Costs"/>
      <sheetName val="Rate Design-&gt;"/>
      <sheetName val="A. Cost Allocation &amp; RevAllocn"/>
      <sheetName val="B. RateDesign"/>
      <sheetName val="B.a RateDesign FV Split-FT"/>
      <sheetName val="C. Res Rate Design"/>
      <sheetName val="D. Rev_Reconciliation"/>
      <sheetName val="E. Revenues at Curr Rates"/>
      <sheetName val="F.Cost Allocation"/>
      <sheetName val="Integrity Check"/>
      <sheetName val="Bill Impacts"/>
      <sheetName val="Bill Impact Summary"/>
      <sheetName val="Bill Impact - Res 10 Pct"/>
      <sheetName val="Bill Impact-Res 10 Pct Retailer"/>
      <sheetName val="Bill Impact - Residential 750"/>
      <sheetName val="Bill Impact - Res Retailers"/>
      <sheetName val="Bill Impact - Residential 1800"/>
      <sheetName val="Bill Impact - Res Retailers1800"/>
      <sheetName val="Bill Impact - Residential 3000"/>
      <sheetName val="Bill Impact - Res Retailers3000"/>
      <sheetName val="Bill Impact - GS&lt;50"/>
      <sheetName val="Bill Impact - GS&lt;50 Retailer"/>
      <sheetName val="Bill Impact - GS&lt;50 (2)"/>
      <sheetName val="Bill Impact - GS&lt;50 Retaile (2"/>
      <sheetName val="Bill Impact - GS&lt;50 (3)"/>
      <sheetName val="Bill Impact - GS&lt;50 Retaile (3)"/>
      <sheetName val="Bill Impact - GS&gt;50"/>
      <sheetName val="Bill Impact - GS&gt;50 (2)"/>
      <sheetName val="Bill Impact - GS&gt;50 (3)"/>
      <sheetName val="Bill Impact - GS&gt;50 (4)"/>
      <sheetName val="Bill Impact - GS&gt;50 (5)"/>
      <sheetName val="Bill Impact - Intermediate"/>
      <sheetName val="Bill Impact - USL"/>
      <sheetName val="Bill Impact - USL Retailer"/>
      <sheetName val="Bill Impact - Sentinel"/>
      <sheetName val="Bill Impact - Sentinel Retailer"/>
      <sheetName val="Bill Impact - StreetLight"/>
      <sheetName val="Intervener Tool"/>
      <sheetName val="Settlement Conference Tables"/>
    </sheetNames>
    <sheetDataSet>
      <sheetData sheetId="0"/>
      <sheetData sheetId="1"/>
      <sheetData sheetId="2">
        <row r="23">
          <cell r="E23">
            <v>2017</v>
          </cell>
        </row>
        <row r="25">
          <cell r="E25">
            <v>2018</v>
          </cell>
        </row>
        <row r="27">
          <cell r="E27">
            <v>2013</v>
          </cell>
        </row>
      </sheetData>
      <sheetData sheetId="3">
        <row r="13">
          <cell r="A13" t="str">
            <v>Residential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8">
          <cell r="F28">
            <v>44896468</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2.1.7 - System OM (2-AB)"/>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2.1.5.6"/>
      <sheetName val="App.2-FC Calc of REG Expansion"/>
      <sheetName val="App.2-G SQI"/>
      <sheetName val="2.1.4 SAIDI SAIFI"/>
      <sheetName val="2.1.4_ServiceQuality"/>
      <sheetName val="2018 Adjusted SAIDI and SAIFI"/>
      <sheetName val="2019 Adjusted SAIDI and SAIFI"/>
      <sheetName val="2020"/>
      <sheetName val="2.1.4_ServiceQuality old"/>
      <sheetName val="App.2-H_Other_Oper_Rev"/>
      <sheetName val="Hidden_Other Revenue"/>
      <sheetName val="Several_Accounts"/>
      <sheetName val="App_2-I LF_CDM"/>
      <sheetName val="lists"/>
      <sheetName val="2.1.7  All Accounts"/>
      <sheetName val="App.2-IA_Load_Forecast_Instrct"/>
      <sheetName val="App.2-IB_Load_Forecast_Analysis"/>
      <sheetName val="2.1.2"/>
      <sheetName val="2.1.5.4"/>
      <sheetName val="App.2-JA_OM&amp;A_Summary_Analys"/>
      <sheetName val="Hidden_OM&amp;A Summary"/>
      <sheetName val="OM&amp;A_Expenses"/>
      <sheetName val="App.2-JB_OM&amp;A_Cost _Drivers"/>
      <sheetName val="App.2-JC_OMA Program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ZA_Com. Exp. Forecast"/>
      <sheetName val="App.2-ZB_Cost of Power"/>
      <sheetName val="App.2-S_Stranded Meters"/>
      <sheetName val="App.2-Y_MIFRS Summary Impacts"/>
      <sheetName val="Sheet19"/>
      <sheetName val="App.2-YA_IFRS Transition Costs"/>
      <sheetName val="Sheet1"/>
    </sheetNames>
    <sheetDataSet>
      <sheetData sheetId="0">
        <row r="26">
          <cell r="E26"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8">
          <cell r="B28">
            <v>0.04</v>
          </cell>
          <cell r="C28">
            <v>0.04</v>
          </cell>
        </row>
        <row r="29">
          <cell r="B29">
            <v>0.56000000000000005</v>
          </cell>
          <cell r="C29">
            <v>0.56000000000000005</v>
          </cell>
        </row>
        <row r="30">
          <cell r="B30">
            <v>0.4</v>
          </cell>
          <cell r="C30">
            <v>0.4</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App.2-A_Capital Projects"/>
      <sheetName val="App.2-B_Fixed Asset Continuity"/>
      <sheetName val="App.2-C_Other_Oper_Rev"/>
      <sheetName val="App.2-D_Detailed_OM&amp;A_Expenses"/>
      <sheetName val="App.2-E_OM&amp;A_Detailed_Analysis"/>
      <sheetName val="App.2-F_OM&amp;A_Summary_Analysis"/>
      <sheetName val="App.2-G_OM&amp;A_Cost _Drivers"/>
      <sheetName val="App.2-H_OM&amp;A_per_Cust_FTEE"/>
      <sheetName val="App.2-I Employee Costs"/>
      <sheetName val="App.2-J_Regulatory_Costs"/>
      <sheetName val="App.2-K_Corp_Cost_Allocation"/>
      <sheetName val="App.2-L_Depreciation Expense"/>
      <sheetName val="App.2-M Capital Structure"/>
      <sheetName val="App.2-N_Cost_Allocation"/>
      <sheetName val="App.2-O_Cost of Serv. Emb. Dx"/>
      <sheetName val="App.2-P_Loss Factors"/>
      <sheetName val="App.2-Q_Stranded Meters"/>
      <sheetName val="App.2-S_1592_Defer_PILs"/>
      <sheetName val="App.2-T_Rev_Reconciliation"/>
      <sheetName val="App.2-U Bill Impacts"/>
      <sheetName val="App.2-V_CoS_Flowchart"/>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AA24" t="str">
            <v>Fort Albany Power Corporation</v>
          </cell>
        </row>
        <row r="25">
          <cell r="AA25" t="str">
            <v>Fort Frances Power Corporation</v>
          </cell>
        </row>
        <row r="26">
          <cell r="AA26" t="str">
            <v>Greater Sudbury Hydro Inc.</v>
          </cell>
        </row>
        <row r="27">
          <cell r="AA27" t="str">
            <v>Grimsby Power Inc.</v>
          </cell>
        </row>
        <row r="28">
          <cell r="AA28" t="str">
            <v>Guelph Hydro Electric Systems Inc.</v>
          </cell>
        </row>
        <row r="29">
          <cell r="AA29" t="str">
            <v>Haldimand County Hydro Inc.</v>
          </cell>
        </row>
        <row r="30">
          <cell r="AA30" t="str">
            <v>Halton Hills Hydro Inc.</v>
          </cell>
        </row>
        <row r="31">
          <cell r="AA31" t="str">
            <v>Hearst Power Distribution Co. Ltd.</v>
          </cell>
        </row>
        <row r="32">
          <cell r="AA32" t="str">
            <v>Horizon Utilities Corporation</v>
          </cell>
        </row>
        <row r="33">
          <cell r="AA33" t="str">
            <v>Hydro 2000 Inc.</v>
          </cell>
        </row>
        <row r="34">
          <cell r="AA34" t="str">
            <v>Hydro Hawkesbury Inc.</v>
          </cell>
        </row>
        <row r="35">
          <cell r="AA35" t="str">
            <v>Hydro One Brampton Networks Inc.</v>
          </cell>
        </row>
        <row r="36">
          <cell r="AA36" t="str">
            <v>Hydro One Networks Inc.</v>
          </cell>
        </row>
        <row r="37">
          <cell r="AA37" t="str">
            <v>Hydro One Remote Communities Inc.</v>
          </cell>
        </row>
        <row r="38">
          <cell r="AA38" t="str">
            <v>Hydro Ottawa Limited</v>
          </cell>
        </row>
        <row r="39">
          <cell r="AA39" t="str">
            <v>Innisfil Hydro Dist. Systems Limited</v>
          </cell>
        </row>
        <row r="40">
          <cell r="AA40" t="str">
            <v>Kashechewan Power Corporation</v>
          </cell>
        </row>
        <row r="41">
          <cell r="AA41" t="str">
            <v>Kenora Hydro Electric Corporation Ltd.</v>
          </cell>
        </row>
        <row r="42">
          <cell r="AA42" t="str">
            <v>Kingston Hydro Corporation</v>
          </cell>
        </row>
        <row r="43">
          <cell r="AA43" t="str">
            <v>Kitchener-Wilmot Hydro Inc.</v>
          </cell>
        </row>
        <row r="44">
          <cell r="AA44" t="str">
            <v>Lakefront Utilities Inc.</v>
          </cell>
        </row>
        <row r="45">
          <cell r="AA45" t="str">
            <v>Lakeland Power Distribution Ltd.</v>
          </cell>
        </row>
        <row r="46">
          <cell r="AA46" t="str">
            <v>London Hydro Inc.</v>
          </cell>
        </row>
        <row r="47">
          <cell r="AA47" t="str">
            <v>Midland Power Utility Corporation</v>
          </cell>
        </row>
        <row r="48">
          <cell r="AA48" t="str">
            <v>Milton Hydro Distribution Inc.</v>
          </cell>
        </row>
        <row r="49">
          <cell r="AA49" t="str">
            <v>Newmarket – Tay Power Distribution Ltd.</v>
          </cell>
        </row>
        <row r="50">
          <cell r="AA50" t="str">
            <v>Niagara Peninsula Energy Inc.</v>
          </cell>
        </row>
        <row r="51">
          <cell r="AA51" t="str">
            <v>Niagara-on-the-Lake Hydro Inc.</v>
          </cell>
        </row>
        <row r="52">
          <cell r="AA52" t="str">
            <v>Norfolk Power Distribution Ltd.</v>
          </cell>
        </row>
        <row r="53">
          <cell r="AA53" t="str">
            <v>North Bay Hydro Distribution Limited</v>
          </cell>
        </row>
        <row r="54">
          <cell r="AA54" t="str">
            <v>Northern Ontario Wires Inc.</v>
          </cell>
        </row>
        <row r="55">
          <cell r="AA55" t="str">
            <v>Oakville Hydro Distribution Inc.</v>
          </cell>
        </row>
        <row r="56">
          <cell r="AA56" t="str">
            <v>Orangeville Hydro Limited</v>
          </cell>
        </row>
        <row r="57">
          <cell r="AA57" t="str">
            <v>Orillia Power Distribution Corp.</v>
          </cell>
        </row>
        <row r="58">
          <cell r="AA58" t="str">
            <v>Oshawa PUC Networks Inc.</v>
          </cell>
        </row>
        <row r="59">
          <cell r="AA59" t="str">
            <v>Ottawa River Power Corporation</v>
          </cell>
        </row>
        <row r="60">
          <cell r="AA60" t="str">
            <v>Parry Sound Power Corporation</v>
          </cell>
        </row>
        <row r="61">
          <cell r="AA61" t="str">
            <v>Peterborough Distribution Inc.</v>
          </cell>
        </row>
        <row r="62">
          <cell r="AA62" t="str">
            <v>PowerStream Inc.</v>
          </cell>
        </row>
        <row r="63">
          <cell r="AA63" t="str">
            <v>PUC Distribution Inc.</v>
          </cell>
        </row>
        <row r="64">
          <cell r="AA64" t="str">
            <v>Renfrew Hydro Inc.</v>
          </cell>
        </row>
        <row r="65">
          <cell r="AA65" t="str">
            <v>Rideau St. Lawrence Distribution Inc.</v>
          </cell>
        </row>
        <row r="66">
          <cell r="AA66" t="str">
            <v>St. Thomas Energy Inc.</v>
          </cell>
        </row>
        <row r="67">
          <cell r="AA67" t="str">
            <v>Sioux Lookout Hydro Inc.</v>
          </cell>
        </row>
        <row r="68">
          <cell r="AA68" t="str">
            <v>Thunder Bay Hydro Electricity Distribution</v>
          </cell>
        </row>
        <row r="69">
          <cell r="AA69" t="str">
            <v>Tillsonburg Hydro Inc.</v>
          </cell>
        </row>
        <row r="70">
          <cell r="AA70" t="str">
            <v>Toronto Hydro-Electric System Limited</v>
          </cell>
        </row>
        <row r="71">
          <cell r="AA71" t="str">
            <v>Veridian Connections Inc.</v>
          </cell>
        </row>
        <row r="72">
          <cell r="AA72" t="str">
            <v>Wasaga Distribution Inc.</v>
          </cell>
        </row>
        <row r="73">
          <cell r="AA73" t="str">
            <v>Waterloo North Hydro Inc.</v>
          </cell>
        </row>
        <row r="74">
          <cell r="AA74" t="str">
            <v>Welland Hydro Electric System Corp.</v>
          </cell>
        </row>
        <row r="75">
          <cell r="AA75" t="str">
            <v>Wellington North Power Inc.</v>
          </cell>
        </row>
        <row r="76">
          <cell r="AA76" t="str">
            <v>West Coast Huron Energy Inc.</v>
          </cell>
        </row>
        <row r="77">
          <cell r="AA77" t="str">
            <v>Westario Power Inc.</v>
          </cell>
        </row>
        <row r="78">
          <cell r="AA78" t="str">
            <v>Whitby Hydro Electric Corporation</v>
          </cell>
        </row>
        <row r="79">
          <cell r="AA79"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2E229-44A1-411A-A972-817329F3E1B3}">
  <sheetPr codeName="Sheet37">
    <tabColor theme="5" tint="0.39997558519241921"/>
    <pageSetUpPr autoPageBreaks="0" fitToPage="1"/>
  </sheetPr>
  <dimension ref="A1:P72"/>
  <sheetViews>
    <sheetView showGridLines="0" tabSelected="1" zoomScaleNormal="100" workbookViewId="0"/>
  </sheetViews>
  <sheetFormatPr defaultRowHeight="12.5" x14ac:dyDescent="0.25"/>
  <cols>
    <col min="1" max="1" width="6.453125" style="1" customWidth="1"/>
    <col min="2" max="2" width="5.54296875" style="1" customWidth="1"/>
    <col min="3" max="3" width="16.54296875" style="1" customWidth="1"/>
    <col min="4" max="4" width="3" style="1" customWidth="1"/>
    <col min="5" max="5" width="11.453125" style="1" customWidth="1"/>
    <col min="6" max="6" width="1.453125" style="1" customWidth="1"/>
    <col min="7" max="7" width="3.453125" style="1" customWidth="1"/>
    <col min="8" max="8" width="1.453125" style="1" customWidth="1"/>
    <col min="9" max="9" width="14.26953125" style="1" customWidth="1"/>
    <col min="10" max="10" width="3.453125" style="1" customWidth="1"/>
    <col min="11" max="11" width="12.54296875" style="1" customWidth="1"/>
    <col min="12" max="12" width="1.453125" style="1" customWidth="1"/>
    <col min="13" max="13" width="3.54296875" style="1" customWidth="1"/>
    <col min="14" max="14" width="1.54296875" style="1" customWidth="1"/>
    <col min="15" max="15" width="14" style="1" customWidth="1"/>
    <col min="16" max="16" width="2.453125" style="1" customWidth="1"/>
    <col min="17" max="255" width="8.7265625" style="1"/>
    <col min="256" max="256" width="2.54296875" style="1" customWidth="1"/>
    <col min="257" max="257" width="6.453125" style="1" customWidth="1"/>
    <col min="258" max="258" width="3.54296875" style="1" customWidth="1"/>
    <col min="259" max="259" width="16.54296875" style="1" customWidth="1"/>
    <col min="260" max="260" width="3" style="1" customWidth="1"/>
    <col min="261" max="261" width="11.453125" style="1" customWidth="1"/>
    <col min="262" max="262" width="1.453125" style="1" customWidth="1"/>
    <col min="263" max="263" width="3.453125" style="1" customWidth="1"/>
    <col min="264" max="264" width="1.453125" style="1" customWidth="1"/>
    <col min="265" max="265" width="12.54296875" style="1" customWidth="1"/>
    <col min="266" max="266" width="3.453125" style="1" customWidth="1"/>
    <col min="267" max="267" width="12.54296875" style="1" customWidth="1"/>
    <col min="268" max="268" width="1.453125" style="1" customWidth="1"/>
    <col min="269" max="269" width="3.54296875" style="1" customWidth="1"/>
    <col min="270" max="270" width="1.54296875" style="1" customWidth="1"/>
    <col min="271" max="271" width="14" style="1" customWidth="1"/>
    <col min="272" max="272" width="2.453125" style="1" customWidth="1"/>
    <col min="273" max="511" width="8.7265625" style="1"/>
    <col min="512" max="512" width="2.54296875" style="1" customWidth="1"/>
    <col min="513" max="513" width="6.453125" style="1" customWidth="1"/>
    <col min="514" max="514" width="3.54296875" style="1" customWidth="1"/>
    <col min="515" max="515" width="16.54296875" style="1" customWidth="1"/>
    <col min="516" max="516" width="3" style="1" customWidth="1"/>
    <col min="517" max="517" width="11.453125" style="1" customWidth="1"/>
    <col min="518" max="518" width="1.453125" style="1" customWidth="1"/>
    <col min="519" max="519" width="3.453125" style="1" customWidth="1"/>
    <col min="520" max="520" width="1.453125" style="1" customWidth="1"/>
    <col min="521" max="521" width="12.54296875" style="1" customWidth="1"/>
    <col min="522" max="522" width="3.453125" style="1" customWidth="1"/>
    <col min="523" max="523" width="12.54296875" style="1" customWidth="1"/>
    <col min="524" max="524" width="1.453125" style="1" customWidth="1"/>
    <col min="525" max="525" width="3.54296875" style="1" customWidth="1"/>
    <col min="526" max="526" width="1.54296875" style="1" customWidth="1"/>
    <col min="527" max="527" width="14" style="1" customWidth="1"/>
    <col min="528" max="528" width="2.453125" style="1" customWidth="1"/>
    <col min="529" max="767" width="8.7265625" style="1"/>
    <col min="768" max="768" width="2.54296875" style="1" customWidth="1"/>
    <col min="769" max="769" width="6.453125" style="1" customWidth="1"/>
    <col min="770" max="770" width="3.54296875" style="1" customWidth="1"/>
    <col min="771" max="771" width="16.54296875" style="1" customWidth="1"/>
    <col min="772" max="772" width="3" style="1" customWidth="1"/>
    <col min="773" max="773" width="11.453125" style="1" customWidth="1"/>
    <col min="774" max="774" width="1.453125" style="1" customWidth="1"/>
    <col min="775" max="775" width="3.453125" style="1" customWidth="1"/>
    <col min="776" max="776" width="1.453125" style="1" customWidth="1"/>
    <col min="777" max="777" width="12.54296875" style="1" customWidth="1"/>
    <col min="778" max="778" width="3.453125" style="1" customWidth="1"/>
    <col min="779" max="779" width="12.54296875" style="1" customWidth="1"/>
    <col min="780" max="780" width="1.453125" style="1" customWidth="1"/>
    <col min="781" max="781" width="3.54296875" style="1" customWidth="1"/>
    <col min="782" max="782" width="1.54296875" style="1" customWidth="1"/>
    <col min="783" max="783" width="14" style="1" customWidth="1"/>
    <col min="784" max="784" width="2.453125" style="1" customWidth="1"/>
    <col min="785" max="1023" width="8.7265625" style="1"/>
    <col min="1024" max="1024" width="2.54296875" style="1" customWidth="1"/>
    <col min="1025" max="1025" width="6.453125" style="1" customWidth="1"/>
    <col min="1026" max="1026" width="3.54296875" style="1" customWidth="1"/>
    <col min="1027" max="1027" width="16.54296875" style="1" customWidth="1"/>
    <col min="1028" max="1028" width="3" style="1" customWidth="1"/>
    <col min="1029" max="1029" width="11.453125" style="1" customWidth="1"/>
    <col min="1030" max="1030" width="1.453125" style="1" customWidth="1"/>
    <col min="1031" max="1031" width="3.453125" style="1" customWidth="1"/>
    <col min="1032" max="1032" width="1.453125" style="1" customWidth="1"/>
    <col min="1033" max="1033" width="12.54296875" style="1" customWidth="1"/>
    <col min="1034" max="1034" width="3.453125" style="1" customWidth="1"/>
    <col min="1035" max="1035" width="12.54296875" style="1" customWidth="1"/>
    <col min="1036" max="1036" width="1.453125" style="1" customWidth="1"/>
    <col min="1037" max="1037" width="3.54296875" style="1" customWidth="1"/>
    <col min="1038" max="1038" width="1.54296875" style="1" customWidth="1"/>
    <col min="1039" max="1039" width="14" style="1" customWidth="1"/>
    <col min="1040" max="1040" width="2.453125" style="1" customWidth="1"/>
    <col min="1041" max="1279" width="8.7265625" style="1"/>
    <col min="1280" max="1280" width="2.54296875" style="1" customWidth="1"/>
    <col min="1281" max="1281" width="6.453125" style="1" customWidth="1"/>
    <col min="1282" max="1282" width="3.54296875" style="1" customWidth="1"/>
    <col min="1283" max="1283" width="16.54296875" style="1" customWidth="1"/>
    <col min="1284" max="1284" width="3" style="1" customWidth="1"/>
    <col min="1285" max="1285" width="11.453125" style="1" customWidth="1"/>
    <col min="1286" max="1286" width="1.453125" style="1" customWidth="1"/>
    <col min="1287" max="1287" width="3.453125" style="1" customWidth="1"/>
    <col min="1288" max="1288" width="1.453125" style="1" customWidth="1"/>
    <col min="1289" max="1289" width="12.54296875" style="1" customWidth="1"/>
    <col min="1290" max="1290" width="3.453125" style="1" customWidth="1"/>
    <col min="1291" max="1291" width="12.54296875" style="1" customWidth="1"/>
    <col min="1292" max="1292" width="1.453125" style="1" customWidth="1"/>
    <col min="1293" max="1293" width="3.54296875" style="1" customWidth="1"/>
    <col min="1294" max="1294" width="1.54296875" style="1" customWidth="1"/>
    <col min="1295" max="1295" width="14" style="1" customWidth="1"/>
    <col min="1296" max="1296" width="2.453125" style="1" customWidth="1"/>
    <col min="1297" max="1535" width="8.7265625" style="1"/>
    <col min="1536" max="1536" width="2.54296875" style="1" customWidth="1"/>
    <col min="1537" max="1537" width="6.453125" style="1" customWidth="1"/>
    <col min="1538" max="1538" width="3.54296875" style="1" customWidth="1"/>
    <col min="1539" max="1539" width="16.54296875" style="1" customWidth="1"/>
    <col min="1540" max="1540" width="3" style="1" customWidth="1"/>
    <col min="1541" max="1541" width="11.453125" style="1" customWidth="1"/>
    <col min="1542" max="1542" width="1.453125" style="1" customWidth="1"/>
    <col min="1543" max="1543" width="3.453125" style="1" customWidth="1"/>
    <col min="1544" max="1544" width="1.453125" style="1" customWidth="1"/>
    <col min="1545" max="1545" width="12.54296875" style="1" customWidth="1"/>
    <col min="1546" max="1546" width="3.453125" style="1" customWidth="1"/>
    <col min="1547" max="1547" width="12.54296875" style="1" customWidth="1"/>
    <col min="1548" max="1548" width="1.453125" style="1" customWidth="1"/>
    <col min="1549" max="1549" width="3.54296875" style="1" customWidth="1"/>
    <col min="1550" max="1550" width="1.54296875" style="1" customWidth="1"/>
    <col min="1551" max="1551" width="14" style="1" customWidth="1"/>
    <col min="1552" max="1552" width="2.453125" style="1" customWidth="1"/>
    <col min="1553" max="1791" width="8.7265625" style="1"/>
    <col min="1792" max="1792" width="2.54296875" style="1" customWidth="1"/>
    <col min="1793" max="1793" width="6.453125" style="1" customWidth="1"/>
    <col min="1794" max="1794" width="3.54296875" style="1" customWidth="1"/>
    <col min="1795" max="1795" width="16.54296875" style="1" customWidth="1"/>
    <col min="1796" max="1796" width="3" style="1" customWidth="1"/>
    <col min="1797" max="1797" width="11.453125" style="1" customWidth="1"/>
    <col min="1798" max="1798" width="1.453125" style="1" customWidth="1"/>
    <col min="1799" max="1799" width="3.453125" style="1" customWidth="1"/>
    <col min="1800" max="1800" width="1.453125" style="1" customWidth="1"/>
    <col min="1801" max="1801" width="12.54296875" style="1" customWidth="1"/>
    <col min="1802" max="1802" width="3.453125" style="1" customWidth="1"/>
    <col min="1803" max="1803" width="12.54296875" style="1" customWidth="1"/>
    <col min="1804" max="1804" width="1.453125" style="1" customWidth="1"/>
    <col min="1805" max="1805" width="3.54296875" style="1" customWidth="1"/>
    <col min="1806" max="1806" width="1.54296875" style="1" customWidth="1"/>
    <col min="1807" max="1807" width="14" style="1" customWidth="1"/>
    <col min="1808" max="1808" width="2.453125" style="1" customWidth="1"/>
    <col min="1809" max="2047" width="8.7265625" style="1"/>
    <col min="2048" max="2048" width="2.54296875" style="1" customWidth="1"/>
    <col min="2049" max="2049" width="6.453125" style="1" customWidth="1"/>
    <col min="2050" max="2050" width="3.54296875" style="1" customWidth="1"/>
    <col min="2051" max="2051" width="16.54296875" style="1" customWidth="1"/>
    <col min="2052" max="2052" width="3" style="1" customWidth="1"/>
    <col min="2053" max="2053" width="11.453125" style="1" customWidth="1"/>
    <col min="2054" max="2054" width="1.453125" style="1" customWidth="1"/>
    <col min="2055" max="2055" width="3.453125" style="1" customWidth="1"/>
    <col min="2056" max="2056" width="1.453125" style="1" customWidth="1"/>
    <col min="2057" max="2057" width="12.54296875" style="1" customWidth="1"/>
    <col min="2058" max="2058" width="3.453125" style="1" customWidth="1"/>
    <col min="2059" max="2059" width="12.54296875" style="1" customWidth="1"/>
    <col min="2060" max="2060" width="1.453125" style="1" customWidth="1"/>
    <col min="2061" max="2061" width="3.54296875" style="1" customWidth="1"/>
    <col min="2062" max="2062" width="1.54296875" style="1" customWidth="1"/>
    <col min="2063" max="2063" width="14" style="1" customWidth="1"/>
    <col min="2064" max="2064" width="2.453125" style="1" customWidth="1"/>
    <col min="2065" max="2303" width="8.7265625" style="1"/>
    <col min="2304" max="2304" width="2.54296875" style="1" customWidth="1"/>
    <col min="2305" max="2305" width="6.453125" style="1" customWidth="1"/>
    <col min="2306" max="2306" width="3.54296875" style="1" customWidth="1"/>
    <col min="2307" max="2307" width="16.54296875" style="1" customWidth="1"/>
    <col min="2308" max="2308" width="3" style="1" customWidth="1"/>
    <col min="2309" max="2309" width="11.453125" style="1" customWidth="1"/>
    <col min="2310" max="2310" width="1.453125" style="1" customWidth="1"/>
    <col min="2311" max="2311" width="3.453125" style="1" customWidth="1"/>
    <col min="2312" max="2312" width="1.453125" style="1" customWidth="1"/>
    <col min="2313" max="2313" width="12.54296875" style="1" customWidth="1"/>
    <col min="2314" max="2314" width="3.453125" style="1" customWidth="1"/>
    <col min="2315" max="2315" width="12.54296875" style="1" customWidth="1"/>
    <col min="2316" max="2316" width="1.453125" style="1" customWidth="1"/>
    <col min="2317" max="2317" width="3.54296875" style="1" customWidth="1"/>
    <col min="2318" max="2318" width="1.54296875" style="1" customWidth="1"/>
    <col min="2319" max="2319" width="14" style="1" customWidth="1"/>
    <col min="2320" max="2320" width="2.453125" style="1" customWidth="1"/>
    <col min="2321" max="2559" width="8.7265625" style="1"/>
    <col min="2560" max="2560" width="2.54296875" style="1" customWidth="1"/>
    <col min="2561" max="2561" width="6.453125" style="1" customWidth="1"/>
    <col min="2562" max="2562" width="3.54296875" style="1" customWidth="1"/>
    <col min="2563" max="2563" width="16.54296875" style="1" customWidth="1"/>
    <col min="2564" max="2564" width="3" style="1" customWidth="1"/>
    <col min="2565" max="2565" width="11.453125" style="1" customWidth="1"/>
    <col min="2566" max="2566" width="1.453125" style="1" customWidth="1"/>
    <col min="2567" max="2567" width="3.453125" style="1" customWidth="1"/>
    <col min="2568" max="2568" width="1.453125" style="1" customWidth="1"/>
    <col min="2569" max="2569" width="12.54296875" style="1" customWidth="1"/>
    <col min="2570" max="2570" width="3.453125" style="1" customWidth="1"/>
    <col min="2571" max="2571" width="12.54296875" style="1" customWidth="1"/>
    <col min="2572" max="2572" width="1.453125" style="1" customWidth="1"/>
    <col min="2573" max="2573" width="3.54296875" style="1" customWidth="1"/>
    <col min="2574" max="2574" width="1.54296875" style="1" customWidth="1"/>
    <col min="2575" max="2575" width="14" style="1" customWidth="1"/>
    <col min="2576" max="2576" width="2.453125" style="1" customWidth="1"/>
    <col min="2577" max="2815" width="8.7265625" style="1"/>
    <col min="2816" max="2816" width="2.54296875" style="1" customWidth="1"/>
    <col min="2817" max="2817" width="6.453125" style="1" customWidth="1"/>
    <col min="2818" max="2818" width="3.54296875" style="1" customWidth="1"/>
    <col min="2819" max="2819" width="16.54296875" style="1" customWidth="1"/>
    <col min="2820" max="2820" width="3" style="1" customWidth="1"/>
    <col min="2821" max="2821" width="11.453125" style="1" customWidth="1"/>
    <col min="2822" max="2822" width="1.453125" style="1" customWidth="1"/>
    <col min="2823" max="2823" width="3.453125" style="1" customWidth="1"/>
    <col min="2824" max="2824" width="1.453125" style="1" customWidth="1"/>
    <col min="2825" max="2825" width="12.54296875" style="1" customWidth="1"/>
    <col min="2826" max="2826" width="3.453125" style="1" customWidth="1"/>
    <col min="2827" max="2827" width="12.54296875" style="1" customWidth="1"/>
    <col min="2828" max="2828" width="1.453125" style="1" customWidth="1"/>
    <col min="2829" max="2829" width="3.54296875" style="1" customWidth="1"/>
    <col min="2830" max="2830" width="1.54296875" style="1" customWidth="1"/>
    <col min="2831" max="2831" width="14" style="1" customWidth="1"/>
    <col min="2832" max="2832" width="2.453125" style="1" customWidth="1"/>
    <col min="2833" max="3071" width="8.7265625" style="1"/>
    <col min="3072" max="3072" width="2.54296875" style="1" customWidth="1"/>
    <col min="3073" max="3073" width="6.453125" style="1" customWidth="1"/>
    <col min="3074" max="3074" width="3.54296875" style="1" customWidth="1"/>
    <col min="3075" max="3075" width="16.54296875" style="1" customWidth="1"/>
    <col min="3076" max="3076" width="3" style="1" customWidth="1"/>
    <col min="3077" max="3077" width="11.453125" style="1" customWidth="1"/>
    <col min="3078" max="3078" width="1.453125" style="1" customWidth="1"/>
    <col min="3079" max="3079" width="3.453125" style="1" customWidth="1"/>
    <col min="3080" max="3080" width="1.453125" style="1" customWidth="1"/>
    <col min="3081" max="3081" width="12.54296875" style="1" customWidth="1"/>
    <col min="3082" max="3082" width="3.453125" style="1" customWidth="1"/>
    <col min="3083" max="3083" width="12.54296875" style="1" customWidth="1"/>
    <col min="3084" max="3084" width="1.453125" style="1" customWidth="1"/>
    <col min="3085" max="3085" width="3.54296875" style="1" customWidth="1"/>
    <col min="3086" max="3086" width="1.54296875" style="1" customWidth="1"/>
    <col min="3087" max="3087" width="14" style="1" customWidth="1"/>
    <col min="3088" max="3088" width="2.453125" style="1" customWidth="1"/>
    <col min="3089" max="3327" width="8.7265625" style="1"/>
    <col min="3328" max="3328" width="2.54296875" style="1" customWidth="1"/>
    <col min="3329" max="3329" width="6.453125" style="1" customWidth="1"/>
    <col min="3330" max="3330" width="3.54296875" style="1" customWidth="1"/>
    <col min="3331" max="3331" width="16.54296875" style="1" customWidth="1"/>
    <col min="3332" max="3332" width="3" style="1" customWidth="1"/>
    <col min="3333" max="3333" width="11.453125" style="1" customWidth="1"/>
    <col min="3334" max="3334" width="1.453125" style="1" customWidth="1"/>
    <col min="3335" max="3335" width="3.453125" style="1" customWidth="1"/>
    <col min="3336" max="3336" width="1.453125" style="1" customWidth="1"/>
    <col min="3337" max="3337" width="12.54296875" style="1" customWidth="1"/>
    <col min="3338" max="3338" width="3.453125" style="1" customWidth="1"/>
    <col min="3339" max="3339" width="12.54296875" style="1" customWidth="1"/>
    <col min="3340" max="3340" width="1.453125" style="1" customWidth="1"/>
    <col min="3341" max="3341" width="3.54296875" style="1" customWidth="1"/>
    <col min="3342" max="3342" width="1.54296875" style="1" customWidth="1"/>
    <col min="3343" max="3343" width="14" style="1" customWidth="1"/>
    <col min="3344" max="3344" width="2.453125" style="1" customWidth="1"/>
    <col min="3345" max="3583" width="8.7265625" style="1"/>
    <col min="3584" max="3584" width="2.54296875" style="1" customWidth="1"/>
    <col min="3585" max="3585" width="6.453125" style="1" customWidth="1"/>
    <col min="3586" max="3586" width="3.54296875" style="1" customWidth="1"/>
    <col min="3587" max="3587" width="16.54296875" style="1" customWidth="1"/>
    <col min="3588" max="3588" width="3" style="1" customWidth="1"/>
    <col min="3589" max="3589" width="11.453125" style="1" customWidth="1"/>
    <col min="3590" max="3590" width="1.453125" style="1" customWidth="1"/>
    <col min="3591" max="3591" width="3.453125" style="1" customWidth="1"/>
    <col min="3592" max="3592" width="1.453125" style="1" customWidth="1"/>
    <col min="3593" max="3593" width="12.54296875" style="1" customWidth="1"/>
    <col min="3594" max="3594" width="3.453125" style="1" customWidth="1"/>
    <col min="3595" max="3595" width="12.54296875" style="1" customWidth="1"/>
    <col min="3596" max="3596" width="1.453125" style="1" customWidth="1"/>
    <col min="3597" max="3597" width="3.54296875" style="1" customWidth="1"/>
    <col min="3598" max="3598" width="1.54296875" style="1" customWidth="1"/>
    <col min="3599" max="3599" width="14" style="1" customWidth="1"/>
    <col min="3600" max="3600" width="2.453125" style="1" customWidth="1"/>
    <col min="3601" max="3839" width="8.7265625" style="1"/>
    <col min="3840" max="3840" width="2.54296875" style="1" customWidth="1"/>
    <col min="3841" max="3841" width="6.453125" style="1" customWidth="1"/>
    <col min="3842" max="3842" width="3.54296875" style="1" customWidth="1"/>
    <col min="3843" max="3843" width="16.54296875" style="1" customWidth="1"/>
    <col min="3844" max="3844" width="3" style="1" customWidth="1"/>
    <col min="3845" max="3845" width="11.453125" style="1" customWidth="1"/>
    <col min="3846" max="3846" width="1.453125" style="1" customWidth="1"/>
    <col min="3847" max="3847" width="3.453125" style="1" customWidth="1"/>
    <col min="3848" max="3848" width="1.453125" style="1" customWidth="1"/>
    <col min="3849" max="3849" width="12.54296875" style="1" customWidth="1"/>
    <col min="3850" max="3850" width="3.453125" style="1" customWidth="1"/>
    <col min="3851" max="3851" width="12.54296875" style="1" customWidth="1"/>
    <col min="3852" max="3852" width="1.453125" style="1" customWidth="1"/>
    <col min="3853" max="3853" width="3.54296875" style="1" customWidth="1"/>
    <col min="3854" max="3854" width="1.54296875" style="1" customWidth="1"/>
    <col min="3855" max="3855" width="14" style="1" customWidth="1"/>
    <col min="3856" max="3856" width="2.453125" style="1" customWidth="1"/>
    <col min="3857" max="4095" width="8.7265625" style="1"/>
    <col min="4096" max="4096" width="2.54296875" style="1" customWidth="1"/>
    <col min="4097" max="4097" width="6.453125" style="1" customWidth="1"/>
    <col min="4098" max="4098" width="3.54296875" style="1" customWidth="1"/>
    <col min="4099" max="4099" width="16.54296875" style="1" customWidth="1"/>
    <col min="4100" max="4100" width="3" style="1" customWidth="1"/>
    <col min="4101" max="4101" width="11.453125" style="1" customWidth="1"/>
    <col min="4102" max="4102" width="1.453125" style="1" customWidth="1"/>
    <col min="4103" max="4103" width="3.453125" style="1" customWidth="1"/>
    <col min="4104" max="4104" width="1.453125" style="1" customWidth="1"/>
    <col min="4105" max="4105" width="12.54296875" style="1" customWidth="1"/>
    <col min="4106" max="4106" width="3.453125" style="1" customWidth="1"/>
    <col min="4107" max="4107" width="12.54296875" style="1" customWidth="1"/>
    <col min="4108" max="4108" width="1.453125" style="1" customWidth="1"/>
    <col min="4109" max="4109" width="3.54296875" style="1" customWidth="1"/>
    <col min="4110" max="4110" width="1.54296875" style="1" customWidth="1"/>
    <col min="4111" max="4111" width="14" style="1" customWidth="1"/>
    <col min="4112" max="4112" width="2.453125" style="1" customWidth="1"/>
    <col min="4113" max="4351" width="8.7265625" style="1"/>
    <col min="4352" max="4352" width="2.54296875" style="1" customWidth="1"/>
    <col min="4353" max="4353" width="6.453125" style="1" customWidth="1"/>
    <col min="4354" max="4354" width="3.54296875" style="1" customWidth="1"/>
    <col min="4355" max="4355" width="16.54296875" style="1" customWidth="1"/>
    <col min="4356" max="4356" width="3" style="1" customWidth="1"/>
    <col min="4357" max="4357" width="11.453125" style="1" customWidth="1"/>
    <col min="4358" max="4358" width="1.453125" style="1" customWidth="1"/>
    <col min="4359" max="4359" width="3.453125" style="1" customWidth="1"/>
    <col min="4360" max="4360" width="1.453125" style="1" customWidth="1"/>
    <col min="4361" max="4361" width="12.54296875" style="1" customWidth="1"/>
    <col min="4362" max="4362" width="3.453125" style="1" customWidth="1"/>
    <col min="4363" max="4363" width="12.54296875" style="1" customWidth="1"/>
    <col min="4364" max="4364" width="1.453125" style="1" customWidth="1"/>
    <col min="4365" max="4365" width="3.54296875" style="1" customWidth="1"/>
    <col min="4366" max="4366" width="1.54296875" style="1" customWidth="1"/>
    <col min="4367" max="4367" width="14" style="1" customWidth="1"/>
    <col min="4368" max="4368" width="2.453125" style="1" customWidth="1"/>
    <col min="4369" max="4607" width="8.7265625" style="1"/>
    <col min="4608" max="4608" width="2.54296875" style="1" customWidth="1"/>
    <col min="4609" max="4609" width="6.453125" style="1" customWidth="1"/>
    <col min="4610" max="4610" width="3.54296875" style="1" customWidth="1"/>
    <col min="4611" max="4611" width="16.54296875" style="1" customWidth="1"/>
    <col min="4612" max="4612" width="3" style="1" customWidth="1"/>
    <col min="4613" max="4613" width="11.453125" style="1" customWidth="1"/>
    <col min="4614" max="4614" width="1.453125" style="1" customWidth="1"/>
    <col min="4615" max="4615" width="3.453125" style="1" customWidth="1"/>
    <col min="4616" max="4616" width="1.453125" style="1" customWidth="1"/>
    <col min="4617" max="4617" width="12.54296875" style="1" customWidth="1"/>
    <col min="4618" max="4618" width="3.453125" style="1" customWidth="1"/>
    <col min="4619" max="4619" width="12.54296875" style="1" customWidth="1"/>
    <col min="4620" max="4620" width="1.453125" style="1" customWidth="1"/>
    <col min="4621" max="4621" width="3.54296875" style="1" customWidth="1"/>
    <col min="4622" max="4622" width="1.54296875" style="1" customWidth="1"/>
    <col min="4623" max="4623" width="14" style="1" customWidth="1"/>
    <col min="4624" max="4624" width="2.453125" style="1" customWidth="1"/>
    <col min="4625" max="4863" width="8.7265625" style="1"/>
    <col min="4864" max="4864" width="2.54296875" style="1" customWidth="1"/>
    <col min="4865" max="4865" width="6.453125" style="1" customWidth="1"/>
    <col min="4866" max="4866" width="3.54296875" style="1" customWidth="1"/>
    <col min="4867" max="4867" width="16.54296875" style="1" customWidth="1"/>
    <col min="4868" max="4868" width="3" style="1" customWidth="1"/>
    <col min="4869" max="4869" width="11.453125" style="1" customWidth="1"/>
    <col min="4870" max="4870" width="1.453125" style="1" customWidth="1"/>
    <col min="4871" max="4871" width="3.453125" style="1" customWidth="1"/>
    <col min="4872" max="4872" width="1.453125" style="1" customWidth="1"/>
    <col min="4873" max="4873" width="12.54296875" style="1" customWidth="1"/>
    <col min="4874" max="4874" width="3.453125" style="1" customWidth="1"/>
    <col min="4875" max="4875" width="12.54296875" style="1" customWidth="1"/>
    <col min="4876" max="4876" width="1.453125" style="1" customWidth="1"/>
    <col min="4877" max="4877" width="3.54296875" style="1" customWidth="1"/>
    <col min="4878" max="4878" width="1.54296875" style="1" customWidth="1"/>
    <col min="4879" max="4879" width="14" style="1" customWidth="1"/>
    <col min="4880" max="4880" width="2.453125" style="1" customWidth="1"/>
    <col min="4881" max="5119" width="8.7265625" style="1"/>
    <col min="5120" max="5120" width="2.54296875" style="1" customWidth="1"/>
    <col min="5121" max="5121" width="6.453125" style="1" customWidth="1"/>
    <col min="5122" max="5122" width="3.54296875" style="1" customWidth="1"/>
    <col min="5123" max="5123" width="16.54296875" style="1" customWidth="1"/>
    <col min="5124" max="5124" width="3" style="1" customWidth="1"/>
    <col min="5125" max="5125" width="11.453125" style="1" customWidth="1"/>
    <col min="5126" max="5126" width="1.453125" style="1" customWidth="1"/>
    <col min="5127" max="5127" width="3.453125" style="1" customWidth="1"/>
    <col min="5128" max="5128" width="1.453125" style="1" customWidth="1"/>
    <col min="5129" max="5129" width="12.54296875" style="1" customWidth="1"/>
    <col min="5130" max="5130" width="3.453125" style="1" customWidth="1"/>
    <col min="5131" max="5131" width="12.54296875" style="1" customWidth="1"/>
    <col min="5132" max="5132" width="1.453125" style="1" customWidth="1"/>
    <col min="5133" max="5133" width="3.54296875" style="1" customWidth="1"/>
    <col min="5134" max="5134" width="1.54296875" style="1" customWidth="1"/>
    <col min="5135" max="5135" width="14" style="1" customWidth="1"/>
    <col min="5136" max="5136" width="2.453125" style="1" customWidth="1"/>
    <col min="5137" max="5375" width="8.7265625" style="1"/>
    <col min="5376" max="5376" width="2.54296875" style="1" customWidth="1"/>
    <col min="5377" max="5377" width="6.453125" style="1" customWidth="1"/>
    <col min="5378" max="5378" width="3.54296875" style="1" customWidth="1"/>
    <col min="5379" max="5379" width="16.54296875" style="1" customWidth="1"/>
    <col min="5380" max="5380" width="3" style="1" customWidth="1"/>
    <col min="5381" max="5381" width="11.453125" style="1" customWidth="1"/>
    <col min="5382" max="5382" width="1.453125" style="1" customWidth="1"/>
    <col min="5383" max="5383" width="3.453125" style="1" customWidth="1"/>
    <col min="5384" max="5384" width="1.453125" style="1" customWidth="1"/>
    <col min="5385" max="5385" width="12.54296875" style="1" customWidth="1"/>
    <col min="5386" max="5386" width="3.453125" style="1" customWidth="1"/>
    <col min="5387" max="5387" width="12.54296875" style="1" customWidth="1"/>
    <col min="5388" max="5388" width="1.453125" style="1" customWidth="1"/>
    <col min="5389" max="5389" width="3.54296875" style="1" customWidth="1"/>
    <col min="5390" max="5390" width="1.54296875" style="1" customWidth="1"/>
    <col min="5391" max="5391" width="14" style="1" customWidth="1"/>
    <col min="5392" max="5392" width="2.453125" style="1" customWidth="1"/>
    <col min="5393" max="5631" width="8.7265625" style="1"/>
    <col min="5632" max="5632" width="2.54296875" style="1" customWidth="1"/>
    <col min="5633" max="5633" width="6.453125" style="1" customWidth="1"/>
    <col min="5634" max="5634" width="3.54296875" style="1" customWidth="1"/>
    <col min="5635" max="5635" width="16.54296875" style="1" customWidth="1"/>
    <col min="5636" max="5636" width="3" style="1" customWidth="1"/>
    <col min="5637" max="5637" width="11.453125" style="1" customWidth="1"/>
    <col min="5638" max="5638" width="1.453125" style="1" customWidth="1"/>
    <col min="5639" max="5639" width="3.453125" style="1" customWidth="1"/>
    <col min="5640" max="5640" width="1.453125" style="1" customWidth="1"/>
    <col min="5641" max="5641" width="12.54296875" style="1" customWidth="1"/>
    <col min="5642" max="5642" width="3.453125" style="1" customWidth="1"/>
    <col min="5643" max="5643" width="12.54296875" style="1" customWidth="1"/>
    <col min="5644" max="5644" width="1.453125" style="1" customWidth="1"/>
    <col min="5645" max="5645" width="3.54296875" style="1" customWidth="1"/>
    <col min="5646" max="5646" width="1.54296875" style="1" customWidth="1"/>
    <col min="5647" max="5647" width="14" style="1" customWidth="1"/>
    <col min="5648" max="5648" width="2.453125" style="1" customWidth="1"/>
    <col min="5649" max="5887" width="8.7265625" style="1"/>
    <col min="5888" max="5888" width="2.54296875" style="1" customWidth="1"/>
    <col min="5889" max="5889" width="6.453125" style="1" customWidth="1"/>
    <col min="5890" max="5890" width="3.54296875" style="1" customWidth="1"/>
    <col min="5891" max="5891" width="16.54296875" style="1" customWidth="1"/>
    <col min="5892" max="5892" width="3" style="1" customWidth="1"/>
    <col min="5893" max="5893" width="11.453125" style="1" customWidth="1"/>
    <col min="5894" max="5894" width="1.453125" style="1" customWidth="1"/>
    <col min="5895" max="5895" width="3.453125" style="1" customWidth="1"/>
    <col min="5896" max="5896" width="1.453125" style="1" customWidth="1"/>
    <col min="5897" max="5897" width="12.54296875" style="1" customWidth="1"/>
    <col min="5898" max="5898" width="3.453125" style="1" customWidth="1"/>
    <col min="5899" max="5899" width="12.54296875" style="1" customWidth="1"/>
    <col min="5900" max="5900" width="1.453125" style="1" customWidth="1"/>
    <col min="5901" max="5901" width="3.54296875" style="1" customWidth="1"/>
    <col min="5902" max="5902" width="1.54296875" style="1" customWidth="1"/>
    <col min="5903" max="5903" width="14" style="1" customWidth="1"/>
    <col min="5904" max="5904" width="2.453125" style="1" customWidth="1"/>
    <col min="5905" max="6143" width="8.7265625" style="1"/>
    <col min="6144" max="6144" width="2.54296875" style="1" customWidth="1"/>
    <col min="6145" max="6145" width="6.453125" style="1" customWidth="1"/>
    <col min="6146" max="6146" width="3.54296875" style="1" customWidth="1"/>
    <col min="6147" max="6147" width="16.54296875" style="1" customWidth="1"/>
    <col min="6148" max="6148" width="3" style="1" customWidth="1"/>
    <col min="6149" max="6149" width="11.453125" style="1" customWidth="1"/>
    <col min="6150" max="6150" width="1.453125" style="1" customWidth="1"/>
    <col min="6151" max="6151" width="3.453125" style="1" customWidth="1"/>
    <col min="6152" max="6152" width="1.453125" style="1" customWidth="1"/>
    <col min="6153" max="6153" width="12.54296875" style="1" customWidth="1"/>
    <col min="6154" max="6154" width="3.453125" style="1" customWidth="1"/>
    <col min="6155" max="6155" width="12.54296875" style="1" customWidth="1"/>
    <col min="6156" max="6156" width="1.453125" style="1" customWidth="1"/>
    <col min="6157" max="6157" width="3.54296875" style="1" customWidth="1"/>
    <col min="6158" max="6158" width="1.54296875" style="1" customWidth="1"/>
    <col min="6159" max="6159" width="14" style="1" customWidth="1"/>
    <col min="6160" max="6160" width="2.453125" style="1" customWidth="1"/>
    <col min="6161" max="6399" width="8.7265625" style="1"/>
    <col min="6400" max="6400" width="2.54296875" style="1" customWidth="1"/>
    <col min="6401" max="6401" width="6.453125" style="1" customWidth="1"/>
    <col min="6402" max="6402" width="3.54296875" style="1" customWidth="1"/>
    <col min="6403" max="6403" width="16.54296875" style="1" customWidth="1"/>
    <col min="6404" max="6404" width="3" style="1" customWidth="1"/>
    <col min="6405" max="6405" width="11.453125" style="1" customWidth="1"/>
    <col min="6406" max="6406" width="1.453125" style="1" customWidth="1"/>
    <col min="6407" max="6407" width="3.453125" style="1" customWidth="1"/>
    <col min="6408" max="6408" width="1.453125" style="1" customWidth="1"/>
    <col min="6409" max="6409" width="12.54296875" style="1" customWidth="1"/>
    <col min="6410" max="6410" width="3.453125" style="1" customWidth="1"/>
    <col min="6411" max="6411" width="12.54296875" style="1" customWidth="1"/>
    <col min="6412" max="6412" width="1.453125" style="1" customWidth="1"/>
    <col min="6413" max="6413" width="3.54296875" style="1" customWidth="1"/>
    <col min="6414" max="6414" width="1.54296875" style="1" customWidth="1"/>
    <col min="6415" max="6415" width="14" style="1" customWidth="1"/>
    <col min="6416" max="6416" width="2.453125" style="1" customWidth="1"/>
    <col min="6417" max="6655" width="8.7265625" style="1"/>
    <col min="6656" max="6656" width="2.54296875" style="1" customWidth="1"/>
    <col min="6657" max="6657" width="6.453125" style="1" customWidth="1"/>
    <col min="6658" max="6658" width="3.54296875" style="1" customWidth="1"/>
    <col min="6659" max="6659" width="16.54296875" style="1" customWidth="1"/>
    <col min="6660" max="6660" width="3" style="1" customWidth="1"/>
    <col min="6661" max="6661" width="11.453125" style="1" customWidth="1"/>
    <col min="6662" max="6662" width="1.453125" style="1" customWidth="1"/>
    <col min="6663" max="6663" width="3.453125" style="1" customWidth="1"/>
    <col min="6664" max="6664" width="1.453125" style="1" customWidth="1"/>
    <col min="6665" max="6665" width="12.54296875" style="1" customWidth="1"/>
    <col min="6666" max="6666" width="3.453125" style="1" customWidth="1"/>
    <col min="6667" max="6667" width="12.54296875" style="1" customWidth="1"/>
    <col min="6668" max="6668" width="1.453125" style="1" customWidth="1"/>
    <col min="6669" max="6669" width="3.54296875" style="1" customWidth="1"/>
    <col min="6670" max="6670" width="1.54296875" style="1" customWidth="1"/>
    <col min="6671" max="6671" width="14" style="1" customWidth="1"/>
    <col min="6672" max="6672" width="2.453125" style="1" customWidth="1"/>
    <col min="6673" max="6911" width="8.7265625" style="1"/>
    <col min="6912" max="6912" width="2.54296875" style="1" customWidth="1"/>
    <col min="6913" max="6913" width="6.453125" style="1" customWidth="1"/>
    <col min="6914" max="6914" width="3.54296875" style="1" customWidth="1"/>
    <col min="6915" max="6915" width="16.54296875" style="1" customWidth="1"/>
    <col min="6916" max="6916" width="3" style="1" customWidth="1"/>
    <col min="6917" max="6917" width="11.453125" style="1" customWidth="1"/>
    <col min="6918" max="6918" width="1.453125" style="1" customWidth="1"/>
    <col min="6919" max="6919" width="3.453125" style="1" customWidth="1"/>
    <col min="6920" max="6920" width="1.453125" style="1" customWidth="1"/>
    <col min="6921" max="6921" width="12.54296875" style="1" customWidth="1"/>
    <col min="6922" max="6922" width="3.453125" style="1" customWidth="1"/>
    <col min="6923" max="6923" width="12.54296875" style="1" customWidth="1"/>
    <col min="6924" max="6924" width="1.453125" style="1" customWidth="1"/>
    <col min="6925" max="6925" width="3.54296875" style="1" customWidth="1"/>
    <col min="6926" max="6926" width="1.54296875" style="1" customWidth="1"/>
    <col min="6927" max="6927" width="14" style="1" customWidth="1"/>
    <col min="6928" max="6928" width="2.453125" style="1" customWidth="1"/>
    <col min="6929" max="7167" width="8.7265625" style="1"/>
    <col min="7168" max="7168" width="2.54296875" style="1" customWidth="1"/>
    <col min="7169" max="7169" width="6.453125" style="1" customWidth="1"/>
    <col min="7170" max="7170" width="3.54296875" style="1" customWidth="1"/>
    <col min="7171" max="7171" width="16.54296875" style="1" customWidth="1"/>
    <col min="7172" max="7172" width="3" style="1" customWidth="1"/>
    <col min="7173" max="7173" width="11.453125" style="1" customWidth="1"/>
    <col min="7174" max="7174" width="1.453125" style="1" customWidth="1"/>
    <col min="7175" max="7175" width="3.453125" style="1" customWidth="1"/>
    <col min="7176" max="7176" width="1.453125" style="1" customWidth="1"/>
    <col min="7177" max="7177" width="12.54296875" style="1" customWidth="1"/>
    <col min="7178" max="7178" width="3.453125" style="1" customWidth="1"/>
    <col min="7179" max="7179" width="12.54296875" style="1" customWidth="1"/>
    <col min="7180" max="7180" width="1.453125" style="1" customWidth="1"/>
    <col min="7181" max="7181" width="3.54296875" style="1" customWidth="1"/>
    <col min="7182" max="7182" width="1.54296875" style="1" customWidth="1"/>
    <col min="7183" max="7183" width="14" style="1" customWidth="1"/>
    <col min="7184" max="7184" width="2.453125" style="1" customWidth="1"/>
    <col min="7185" max="7423" width="8.7265625" style="1"/>
    <col min="7424" max="7424" width="2.54296875" style="1" customWidth="1"/>
    <col min="7425" max="7425" width="6.453125" style="1" customWidth="1"/>
    <col min="7426" max="7426" width="3.54296875" style="1" customWidth="1"/>
    <col min="7427" max="7427" width="16.54296875" style="1" customWidth="1"/>
    <col min="7428" max="7428" width="3" style="1" customWidth="1"/>
    <col min="7429" max="7429" width="11.453125" style="1" customWidth="1"/>
    <col min="7430" max="7430" width="1.453125" style="1" customWidth="1"/>
    <col min="7431" max="7431" width="3.453125" style="1" customWidth="1"/>
    <col min="7432" max="7432" width="1.453125" style="1" customWidth="1"/>
    <col min="7433" max="7433" width="12.54296875" style="1" customWidth="1"/>
    <col min="7434" max="7434" width="3.453125" style="1" customWidth="1"/>
    <col min="7435" max="7435" width="12.54296875" style="1" customWidth="1"/>
    <col min="7436" max="7436" width="1.453125" style="1" customWidth="1"/>
    <col min="7437" max="7437" width="3.54296875" style="1" customWidth="1"/>
    <col min="7438" max="7438" width="1.54296875" style="1" customWidth="1"/>
    <col min="7439" max="7439" width="14" style="1" customWidth="1"/>
    <col min="7440" max="7440" width="2.453125" style="1" customWidth="1"/>
    <col min="7441" max="7679" width="8.7265625" style="1"/>
    <col min="7680" max="7680" width="2.54296875" style="1" customWidth="1"/>
    <col min="7681" max="7681" width="6.453125" style="1" customWidth="1"/>
    <col min="7682" max="7682" width="3.54296875" style="1" customWidth="1"/>
    <col min="7683" max="7683" width="16.54296875" style="1" customWidth="1"/>
    <col min="7684" max="7684" width="3" style="1" customWidth="1"/>
    <col min="7685" max="7685" width="11.453125" style="1" customWidth="1"/>
    <col min="7686" max="7686" width="1.453125" style="1" customWidth="1"/>
    <col min="7687" max="7687" width="3.453125" style="1" customWidth="1"/>
    <col min="7688" max="7688" width="1.453125" style="1" customWidth="1"/>
    <col min="7689" max="7689" width="12.54296875" style="1" customWidth="1"/>
    <col min="7690" max="7690" width="3.453125" style="1" customWidth="1"/>
    <col min="7691" max="7691" width="12.54296875" style="1" customWidth="1"/>
    <col min="7692" max="7692" width="1.453125" style="1" customWidth="1"/>
    <col min="7693" max="7693" width="3.54296875" style="1" customWidth="1"/>
    <col min="7694" max="7694" width="1.54296875" style="1" customWidth="1"/>
    <col min="7695" max="7695" width="14" style="1" customWidth="1"/>
    <col min="7696" max="7696" width="2.453125" style="1" customWidth="1"/>
    <col min="7697" max="7935" width="8.7265625" style="1"/>
    <col min="7936" max="7936" width="2.54296875" style="1" customWidth="1"/>
    <col min="7937" max="7937" width="6.453125" style="1" customWidth="1"/>
    <col min="7938" max="7938" width="3.54296875" style="1" customWidth="1"/>
    <col min="7939" max="7939" width="16.54296875" style="1" customWidth="1"/>
    <col min="7940" max="7940" width="3" style="1" customWidth="1"/>
    <col min="7941" max="7941" width="11.453125" style="1" customWidth="1"/>
    <col min="7942" max="7942" width="1.453125" style="1" customWidth="1"/>
    <col min="7943" max="7943" width="3.453125" style="1" customWidth="1"/>
    <col min="7944" max="7944" width="1.453125" style="1" customWidth="1"/>
    <col min="7945" max="7945" width="12.54296875" style="1" customWidth="1"/>
    <col min="7946" max="7946" width="3.453125" style="1" customWidth="1"/>
    <col min="7947" max="7947" width="12.54296875" style="1" customWidth="1"/>
    <col min="7948" max="7948" width="1.453125" style="1" customWidth="1"/>
    <col min="7949" max="7949" width="3.54296875" style="1" customWidth="1"/>
    <col min="7950" max="7950" width="1.54296875" style="1" customWidth="1"/>
    <col min="7951" max="7951" width="14" style="1" customWidth="1"/>
    <col min="7952" max="7952" width="2.453125" style="1" customWidth="1"/>
    <col min="7953" max="8191" width="8.7265625" style="1"/>
    <col min="8192" max="8192" width="2.54296875" style="1" customWidth="1"/>
    <col min="8193" max="8193" width="6.453125" style="1" customWidth="1"/>
    <col min="8194" max="8194" width="3.54296875" style="1" customWidth="1"/>
    <col min="8195" max="8195" width="16.54296875" style="1" customWidth="1"/>
    <col min="8196" max="8196" width="3" style="1" customWidth="1"/>
    <col min="8197" max="8197" width="11.453125" style="1" customWidth="1"/>
    <col min="8198" max="8198" width="1.453125" style="1" customWidth="1"/>
    <col min="8199" max="8199" width="3.453125" style="1" customWidth="1"/>
    <col min="8200" max="8200" width="1.453125" style="1" customWidth="1"/>
    <col min="8201" max="8201" width="12.54296875" style="1" customWidth="1"/>
    <col min="8202" max="8202" width="3.453125" style="1" customWidth="1"/>
    <col min="8203" max="8203" width="12.54296875" style="1" customWidth="1"/>
    <col min="8204" max="8204" width="1.453125" style="1" customWidth="1"/>
    <col min="8205" max="8205" width="3.54296875" style="1" customWidth="1"/>
    <col min="8206" max="8206" width="1.54296875" style="1" customWidth="1"/>
    <col min="8207" max="8207" width="14" style="1" customWidth="1"/>
    <col min="8208" max="8208" width="2.453125" style="1" customWidth="1"/>
    <col min="8209" max="8447" width="8.7265625" style="1"/>
    <col min="8448" max="8448" width="2.54296875" style="1" customWidth="1"/>
    <col min="8449" max="8449" width="6.453125" style="1" customWidth="1"/>
    <col min="8450" max="8450" width="3.54296875" style="1" customWidth="1"/>
    <col min="8451" max="8451" width="16.54296875" style="1" customWidth="1"/>
    <col min="8452" max="8452" width="3" style="1" customWidth="1"/>
    <col min="8453" max="8453" width="11.453125" style="1" customWidth="1"/>
    <col min="8454" max="8454" width="1.453125" style="1" customWidth="1"/>
    <col min="8455" max="8455" width="3.453125" style="1" customWidth="1"/>
    <col min="8456" max="8456" width="1.453125" style="1" customWidth="1"/>
    <col min="8457" max="8457" width="12.54296875" style="1" customWidth="1"/>
    <col min="8458" max="8458" width="3.453125" style="1" customWidth="1"/>
    <col min="8459" max="8459" width="12.54296875" style="1" customWidth="1"/>
    <col min="8460" max="8460" width="1.453125" style="1" customWidth="1"/>
    <col min="8461" max="8461" width="3.54296875" style="1" customWidth="1"/>
    <col min="8462" max="8462" width="1.54296875" style="1" customWidth="1"/>
    <col min="8463" max="8463" width="14" style="1" customWidth="1"/>
    <col min="8464" max="8464" width="2.453125" style="1" customWidth="1"/>
    <col min="8465" max="8703" width="8.7265625" style="1"/>
    <col min="8704" max="8704" width="2.54296875" style="1" customWidth="1"/>
    <col min="8705" max="8705" width="6.453125" style="1" customWidth="1"/>
    <col min="8706" max="8706" width="3.54296875" style="1" customWidth="1"/>
    <col min="8707" max="8707" width="16.54296875" style="1" customWidth="1"/>
    <col min="8708" max="8708" width="3" style="1" customWidth="1"/>
    <col min="8709" max="8709" width="11.453125" style="1" customWidth="1"/>
    <col min="8710" max="8710" width="1.453125" style="1" customWidth="1"/>
    <col min="8711" max="8711" width="3.453125" style="1" customWidth="1"/>
    <col min="8712" max="8712" width="1.453125" style="1" customWidth="1"/>
    <col min="8713" max="8713" width="12.54296875" style="1" customWidth="1"/>
    <col min="8714" max="8714" width="3.453125" style="1" customWidth="1"/>
    <col min="8715" max="8715" width="12.54296875" style="1" customWidth="1"/>
    <col min="8716" max="8716" width="1.453125" style="1" customWidth="1"/>
    <col min="8717" max="8717" width="3.54296875" style="1" customWidth="1"/>
    <col min="8718" max="8718" width="1.54296875" style="1" customWidth="1"/>
    <col min="8719" max="8719" width="14" style="1" customWidth="1"/>
    <col min="8720" max="8720" width="2.453125" style="1" customWidth="1"/>
    <col min="8721" max="8959" width="8.7265625" style="1"/>
    <col min="8960" max="8960" width="2.54296875" style="1" customWidth="1"/>
    <col min="8961" max="8961" width="6.453125" style="1" customWidth="1"/>
    <col min="8962" max="8962" width="3.54296875" style="1" customWidth="1"/>
    <col min="8963" max="8963" width="16.54296875" style="1" customWidth="1"/>
    <col min="8964" max="8964" width="3" style="1" customWidth="1"/>
    <col min="8965" max="8965" width="11.453125" style="1" customWidth="1"/>
    <col min="8966" max="8966" width="1.453125" style="1" customWidth="1"/>
    <col min="8967" max="8967" width="3.453125" style="1" customWidth="1"/>
    <col min="8968" max="8968" width="1.453125" style="1" customWidth="1"/>
    <col min="8969" max="8969" width="12.54296875" style="1" customWidth="1"/>
    <col min="8970" max="8970" width="3.453125" style="1" customWidth="1"/>
    <col min="8971" max="8971" width="12.54296875" style="1" customWidth="1"/>
    <col min="8972" max="8972" width="1.453125" style="1" customWidth="1"/>
    <col min="8973" max="8973" width="3.54296875" style="1" customWidth="1"/>
    <col min="8974" max="8974" width="1.54296875" style="1" customWidth="1"/>
    <col min="8975" max="8975" width="14" style="1" customWidth="1"/>
    <col min="8976" max="8976" width="2.453125" style="1" customWidth="1"/>
    <col min="8977" max="9215" width="8.7265625" style="1"/>
    <col min="9216" max="9216" width="2.54296875" style="1" customWidth="1"/>
    <col min="9217" max="9217" width="6.453125" style="1" customWidth="1"/>
    <col min="9218" max="9218" width="3.54296875" style="1" customWidth="1"/>
    <col min="9219" max="9219" width="16.54296875" style="1" customWidth="1"/>
    <col min="9220" max="9220" width="3" style="1" customWidth="1"/>
    <col min="9221" max="9221" width="11.453125" style="1" customWidth="1"/>
    <col min="9222" max="9222" width="1.453125" style="1" customWidth="1"/>
    <col min="9223" max="9223" width="3.453125" style="1" customWidth="1"/>
    <col min="9224" max="9224" width="1.453125" style="1" customWidth="1"/>
    <col min="9225" max="9225" width="12.54296875" style="1" customWidth="1"/>
    <col min="9226" max="9226" width="3.453125" style="1" customWidth="1"/>
    <col min="9227" max="9227" width="12.54296875" style="1" customWidth="1"/>
    <col min="9228" max="9228" width="1.453125" style="1" customWidth="1"/>
    <col min="9229" max="9229" width="3.54296875" style="1" customWidth="1"/>
    <col min="9230" max="9230" width="1.54296875" style="1" customWidth="1"/>
    <col min="9231" max="9231" width="14" style="1" customWidth="1"/>
    <col min="9232" max="9232" width="2.453125" style="1" customWidth="1"/>
    <col min="9233" max="9471" width="8.7265625" style="1"/>
    <col min="9472" max="9472" width="2.54296875" style="1" customWidth="1"/>
    <col min="9473" max="9473" width="6.453125" style="1" customWidth="1"/>
    <col min="9474" max="9474" width="3.54296875" style="1" customWidth="1"/>
    <col min="9475" max="9475" width="16.54296875" style="1" customWidth="1"/>
    <col min="9476" max="9476" width="3" style="1" customWidth="1"/>
    <col min="9477" max="9477" width="11.453125" style="1" customWidth="1"/>
    <col min="9478" max="9478" width="1.453125" style="1" customWidth="1"/>
    <col min="9479" max="9479" width="3.453125" style="1" customWidth="1"/>
    <col min="9480" max="9480" width="1.453125" style="1" customWidth="1"/>
    <col min="9481" max="9481" width="12.54296875" style="1" customWidth="1"/>
    <col min="9482" max="9482" width="3.453125" style="1" customWidth="1"/>
    <col min="9483" max="9483" width="12.54296875" style="1" customWidth="1"/>
    <col min="9484" max="9484" width="1.453125" style="1" customWidth="1"/>
    <col min="9485" max="9485" width="3.54296875" style="1" customWidth="1"/>
    <col min="9486" max="9486" width="1.54296875" style="1" customWidth="1"/>
    <col min="9487" max="9487" width="14" style="1" customWidth="1"/>
    <col min="9488" max="9488" width="2.453125" style="1" customWidth="1"/>
    <col min="9489" max="9727" width="8.7265625" style="1"/>
    <col min="9728" max="9728" width="2.54296875" style="1" customWidth="1"/>
    <col min="9729" max="9729" width="6.453125" style="1" customWidth="1"/>
    <col min="9730" max="9730" width="3.54296875" style="1" customWidth="1"/>
    <col min="9731" max="9731" width="16.54296875" style="1" customWidth="1"/>
    <col min="9732" max="9732" width="3" style="1" customWidth="1"/>
    <col min="9733" max="9733" width="11.453125" style="1" customWidth="1"/>
    <col min="9734" max="9734" width="1.453125" style="1" customWidth="1"/>
    <col min="9735" max="9735" width="3.453125" style="1" customWidth="1"/>
    <col min="9736" max="9736" width="1.453125" style="1" customWidth="1"/>
    <col min="9737" max="9737" width="12.54296875" style="1" customWidth="1"/>
    <col min="9738" max="9738" width="3.453125" style="1" customWidth="1"/>
    <col min="9739" max="9739" width="12.54296875" style="1" customWidth="1"/>
    <col min="9740" max="9740" width="1.453125" style="1" customWidth="1"/>
    <col min="9741" max="9741" width="3.54296875" style="1" customWidth="1"/>
    <col min="9742" max="9742" width="1.54296875" style="1" customWidth="1"/>
    <col min="9743" max="9743" width="14" style="1" customWidth="1"/>
    <col min="9744" max="9744" width="2.453125" style="1" customWidth="1"/>
    <col min="9745" max="9983" width="8.7265625" style="1"/>
    <col min="9984" max="9984" width="2.54296875" style="1" customWidth="1"/>
    <col min="9985" max="9985" width="6.453125" style="1" customWidth="1"/>
    <col min="9986" max="9986" width="3.54296875" style="1" customWidth="1"/>
    <col min="9987" max="9987" width="16.54296875" style="1" customWidth="1"/>
    <col min="9988" max="9988" width="3" style="1" customWidth="1"/>
    <col min="9989" max="9989" width="11.453125" style="1" customWidth="1"/>
    <col min="9990" max="9990" width="1.453125" style="1" customWidth="1"/>
    <col min="9991" max="9991" width="3.453125" style="1" customWidth="1"/>
    <col min="9992" max="9992" width="1.453125" style="1" customWidth="1"/>
    <col min="9993" max="9993" width="12.54296875" style="1" customWidth="1"/>
    <col min="9994" max="9994" width="3.453125" style="1" customWidth="1"/>
    <col min="9995" max="9995" width="12.54296875" style="1" customWidth="1"/>
    <col min="9996" max="9996" width="1.453125" style="1" customWidth="1"/>
    <col min="9997" max="9997" width="3.54296875" style="1" customWidth="1"/>
    <col min="9998" max="9998" width="1.54296875" style="1" customWidth="1"/>
    <col min="9999" max="9999" width="14" style="1" customWidth="1"/>
    <col min="10000" max="10000" width="2.453125" style="1" customWidth="1"/>
    <col min="10001" max="10239" width="8.7265625" style="1"/>
    <col min="10240" max="10240" width="2.54296875" style="1" customWidth="1"/>
    <col min="10241" max="10241" width="6.453125" style="1" customWidth="1"/>
    <col min="10242" max="10242" width="3.54296875" style="1" customWidth="1"/>
    <col min="10243" max="10243" width="16.54296875" style="1" customWidth="1"/>
    <col min="10244" max="10244" width="3" style="1" customWidth="1"/>
    <col min="10245" max="10245" width="11.453125" style="1" customWidth="1"/>
    <col min="10246" max="10246" width="1.453125" style="1" customWidth="1"/>
    <col min="10247" max="10247" width="3.453125" style="1" customWidth="1"/>
    <col min="10248" max="10248" width="1.453125" style="1" customWidth="1"/>
    <col min="10249" max="10249" width="12.54296875" style="1" customWidth="1"/>
    <col min="10250" max="10250" width="3.453125" style="1" customWidth="1"/>
    <col min="10251" max="10251" width="12.54296875" style="1" customWidth="1"/>
    <col min="10252" max="10252" width="1.453125" style="1" customWidth="1"/>
    <col min="10253" max="10253" width="3.54296875" style="1" customWidth="1"/>
    <col min="10254" max="10254" width="1.54296875" style="1" customWidth="1"/>
    <col min="10255" max="10255" width="14" style="1" customWidth="1"/>
    <col min="10256" max="10256" width="2.453125" style="1" customWidth="1"/>
    <col min="10257" max="10495" width="8.7265625" style="1"/>
    <col min="10496" max="10496" width="2.54296875" style="1" customWidth="1"/>
    <col min="10497" max="10497" width="6.453125" style="1" customWidth="1"/>
    <col min="10498" max="10498" width="3.54296875" style="1" customWidth="1"/>
    <col min="10499" max="10499" width="16.54296875" style="1" customWidth="1"/>
    <col min="10500" max="10500" width="3" style="1" customWidth="1"/>
    <col min="10501" max="10501" width="11.453125" style="1" customWidth="1"/>
    <col min="10502" max="10502" width="1.453125" style="1" customWidth="1"/>
    <col min="10503" max="10503" width="3.453125" style="1" customWidth="1"/>
    <col min="10504" max="10504" width="1.453125" style="1" customWidth="1"/>
    <col min="10505" max="10505" width="12.54296875" style="1" customWidth="1"/>
    <col min="10506" max="10506" width="3.453125" style="1" customWidth="1"/>
    <col min="10507" max="10507" width="12.54296875" style="1" customWidth="1"/>
    <col min="10508" max="10508" width="1.453125" style="1" customWidth="1"/>
    <col min="10509" max="10509" width="3.54296875" style="1" customWidth="1"/>
    <col min="10510" max="10510" width="1.54296875" style="1" customWidth="1"/>
    <col min="10511" max="10511" width="14" style="1" customWidth="1"/>
    <col min="10512" max="10512" width="2.453125" style="1" customWidth="1"/>
    <col min="10513" max="10751" width="8.7265625" style="1"/>
    <col min="10752" max="10752" width="2.54296875" style="1" customWidth="1"/>
    <col min="10753" max="10753" width="6.453125" style="1" customWidth="1"/>
    <col min="10754" max="10754" width="3.54296875" style="1" customWidth="1"/>
    <col min="10755" max="10755" width="16.54296875" style="1" customWidth="1"/>
    <col min="10756" max="10756" width="3" style="1" customWidth="1"/>
    <col min="10757" max="10757" width="11.453125" style="1" customWidth="1"/>
    <col min="10758" max="10758" width="1.453125" style="1" customWidth="1"/>
    <col min="10759" max="10759" width="3.453125" style="1" customWidth="1"/>
    <col min="10760" max="10760" width="1.453125" style="1" customWidth="1"/>
    <col min="10761" max="10761" width="12.54296875" style="1" customWidth="1"/>
    <col min="10762" max="10762" width="3.453125" style="1" customWidth="1"/>
    <col min="10763" max="10763" width="12.54296875" style="1" customWidth="1"/>
    <col min="10764" max="10764" width="1.453125" style="1" customWidth="1"/>
    <col min="10765" max="10765" width="3.54296875" style="1" customWidth="1"/>
    <col min="10766" max="10766" width="1.54296875" style="1" customWidth="1"/>
    <col min="10767" max="10767" width="14" style="1" customWidth="1"/>
    <col min="10768" max="10768" width="2.453125" style="1" customWidth="1"/>
    <col min="10769" max="11007" width="8.7265625" style="1"/>
    <col min="11008" max="11008" width="2.54296875" style="1" customWidth="1"/>
    <col min="11009" max="11009" width="6.453125" style="1" customWidth="1"/>
    <col min="11010" max="11010" width="3.54296875" style="1" customWidth="1"/>
    <col min="11011" max="11011" width="16.54296875" style="1" customWidth="1"/>
    <col min="11012" max="11012" width="3" style="1" customWidth="1"/>
    <col min="11013" max="11013" width="11.453125" style="1" customWidth="1"/>
    <col min="11014" max="11014" width="1.453125" style="1" customWidth="1"/>
    <col min="11015" max="11015" width="3.453125" style="1" customWidth="1"/>
    <col min="11016" max="11016" width="1.453125" style="1" customWidth="1"/>
    <col min="11017" max="11017" width="12.54296875" style="1" customWidth="1"/>
    <col min="11018" max="11018" width="3.453125" style="1" customWidth="1"/>
    <col min="11019" max="11019" width="12.54296875" style="1" customWidth="1"/>
    <col min="11020" max="11020" width="1.453125" style="1" customWidth="1"/>
    <col min="11021" max="11021" width="3.54296875" style="1" customWidth="1"/>
    <col min="11022" max="11022" width="1.54296875" style="1" customWidth="1"/>
    <col min="11023" max="11023" width="14" style="1" customWidth="1"/>
    <col min="11024" max="11024" width="2.453125" style="1" customWidth="1"/>
    <col min="11025" max="11263" width="8.7265625" style="1"/>
    <col min="11264" max="11264" width="2.54296875" style="1" customWidth="1"/>
    <col min="11265" max="11265" width="6.453125" style="1" customWidth="1"/>
    <col min="11266" max="11266" width="3.54296875" style="1" customWidth="1"/>
    <col min="11267" max="11267" width="16.54296875" style="1" customWidth="1"/>
    <col min="11268" max="11268" width="3" style="1" customWidth="1"/>
    <col min="11269" max="11269" width="11.453125" style="1" customWidth="1"/>
    <col min="11270" max="11270" width="1.453125" style="1" customWidth="1"/>
    <col min="11271" max="11271" width="3.453125" style="1" customWidth="1"/>
    <col min="11272" max="11272" width="1.453125" style="1" customWidth="1"/>
    <col min="11273" max="11273" width="12.54296875" style="1" customWidth="1"/>
    <col min="11274" max="11274" width="3.453125" style="1" customWidth="1"/>
    <col min="11275" max="11275" width="12.54296875" style="1" customWidth="1"/>
    <col min="11276" max="11276" width="1.453125" style="1" customWidth="1"/>
    <col min="11277" max="11277" width="3.54296875" style="1" customWidth="1"/>
    <col min="11278" max="11278" width="1.54296875" style="1" customWidth="1"/>
    <col min="11279" max="11279" width="14" style="1" customWidth="1"/>
    <col min="11280" max="11280" width="2.453125" style="1" customWidth="1"/>
    <col min="11281" max="11519" width="8.7265625" style="1"/>
    <col min="11520" max="11520" width="2.54296875" style="1" customWidth="1"/>
    <col min="11521" max="11521" width="6.453125" style="1" customWidth="1"/>
    <col min="11522" max="11522" width="3.54296875" style="1" customWidth="1"/>
    <col min="11523" max="11523" width="16.54296875" style="1" customWidth="1"/>
    <col min="11524" max="11524" width="3" style="1" customWidth="1"/>
    <col min="11525" max="11525" width="11.453125" style="1" customWidth="1"/>
    <col min="11526" max="11526" width="1.453125" style="1" customWidth="1"/>
    <col min="11527" max="11527" width="3.453125" style="1" customWidth="1"/>
    <col min="11528" max="11528" width="1.453125" style="1" customWidth="1"/>
    <col min="11529" max="11529" width="12.54296875" style="1" customWidth="1"/>
    <col min="11530" max="11530" width="3.453125" style="1" customWidth="1"/>
    <col min="11531" max="11531" width="12.54296875" style="1" customWidth="1"/>
    <col min="11532" max="11532" width="1.453125" style="1" customWidth="1"/>
    <col min="11533" max="11533" width="3.54296875" style="1" customWidth="1"/>
    <col min="11534" max="11534" width="1.54296875" style="1" customWidth="1"/>
    <col min="11535" max="11535" width="14" style="1" customWidth="1"/>
    <col min="11536" max="11536" width="2.453125" style="1" customWidth="1"/>
    <col min="11537" max="11775" width="8.7265625" style="1"/>
    <col min="11776" max="11776" width="2.54296875" style="1" customWidth="1"/>
    <col min="11777" max="11777" width="6.453125" style="1" customWidth="1"/>
    <col min="11778" max="11778" width="3.54296875" style="1" customWidth="1"/>
    <col min="11779" max="11779" width="16.54296875" style="1" customWidth="1"/>
    <col min="11780" max="11780" width="3" style="1" customWidth="1"/>
    <col min="11781" max="11781" width="11.453125" style="1" customWidth="1"/>
    <col min="11782" max="11782" width="1.453125" style="1" customWidth="1"/>
    <col min="11783" max="11783" width="3.453125" style="1" customWidth="1"/>
    <col min="11784" max="11784" width="1.453125" style="1" customWidth="1"/>
    <col min="11785" max="11785" width="12.54296875" style="1" customWidth="1"/>
    <col min="11786" max="11786" width="3.453125" style="1" customWidth="1"/>
    <col min="11787" max="11787" width="12.54296875" style="1" customWidth="1"/>
    <col min="11788" max="11788" width="1.453125" style="1" customWidth="1"/>
    <col min="11789" max="11789" width="3.54296875" style="1" customWidth="1"/>
    <col min="11790" max="11790" width="1.54296875" style="1" customWidth="1"/>
    <col min="11791" max="11791" width="14" style="1" customWidth="1"/>
    <col min="11792" max="11792" width="2.453125" style="1" customWidth="1"/>
    <col min="11793" max="12031" width="8.7265625" style="1"/>
    <col min="12032" max="12032" width="2.54296875" style="1" customWidth="1"/>
    <col min="12033" max="12033" width="6.453125" style="1" customWidth="1"/>
    <col min="12034" max="12034" width="3.54296875" style="1" customWidth="1"/>
    <col min="12035" max="12035" width="16.54296875" style="1" customWidth="1"/>
    <col min="12036" max="12036" width="3" style="1" customWidth="1"/>
    <col min="12037" max="12037" width="11.453125" style="1" customWidth="1"/>
    <col min="12038" max="12038" width="1.453125" style="1" customWidth="1"/>
    <col min="12039" max="12039" width="3.453125" style="1" customWidth="1"/>
    <col min="12040" max="12040" width="1.453125" style="1" customWidth="1"/>
    <col min="12041" max="12041" width="12.54296875" style="1" customWidth="1"/>
    <col min="12042" max="12042" width="3.453125" style="1" customWidth="1"/>
    <col min="12043" max="12043" width="12.54296875" style="1" customWidth="1"/>
    <col min="12044" max="12044" width="1.453125" style="1" customWidth="1"/>
    <col min="12045" max="12045" width="3.54296875" style="1" customWidth="1"/>
    <col min="12046" max="12046" width="1.54296875" style="1" customWidth="1"/>
    <col min="12047" max="12047" width="14" style="1" customWidth="1"/>
    <col min="12048" max="12048" width="2.453125" style="1" customWidth="1"/>
    <col min="12049" max="12287" width="8.7265625" style="1"/>
    <col min="12288" max="12288" width="2.54296875" style="1" customWidth="1"/>
    <col min="12289" max="12289" width="6.453125" style="1" customWidth="1"/>
    <col min="12290" max="12290" width="3.54296875" style="1" customWidth="1"/>
    <col min="12291" max="12291" width="16.54296875" style="1" customWidth="1"/>
    <col min="12292" max="12292" width="3" style="1" customWidth="1"/>
    <col min="12293" max="12293" width="11.453125" style="1" customWidth="1"/>
    <col min="12294" max="12294" width="1.453125" style="1" customWidth="1"/>
    <col min="12295" max="12295" width="3.453125" style="1" customWidth="1"/>
    <col min="12296" max="12296" width="1.453125" style="1" customWidth="1"/>
    <col min="12297" max="12297" width="12.54296875" style="1" customWidth="1"/>
    <col min="12298" max="12298" width="3.453125" style="1" customWidth="1"/>
    <col min="12299" max="12299" width="12.54296875" style="1" customWidth="1"/>
    <col min="12300" max="12300" width="1.453125" style="1" customWidth="1"/>
    <col min="12301" max="12301" width="3.54296875" style="1" customWidth="1"/>
    <col min="12302" max="12302" width="1.54296875" style="1" customWidth="1"/>
    <col min="12303" max="12303" width="14" style="1" customWidth="1"/>
    <col min="12304" max="12304" width="2.453125" style="1" customWidth="1"/>
    <col min="12305" max="12543" width="8.7265625" style="1"/>
    <col min="12544" max="12544" width="2.54296875" style="1" customWidth="1"/>
    <col min="12545" max="12545" width="6.453125" style="1" customWidth="1"/>
    <col min="12546" max="12546" width="3.54296875" style="1" customWidth="1"/>
    <col min="12547" max="12547" width="16.54296875" style="1" customWidth="1"/>
    <col min="12548" max="12548" width="3" style="1" customWidth="1"/>
    <col min="12549" max="12549" width="11.453125" style="1" customWidth="1"/>
    <col min="12550" max="12550" width="1.453125" style="1" customWidth="1"/>
    <col min="12551" max="12551" width="3.453125" style="1" customWidth="1"/>
    <col min="12552" max="12552" width="1.453125" style="1" customWidth="1"/>
    <col min="12553" max="12553" width="12.54296875" style="1" customWidth="1"/>
    <col min="12554" max="12554" width="3.453125" style="1" customWidth="1"/>
    <col min="12555" max="12555" width="12.54296875" style="1" customWidth="1"/>
    <col min="12556" max="12556" width="1.453125" style="1" customWidth="1"/>
    <col min="12557" max="12557" width="3.54296875" style="1" customWidth="1"/>
    <col min="12558" max="12558" width="1.54296875" style="1" customWidth="1"/>
    <col min="12559" max="12559" width="14" style="1" customWidth="1"/>
    <col min="12560" max="12560" width="2.453125" style="1" customWidth="1"/>
    <col min="12561" max="12799" width="8.7265625" style="1"/>
    <col min="12800" max="12800" width="2.54296875" style="1" customWidth="1"/>
    <col min="12801" max="12801" width="6.453125" style="1" customWidth="1"/>
    <col min="12802" max="12802" width="3.54296875" style="1" customWidth="1"/>
    <col min="12803" max="12803" width="16.54296875" style="1" customWidth="1"/>
    <col min="12804" max="12804" width="3" style="1" customWidth="1"/>
    <col min="12805" max="12805" width="11.453125" style="1" customWidth="1"/>
    <col min="12806" max="12806" width="1.453125" style="1" customWidth="1"/>
    <col min="12807" max="12807" width="3.453125" style="1" customWidth="1"/>
    <col min="12808" max="12808" width="1.453125" style="1" customWidth="1"/>
    <col min="12809" max="12809" width="12.54296875" style="1" customWidth="1"/>
    <col min="12810" max="12810" width="3.453125" style="1" customWidth="1"/>
    <col min="12811" max="12811" width="12.54296875" style="1" customWidth="1"/>
    <col min="12812" max="12812" width="1.453125" style="1" customWidth="1"/>
    <col min="12813" max="12813" width="3.54296875" style="1" customWidth="1"/>
    <col min="12814" max="12814" width="1.54296875" style="1" customWidth="1"/>
    <col min="12815" max="12815" width="14" style="1" customWidth="1"/>
    <col min="12816" max="12816" width="2.453125" style="1" customWidth="1"/>
    <col min="12817" max="13055" width="8.7265625" style="1"/>
    <col min="13056" max="13056" width="2.54296875" style="1" customWidth="1"/>
    <col min="13057" max="13057" width="6.453125" style="1" customWidth="1"/>
    <col min="13058" max="13058" width="3.54296875" style="1" customWidth="1"/>
    <col min="13059" max="13059" width="16.54296875" style="1" customWidth="1"/>
    <col min="13060" max="13060" width="3" style="1" customWidth="1"/>
    <col min="13061" max="13061" width="11.453125" style="1" customWidth="1"/>
    <col min="13062" max="13062" width="1.453125" style="1" customWidth="1"/>
    <col min="13063" max="13063" width="3.453125" style="1" customWidth="1"/>
    <col min="13064" max="13064" width="1.453125" style="1" customWidth="1"/>
    <col min="13065" max="13065" width="12.54296875" style="1" customWidth="1"/>
    <col min="13066" max="13066" width="3.453125" style="1" customWidth="1"/>
    <col min="13067" max="13067" width="12.54296875" style="1" customWidth="1"/>
    <col min="13068" max="13068" width="1.453125" style="1" customWidth="1"/>
    <col min="13069" max="13069" width="3.54296875" style="1" customWidth="1"/>
    <col min="13070" max="13070" width="1.54296875" style="1" customWidth="1"/>
    <col min="13071" max="13071" width="14" style="1" customWidth="1"/>
    <col min="13072" max="13072" width="2.453125" style="1" customWidth="1"/>
    <col min="13073" max="13311" width="8.7265625" style="1"/>
    <col min="13312" max="13312" width="2.54296875" style="1" customWidth="1"/>
    <col min="13313" max="13313" width="6.453125" style="1" customWidth="1"/>
    <col min="13314" max="13314" width="3.54296875" style="1" customWidth="1"/>
    <col min="13315" max="13315" width="16.54296875" style="1" customWidth="1"/>
    <col min="13316" max="13316" width="3" style="1" customWidth="1"/>
    <col min="13317" max="13317" width="11.453125" style="1" customWidth="1"/>
    <col min="13318" max="13318" width="1.453125" style="1" customWidth="1"/>
    <col min="13319" max="13319" width="3.453125" style="1" customWidth="1"/>
    <col min="13320" max="13320" width="1.453125" style="1" customWidth="1"/>
    <col min="13321" max="13321" width="12.54296875" style="1" customWidth="1"/>
    <col min="13322" max="13322" width="3.453125" style="1" customWidth="1"/>
    <col min="13323" max="13323" width="12.54296875" style="1" customWidth="1"/>
    <col min="13324" max="13324" width="1.453125" style="1" customWidth="1"/>
    <col min="13325" max="13325" width="3.54296875" style="1" customWidth="1"/>
    <col min="13326" max="13326" width="1.54296875" style="1" customWidth="1"/>
    <col min="13327" max="13327" width="14" style="1" customWidth="1"/>
    <col min="13328" max="13328" width="2.453125" style="1" customWidth="1"/>
    <col min="13329" max="13567" width="8.7265625" style="1"/>
    <col min="13568" max="13568" width="2.54296875" style="1" customWidth="1"/>
    <col min="13569" max="13569" width="6.453125" style="1" customWidth="1"/>
    <col min="13570" max="13570" width="3.54296875" style="1" customWidth="1"/>
    <col min="13571" max="13571" width="16.54296875" style="1" customWidth="1"/>
    <col min="13572" max="13572" width="3" style="1" customWidth="1"/>
    <col min="13573" max="13573" width="11.453125" style="1" customWidth="1"/>
    <col min="13574" max="13574" width="1.453125" style="1" customWidth="1"/>
    <col min="13575" max="13575" width="3.453125" style="1" customWidth="1"/>
    <col min="13576" max="13576" width="1.453125" style="1" customWidth="1"/>
    <col min="13577" max="13577" width="12.54296875" style="1" customWidth="1"/>
    <col min="13578" max="13578" width="3.453125" style="1" customWidth="1"/>
    <col min="13579" max="13579" width="12.54296875" style="1" customWidth="1"/>
    <col min="13580" max="13580" width="1.453125" style="1" customWidth="1"/>
    <col min="13581" max="13581" width="3.54296875" style="1" customWidth="1"/>
    <col min="13582" max="13582" width="1.54296875" style="1" customWidth="1"/>
    <col min="13583" max="13583" width="14" style="1" customWidth="1"/>
    <col min="13584" max="13584" width="2.453125" style="1" customWidth="1"/>
    <col min="13585" max="13823" width="8.7265625" style="1"/>
    <col min="13824" max="13824" width="2.54296875" style="1" customWidth="1"/>
    <col min="13825" max="13825" width="6.453125" style="1" customWidth="1"/>
    <col min="13826" max="13826" width="3.54296875" style="1" customWidth="1"/>
    <col min="13827" max="13827" width="16.54296875" style="1" customWidth="1"/>
    <col min="13828" max="13828" width="3" style="1" customWidth="1"/>
    <col min="13829" max="13829" width="11.453125" style="1" customWidth="1"/>
    <col min="13830" max="13830" width="1.453125" style="1" customWidth="1"/>
    <col min="13831" max="13831" width="3.453125" style="1" customWidth="1"/>
    <col min="13832" max="13832" width="1.453125" style="1" customWidth="1"/>
    <col min="13833" max="13833" width="12.54296875" style="1" customWidth="1"/>
    <col min="13834" max="13834" width="3.453125" style="1" customWidth="1"/>
    <col min="13835" max="13835" width="12.54296875" style="1" customWidth="1"/>
    <col min="13836" max="13836" width="1.453125" style="1" customWidth="1"/>
    <col min="13837" max="13837" width="3.54296875" style="1" customWidth="1"/>
    <col min="13838" max="13838" width="1.54296875" style="1" customWidth="1"/>
    <col min="13839" max="13839" width="14" style="1" customWidth="1"/>
    <col min="13840" max="13840" width="2.453125" style="1" customWidth="1"/>
    <col min="13841" max="14079" width="8.7265625" style="1"/>
    <col min="14080" max="14080" width="2.54296875" style="1" customWidth="1"/>
    <col min="14081" max="14081" width="6.453125" style="1" customWidth="1"/>
    <col min="14082" max="14082" width="3.54296875" style="1" customWidth="1"/>
    <col min="14083" max="14083" width="16.54296875" style="1" customWidth="1"/>
    <col min="14084" max="14084" width="3" style="1" customWidth="1"/>
    <col min="14085" max="14085" width="11.453125" style="1" customWidth="1"/>
    <col min="14086" max="14086" width="1.453125" style="1" customWidth="1"/>
    <col min="14087" max="14087" width="3.453125" style="1" customWidth="1"/>
    <col min="14088" max="14088" width="1.453125" style="1" customWidth="1"/>
    <col min="14089" max="14089" width="12.54296875" style="1" customWidth="1"/>
    <col min="14090" max="14090" width="3.453125" style="1" customWidth="1"/>
    <col min="14091" max="14091" width="12.54296875" style="1" customWidth="1"/>
    <col min="14092" max="14092" width="1.453125" style="1" customWidth="1"/>
    <col min="14093" max="14093" width="3.54296875" style="1" customWidth="1"/>
    <col min="14094" max="14094" width="1.54296875" style="1" customWidth="1"/>
    <col min="14095" max="14095" width="14" style="1" customWidth="1"/>
    <col min="14096" max="14096" width="2.453125" style="1" customWidth="1"/>
    <col min="14097" max="14335" width="8.7265625" style="1"/>
    <col min="14336" max="14336" width="2.54296875" style="1" customWidth="1"/>
    <col min="14337" max="14337" width="6.453125" style="1" customWidth="1"/>
    <col min="14338" max="14338" width="3.54296875" style="1" customWidth="1"/>
    <col min="14339" max="14339" width="16.54296875" style="1" customWidth="1"/>
    <col min="14340" max="14340" width="3" style="1" customWidth="1"/>
    <col min="14341" max="14341" width="11.453125" style="1" customWidth="1"/>
    <col min="14342" max="14342" width="1.453125" style="1" customWidth="1"/>
    <col min="14343" max="14343" width="3.453125" style="1" customWidth="1"/>
    <col min="14344" max="14344" width="1.453125" style="1" customWidth="1"/>
    <col min="14345" max="14345" width="12.54296875" style="1" customWidth="1"/>
    <col min="14346" max="14346" width="3.453125" style="1" customWidth="1"/>
    <col min="14347" max="14347" width="12.54296875" style="1" customWidth="1"/>
    <col min="14348" max="14348" width="1.453125" style="1" customWidth="1"/>
    <col min="14349" max="14349" width="3.54296875" style="1" customWidth="1"/>
    <col min="14350" max="14350" width="1.54296875" style="1" customWidth="1"/>
    <col min="14351" max="14351" width="14" style="1" customWidth="1"/>
    <col min="14352" max="14352" width="2.453125" style="1" customWidth="1"/>
    <col min="14353" max="14591" width="8.7265625" style="1"/>
    <col min="14592" max="14592" width="2.54296875" style="1" customWidth="1"/>
    <col min="14593" max="14593" width="6.453125" style="1" customWidth="1"/>
    <col min="14594" max="14594" width="3.54296875" style="1" customWidth="1"/>
    <col min="14595" max="14595" width="16.54296875" style="1" customWidth="1"/>
    <col min="14596" max="14596" width="3" style="1" customWidth="1"/>
    <col min="14597" max="14597" width="11.453125" style="1" customWidth="1"/>
    <col min="14598" max="14598" width="1.453125" style="1" customWidth="1"/>
    <col min="14599" max="14599" width="3.453125" style="1" customWidth="1"/>
    <col min="14600" max="14600" width="1.453125" style="1" customWidth="1"/>
    <col min="14601" max="14601" width="12.54296875" style="1" customWidth="1"/>
    <col min="14602" max="14602" width="3.453125" style="1" customWidth="1"/>
    <col min="14603" max="14603" width="12.54296875" style="1" customWidth="1"/>
    <col min="14604" max="14604" width="1.453125" style="1" customWidth="1"/>
    <col min="14605" max="14605" width="3.54296875" style="1" customWidth="1"/>
    <col min="14606" max="14606" width="1.54296875" style="1" customWidth="1"/>
    <col min="14607" max="14607" width="14" style="1" customWidth="1"/>
    <col min="14608" max="14608" width="2.453125" style="1" customWidth="1"/>
    <col min="14609" max="14847" width="8.7265625" style="1"/>
    <col min="14848" max="14848" width="2.54296875" style="1" customWidth="1"/>
    <col min="14849" max="14849" width="6.453125" style="1" customWidth="1"/>
    <col min="14850" max="14850" width="3.54296875" style="1" customWidth="1"/>
    <col min="14851" max="14851" width="16.54296875" style="1" customWidth="1"/>
    <col min="14852" max="14852" width="3" style="1" customWidth="1"/>
    <col min="14853" max="14853" width="11.453125" style="1" customWidth="1"/>
    <col min="14854" max="14854" width="1.453125" style="1" customWidth="1"/>
    <col min="14855" max="14855" width="3.453125" style="1" customWidth="1"/>
    <col min="14856" max="14856" width="1.453125" style="1" customWidth="1"/>
    <col min="14857" max="14857" width="12.54296875" style="1" customWidth="1"/>
    <col min="14858" max="14858" width="3.453125" style="1" customWidth="1"/>
    <col min="14859" max="14859" width="12.54296875" style="1" customWidth="1"/>
    <col min="14860" max="14860" width="1.453125" style="1" customWidth="1"/>
    <col min="14861" max="14861" width="3.54296875" style="1" customWidth="1"/>
    <col min="14862" max="14862" width="1.54296875" style="1" customWidth="1"/>
    <col min="14863" max="14863" width="14" style="1" customWidth="1"/>
    <col min="14864" max="14864" width="2.453125" style="1" customWidth="1"/>
    <col min="14865" max="15103" width="8.7265625" style="1"/>
    <col min="15104" max="15104" width="2.54296875" style="1" customWidth="1"/>
    <col min="15105" max="15105" width="6.453125" style="1" customWidth="1"/>
    <col min="15106" max="15106" width="3.54296875" style="1" customWidth="1"/>
    <col min="15107" max="15107" width="16.54296875" style="1" customWidth="1"/>
    <col min="15108" max="15108" width="3" style="1" customWidth="1"/>
    <col min="15109" max="15109" width="11.453125" style="1" customWidth="1"/>
    <col min="15110" max="15110" width="1.453125" style="1" customWidth="1"/>
    <col min="15111" max="15111" width="3.453125" style="1" customWidth="1"/>
    <col min="15112" max="15112" width="1.453125" style="1" customWidth="1"/>
    <col min="15113" max="15113" width="12.54296875" style="1" customWidth="1"/>
    <col min="15114" max="15114" width="3.453125" style="1" customWidth="1"/>
    <col min="15115" max="15115" width="12.54296875" style="1" customWidth="1"/>
    <col min="15116" max="15116" width="1.453125" style="1" customWidth="1"/>
    <col min="15117" max="15117" width="3.54296875" style="1" customWidth="1"/>
    <col min="15118" max="15118" width="1.54296875" style="1" customWidth="1"/>
    <col min="15119" max="15119" width="14" style="1" customWidth="1"/>
    <col min="15120" max="15120" width="2.453125" style="1" customWidth="1"/>
    <col min="15121" max="15359" width="8.7265625" style="1"/>
    <col min="15360" max="15360" width="2.54296875" style="1" customWidth="1"/>
    <col min="15361" max="15361" width="6.453125" style="1" customWidth="1"/>
    <col min="15362" max="15362" width="3.54296875" style="1" customWidth="1"/>
    <col min="15363" max="15363" width="16.54296875" style="1" customWidth="1"/>
    <col min="15364" max="15364" width="3" style="1" customWidth="1"/>
    <col min="15365" max="15365" width="11.453125" style="1" customWidth="1"/>
    <col min="15366" max="15366" width="1.453125" style="1" customWidth="1"/>
    <col min="15367" max="15367" width="3.453125" style="1" customWidth="1"/>
    <col min="15368" max="15368" width="1.453125" style="1" customWidth="1"/>
    <col min="15369" max="15369" width="12.54296875" style="1" customWidth="1"/>
    <col min="15370" max="15370" width="3.453125" style="1" customWidth="1"/>
    <col min="15371" max="15371" width="12.54296875" style="1" customWidth="1"/>
    <col min="15372" max="15372" width="1.453125" style="1" customWidth="1"/>
    <col min="15373" max="15373" width="3.54296875" style="1" customWidth="1"/>
    <col min="15374" max="15374" width="1.54296875" style="1" customWidth="1"/>
    <col min="15375" max="15375" width="14" style="1" customWidth="1"/>
    <col min="15376" max="15376" width="2.453125" style="1" customWidth="1"/>
    <col min="15377" max="15615" width="8.7265625" style="1"/>
    <col min="15616" max="15616" width="2.54296875" style="1" customWidth="1"/>
    <col min="15617" max="15617" width="6.453125" style="1" customWidth="1"/>
    <col min="15618" max="15618" width="3.54296875" style="1" customWidth="1"/>
    <col min="15619" max="15619" width="16.54296875" style="1" customWidth="1"/>
    <col min="15620" max="15620" width="3" style="1" customWidth="1"/>
    <col min="15621" max="15621" width="11.453125" style="1" customWidth="1"/>
    <col min="15622" max="15622" width="1.453125" style="1" customWidth="1"/>
    <col min="15623" max="15623" width="3.453125" style="1" customWidth="1"/>
    <col min="15624" max="15624" width="1.453125" style="1" customWidth="1"/>
    <col min="15625" max="15625" width="12.54296875" style="1" customWidth="1"/>
    <col min="15626" max="15626" width="3.453125" style="1" customWidth="1"/>
    <col min="15627" max="15627" width="12.54296875" style="1" customWidth="1"/>
    <col min="15628" max="15628" width="1.453125" style="1" customWidth="1"/>
    <col min="15629" max="15629" width="3.54296875" style="1" customWidth="1"/>
    <col min="15630" max="15630" width="1.54296875" style="1" customWidth="1"/>
    <col min="15631" max="15631" width="14" style="1" customWidth="1"/>
    <col min="15632" max="15632" width="2.453125" style="1" customWidth="1"/>
    <col min="15633" max="15871" width="8.7265625" style="1"/>
    <col min="15872" max="15872" width="2.54296875" style="1" customWidth="1"/>
    <col min="15873" max="15873" width="6.453125" style="1" customWidth="1"/>
    <col min="15874" max="15874" width="3.54296875" style="1" customWidth="1"/>
    <col min="15875" max="15875" width="16.54296875" style="1" customWidth="1"/>
    <col min="15876" max="15876" width="3" style="1" customWidth="1"/>
    <col min="15877" max="15877" width="11.453125" style="1" customWidth="1"/>
    <col min="15878" max="15878" width="1.453125" style="1" customWidth="1"/>
    <col min="15879" max="15879" width="3.453125" style="1" customWidth="1"/>
    <col min="15880" max="15880" width="1.453125" style="1" customWidth="1"/>
    <col min="15881" max="15881" width="12.54296875" style="1" customWidth="1"/>
    <col min="15882" max="15882" width="3.453125" style="1" customWidth="1"/>
    <col min="15883" max="15883" width="12.54296875" style="1" customWidth="1"/>
    <col min="15884" max="15884" width="1.453125" style="1" customWidth="1"/>
    <col min="15885" max="15885" width="3.54296875" style="1" customWidth="1"/>
    <col min="15886" max="15886" width="1.54296875" style="1" customWidth="1"/>
    <col min="15887" max="15887" width="14" style="1" customWidth="1"/>
    <col min="15888" max="15888" width="2.453125" style="1" customWidth="1"/>
    <col min="15889" max="16127" width="8.7265625" style="1"/>
    <col min="16128" max="16128" width="2.54296875" style="1" customWidth="1"/>
    <col min="16129" max="16129" width="6.453125" style="1" customWidth="1"/>
    <col min="16130" max="16130" width="3.54296875" style="1" customWidth="1"/>
    <col min="16131" max="16131" width="16.54296875" style="1" customWidth="1"/>
    <col min="16132" max="16132" width="3" style="1" customWidth="1"/>
    <col min="16133" max="16133" width="11.453125" style="1" customWidth="1"/>
    <col min="16134" max="16134" width="1.453125" style="1" customWidth="1"/>
    <col min="16135" max="16135" width="3.453125" style="1" customWidth="1"/>
    <col min="16136" max="16136" width="1.453125" style="1" customWidth="1"/>
    <col min="16137" max="16137" width="12.54296875" style="1" customWidth="1"/>
    <col min="16138" max="16138" width="3.453125" style="1" customWidth="1"/>
    <col min="16139" max="16139" width="12.54296875" style="1" customWidth="1"/>
    <col min="16140" max="16140" width="1.453125" style="1" customWidth="1"/>
    <col min="16141" max="16141" width="3.54296875" style="1" customWidth="1"/>
    <col min="16142" max="16142" width="1.54296875" style="1" customWidth="1"/>
    <col min="16143" max="16143" width="14" style="1" customWidth="1"/>
    <col min="16144" max="16144" width="2.453125" style="1" customWidth="1"/>
    <col min="16145" max="16384" width="8.7265625" style="1"/>
  </cols>
  <sheetData>
    <row r="1" spans="1:15" ht="13" x14ac:dyDescent="0.3">
      <c r="K1" s="2" t="s">
        <v>0</v>
      </c>
      <c r="O1" s="129" t="s">
        <v>75</v>
      </c>
    </row>
    <row r="2" spans="1:15" ht="13" x14ac:dyDescent="0.3">
      <c r="K2" s="2" t="s">
        <v>1</v>
      </c>
      <c r="O2" s="4" t="s">
        <v>76</v>
      </c>
    </row>
    <row r="3" spans="1:15" ht="13" x14ac:dyDescent="0.3">
      <c r="K3" s="2" t="s">
        <v>2</v>
      </c>
      <c r="O3" s="4"/>
    </row>
    <row r="4" spans="1:15" ht="13" x14ac:dyDescent="0.3">
      <c r="K4" s="2" t="s">
        <v>3</v>
      </c>
      <c r="O4" s="4">
        <v>18</v>
      </c>
    </row>
    <row r="5" spans="1:15" ht="13" x14ac:dyDescent="0.3">
      <c r="K5" s="2" t="s">
        <v>4</v>
      </c>
      <c r="O5" s="5">
        <v>1</v>
      </c>
    </row>
    <row r="6" spans="1:15" ht="13" x14ac:dyDescent="0.3">
      <c r="K6" s="2"/>
      <c r="O6" s="3"/>
    </row>
    <row r="7" spans="1:15" ht="13" x14ac:dyDescent="0.3">
      <c r="K7" s="2" t="s">
        <v>5</v>
      </c>
      <c r="O7" s="130">
        <v>45520</v>
      </c>
    </row>
    <row r="10" spans="1:15" ht="18" x14ac:dyDescent="0.4">
      <c r="C10" s="138" t="s">
        <v>6</v>
      </c>
      <c r="D10" s="138"/>
      <c r="E10" s="138"/>
      <c r="F10" s="138"/>
      <c r="G10" s="138"/>
      <c r="H10" s="138"/>
      <c r="I10" s="138"/>
      <c r="J10" s="138"/>
      <c r="K10" s="138"/>
      <c r="L10" s="138"/>
      <c r="M10" s="138"/>
      <c r="N10" s="138"/>
      <c r="O10" s="138"/>
    </row>
    <row r="11" spans="1:15" ht="18" x14ac:dyDescent="0.25">
      <c r="C11" s="139" t="s">
        <v>7</v>
      </c>
      <c r="D11" s="139"/>
      <c r="E11" s="139"/>
      <c r="F11" s="139"/>
      <c r="G11" s="139"/>
      <c r="H11" s="139"/>
      <c r="I11" s="139"/>
      <c r="J11" s="139"/>
      <c r="K11" s="139"/>
      <c r="L11" s="139"/>
      <c r="M11" s="139"/>
      <c r="N11" s="139"/>
      <c r="O11" s="139"/>
    </row>
    <row r="13" spans="1:15" ht="13" x14ac:dyDescent="0.25">
      <c r="A13" s="140" t="s">
        <v>8</v>
      </c>
      <c r="B13" s="140"/>
      <c r="C13" s="140"/>
      <c r="D13" s="140"/>
      <c r="E13" s="140"/>
      <c r="F13" s="140"/>
      <c r="G13" s="140"/>
      <c r="H13" s="140"/>
      <c r="I13" s="140"/>
      <c r="J13" s="140"/>
      <c r="K13" s="140"/>
      <c r="L13" s="140"/>
      <c r="M13" s="140"/>
      <c r="N13" s="140"/>
      <c r="O13" s="140"/>
    </row>
    <row r="14" spans="1:15" ht="13" x14ac:dyDescent="0.25">
      <c r="A14" s="6"/>
      <c r="B14" s="6"/>
      <c r="C14" s="6"/>
      <c r="D14" s="6"/>
      <c r="E14" s="6"/>
      <c r="F14" s="6"/>
      <c r="G14" s="6"/>
      <c r="H14" s="6"/>
      <c r="I14" s="6"/>
      <c r="J14" s="6"/>
      <c r="K14" s="6"/>
      <c r="L14" s="6"/>
      <c r="M14" s="6"/>
      <c r="N14" s="6"/>
      <c r="O14" s="6"/>
    </row>
    <row r="15" spans="1:15" s="7" customFormat="1" ht="13" x14ac:dyDescent="0.3">
      <c r="B15" s="1"/>
      <c r="C15" s="1"/>
      <c r="G15" s="8" t="s">
        <v>9</v>
      </c>
      <c r="H15" s="134">
        <v>2025</v>
      </c>
      <c r="I15" s="134"/>
      <c r="J15" s="134"/>
    </row>
    <row r="17" spans="1:16" x14ac:dyDescent="0.25">
      <c r="A17" s="135" t="s">
        <v>10</v>
      </c>
      <c r="B17" s="9"/>
      <c r="C17" s="9"/>
      <c r="D17" s="9"/>
      <c r="E17" s="9"/>
      <c r="F17" s="9"/>
      <c r="G17" s="9"/>
      <c r="H17" s="9"/>
      <c r="I17" s="9"/>
      <c r="J17" s="9"/>
      <c r="K17" s="9"/>
      <c r="L17" s="9"/>
      <c r="M17" s="9"/>
      <c r="N17" s="9"/>
      <c r="O17" s="9"/>
    </row>
    <row r="18" spans="1:16" ht="13" x14ac:dyDescent="0.25">
      <c r="A18" s="136"/>
      <c r="B18" s="9"/>
      <c r="C18" s="10" t="s">
        <v>11</v>
      </c>
      <c r="D18" s="9"/>
      <c r="E18" s="137" t="s">
        <v>12</v>
      </c>
      <c r="F18" s="137"/>
      <c r="G18" s="137"/>
      <c r="H18" s="137"/>
      <c r="I18" s="137"/>
      <c r="J18" s="11"/>
      <c r="K18" s="10" t="s">
        <v>13</v>
      </c>
      <c r="L18" s="12"/>
      <c r="M18" s="9"/>
      <c r="N18" s="9"/>
      <c r="O18" s="10" t="s">
        <v>14</v>
      </c>
    </row>
    <row r="19" spans="1:16" ht="13" x14ac:dyDescent="0.3">
      <c r="A19" s="13"/>
      <c r="B19" s="9"/>
      <c r="C19" s="9"/>
      <c r="D19" s="9"/>
      <c r="E19" s="9"/>
      <c r="F19" s="9"/>
      <c r="G19" s="9"/>
      <c r="H19" s="9"/>
      <c r="I19" s="14"/>
      <c r="J19" s="14"/>
      <c r="K19" s="9"/>
      <c r="L19" s="9"/>
      <c r="M19" s="9"/>
      <c r="N19" s="9"/>
      <c r="O19" s="9"/>
    </row>
    <row r="20" spans="1:16" ht="13" x14ac:dyDescent="0.3">
      <c r="A20" s="15"/>
      <c r="B20" s="9"/>
      <c r="C20" s="9"/>
      <c r="D20" s="9"/>
      <c r="E20" s="16" t="s">
        <v>15</v>
      </c>
      <c r="F20" s="17"/>
      <c r="G20" s="17"/>
      <c r="H20" s="17"/>
      <c r="I20" s="16" t="s">
        <v>16</v>
      </c>
      <c r="J20" s="9"/>
      <c r="K20" s="16" t="s">
        <v>15</v>
      </c>
      <c r="L20" s="17"/>
      <c r="M20" s="9"/>
      <c r="N20" s="9"/>
      <c r="O20" s="14" t="s">
        <v>16</v>
      </c>
      <c r="P20" s="9"/>
    </row>
    <row r="21" spans="1:16" ht="13" x14ac:dyDescent="0.3">
      <c r="A21" s="15"/>
      <c r="B21" s="9"/>
      <c r="C21" s="18" t="s">
        <v>17</v>
      </c>
      <c r="D21" s="9"/>
      <c r="E21" s="9"/>
      <c r="F21" s="9"/>
      <c r="G21" s="9"/>
      <c r="H21" s="9"/>
      <c r="I21" s="9"/>
      <c r="J21" s="9"/>
      <c r="K21" s="9"/>
      <c r="L21" s="9"/>
      <c r="M21" s="9"/>
      <c r="N21" s="9"/>
      <c r="O21" s="9"/>
      <c r="P21" s="9"/>
    </row>
    <row r="22" spans="1:16" ht="13" x14ac:dyDescent="0.3">
      <c r="A22" s="15">
        <v>1</v>
      </c>
      <c r="B22" s="9"/>
      <c r="C22" s="19" t="s">
        <v>18</v>
      </c>
      <c r="D22" s="9"/>
      <c r="E22" s="20">
        <f>'[4]App.2-FB Calc of REG Improvemnt'!C29</f>
        <v>0.56000000000000005</v>
      </c>
      <c r="F22" s="21"/>
      <c r="G22" s="22"/>
      <c r="H22" s="23"/>
      <c r="I22" s="24">
        <f>$I$31*E22</f>
        <v>3292614975.4400005</v>
      </c>
      <c r="J22" s="9"/>
      <c r="K22" s="25">
        <f>'App.2-OB_Debt Instruments'!I162</f>
        <v>3.9110547320878666E-2</v>
      </c>
      <c r="L22" s="21"/>
      <c r="M22" s="22"/>
      <c r="N22" s="23"/>
      <c r="O22" s="24">
        <f>K22*I22</f>
        <v>128775973.80637988</v>
      </c>
      <c r="P22" s="9"/>
    </row>
    <row r="23" spans="1:16" ht="13" x14ac:dyDescent="0.3">
      <c r="A23" s="15">
        <v>2</v>
      </c>
      <c r="B23" s="9"/>
      <c r="C23" s="19" t="s">
        <v>19</v>
      </c>
      <c r="D23" s="9"/>
      <c r="E23" s="20">
        <f>'[4]App.2-FB Calc of REG Improvemnt'!C28</f>
        <v>0.04</v>
      </c>
      <c r="F23" s="21"/>
      <c r="G23" s="26" t="s">
        <v>20</v>
      </c>
      <c r="H23" s="26"/>
      <c r="I23" s="27">
        <f>$I$31*E23</f>
        <v>235186783.96000001</v>
      </c>
      <c r="J23" s="9"/>
      <c r="K23" s="28">
        <v>5.2499999999999998E-2</v>
      </c>
      <c r="L23" s="21"/>
      <c r="M23" s="22"/>
      <c r="N23" s="23"/>
      <c r="O23" s="27">
        <f>K23*I23</f>
        <v>12347306.1579</v>
      </c>
      <c r="P23" s="9"/>
    </row>
    <row r="24" spans="1:16" ht="13.5" thickBot="1" x14ac:dyDescent="0.35">
      <c r="A24" s="15">
        <v>3</v>
      </c>
      <c r="B24" s="9"/>
      <c r="C24" s="15" t="s">
        <v>21</v>
      </c>
      <c r="D24" s="9"/>
      <c r="E24" s="29">
        <f>SUM(E22:E23)</f>
        <v>0.60000000000000009</v>
      </c>
      <c r="F24" s="30"/>
      <c r="G24" s="29"/>
      <c r="H24" s="30"/>
      <c r="I24" s="31">
        <f>SUM(I22:I23)</f>
        <v>3527801759.4000006</v>
      </c>
      <c r="J24" s="9"/>
      <c r="K24" s="32">
        <f>IF(E24=0,0,SUMPRODUCT(E22:E23,K22:K23)/E24)</f>
        <v>4.0003177499486751E-2</v>
      </c>
      <c r="L24" s="21"/>
      <c r="M24" s="33"/>
      <c r="N24" s="34"/>
      <c r="O24" s="31">
        <f>SUM(O22:O23)</f>
        <v>141123279.96427989</v>
      </c>
      <c r="P24" s="9"/>
    </row>
    <row r="25" spans="1:16" ht="13.5" thickTop="1" x14ac:dyDescent="0.3">
      <c r="A25" s="15"/>
      <c r="B25" s="9"/>
      <c r="C25" s="9"/>
      <c r="D25" s="9"/>
      <c r="E25" s="35"/>
      <c r="F25" s="36"/>
      <c r="G25" s="35"/>
      <c r="H25" s="36"/>
      <c r="I25" s="37"/>
      <c r="J25" s="9"/>
      <c r="K25" s="38"/>
      <c r="L25" s="21"/>
      <c r="M25" s="34"/>
      <c r="N25" s="34"/>
      <c r="O25" s="37"/>
      <c r="P25" s="9"/>
    </row>
    <row r="26" spans="1:16" ht="13" x14ac:dyDescent="0.3">
      <c r="A26" s="15"/>
      <c r="B26" s="9"/>
      <c r="C26" s="18" t="s">
        <v>22</v>
      </c>
      <c r="D26" s="9"/>
      <c r="E26" s="35"/>
      <c r="F26" s="36"/>
      <c r="G26" s="35"/>
      <c r="H26" s="36"/>
      <c r="I26" s="37"/>
      <c r="J26" s="9"/>
      <c r="K26" s="38"/>
      <c r="L26" s="21"/>
      <c r="M26" s="34"/>
      <c r="N26" s="34"/>
      <c r="O26" s="37"/>
      <c r="P26" s="9"/>
    </row>
    <row r="27" spans="1:16" ht="13" x14ac:dyDescent="0.3">
      <c r="A27" s="39">
        <v>4</v>
      </c>
      <c r="B27" s="40"/>
      <c r="C27" s="41" t="s">
        <v>23</v>
      </c>
      <c r="D27" s="40"/>
      <c r="E27" s="20">
        <f>'[4]App.2-FB Calc of REG Improvemnt'!C30</f>
        <v>0.4</v>
      </c>
      <c r="F27" s="42"/>
      <c r="G27" s="22"/>
      <c r="H27" s="23"/>
      <c r="I27" s="43">
        <f>$I$31*E27</f>
        <v>2351867839.5999999</v>
      </c>
      <c r="J27" s="40"/>
      <c r="K27" s="25">
        <v>9.3600000000000003E-2</v>
      </c>
      <c r="L27" s="42"/>
      <c r="M27" s="22"/>
      <c r="N27" s="23"/>
      <c r="O27" s="43">
        <f>K27*I27</f>
        <v>220134829.78656</v>
      </c>
      <c r="P27" s="9"/>
    </row>
    <row r="28" spans="1:16" ht="13" x14ac:dyDescent="0.3">
      <c r="A28" s="39">
        <v>5</v>
      </c>
      <c r="B28" s="40"/>
      <c r="C28" s="41" t="s">
        <v>24</v>
      </c>
      <c r="D28" s="40"/>
      <c r="E28" s="44"/>
      <c r="F28" s="42"/>
      <c r="G28" s="22"/>
      <c r="H28" s="23"/>
      <c r="I28" s="45">
        <f>$I$31*E28</f>
        <v>0</v>
      </c>
      <c r="J28" s="40"/>
      <c r="K28" s="44"/>
      <c r="L28" s="42"/>
      <c r="M28" s="22"/>
      <c r="N28" s="23"/>
      <c r="O28" s="45">
        <f>K28*I28</f>
        <v>0</v>
      </c>
      <c r="P28" s="9"/>
    </row>
    <row r="29" spans="1:16" ht="13.5" thickBot="1" x14ac:dyDescent="0.35">
      <c r="A29" s="15">
        <v>6</v>
      </c>
      <c r="B29" s="9"/>
      <c r="C29" s="15" t="s">
        <v>25</v>
      </c>
      <c r="D29" s="9"/>
      <c r="E29" s="29">
        <f>SUM(E27:E28)</f>
        <v>0.4</v>
      </c>
      <c r="F29" s="29"/>
      <c r="G29" s="29"/>
      <c r="H29" s="30"/>
      <c r="I29" s="31">
        <f>SUM(I27:I28)</f>
        <v>2351867839.5999999</v>
      </c>
      <c r="J29" s="9"/>
      <c r="K29" s="32">
        <f>IF(E29=0,0,SUMPRODUCT(E27:E28,K27:K28)/E29)</f>
        <v>9.3600000000000003E-2</v>
      </c>
      <c r="L29" s="21"/>
      <c r="M29" s="34"/>
      <c r="N29" s="34"/>
      <c r="O29" s="31">
        <f>SUM(O27:O28)</f>
        <v>220134829.78656</v>
      </c>
      <c r="P29" s="9"/>
    </row>
    <row r="30" spans="1:16" ht="13.5" thickTop="1" x14ac:dyDescent="0.3">
      <c r="A30" s="15"/>
      <c r="B30" s="9"/>
      <c r="C30" s="9"/>
      <c r="D30" s="9"/>
      <c r="E30" s="9"/>
      <c r="F30" s="9"/>
      <c r="G30" s="9"/>
      <c r="H30" s="9"/>
      <c r="I30" s="37"/>
      <c r="J30" s="9"/>
      <c r="K30" s="38"/>
      <c r="L30" s="38"/>
      <c r="M30" s="34"/>
      <c r="N30" s="34"/>
      <c r="O30" s="37"/>
      <c r="P30" s="9"/>
    </row>
    <row r="31" spans="1:16" ht="13.5" thickBot="1" x14ac:dyDescent="0.35">
      <c r="A31" s="15">
        <v>7</v>
      </c>
      <c r="B31" s="9"/>
      <c r="C31" s="18" t="s">
        <v>26</v>
      </c>
      <c r="D31" s="9"/>
      <c r="E31" s="46">
        <v>1</v>
      </c>
      <c r="F31" s="46"/>
      <c r="G31" s="47"/>
      <c r="H31" s="47"/>
      <c r="I31" s="48">
        <v>5879669599</v>
      </c>
      <c r="J31" s="9"/>
      <c r="K31" s="49">
        <f>(K24*E24)+(K29*E29)</f>
        <v>6.1441906499692056E-2</v>
      </c>
      <c r="L31" s="38"/>
      <c r="M31" s="9"/>
      <c r="N31" s="9"/>
      <c r="O31" s="50">
        <f>O24+O29</f>
        <v>361258109.75083989</v>
      </c>
      <c r="P31" s="9"/>
    </row>
    <row r="32" spans="1:16" ht="13.5" thickTop="1" x14ac:dyDescent="0.3">
      <c r="A32" s="15"/>
      <c r="B32" s="9"/>
      <c r="C32" s="9"/>
      <c r="D32" s="9"/>
      <c r="E32" s="9"/>
      <c r="F32" s="9"/>
      <c r="G32" s="9"/>
      <c r="H32" s="9"/>
      <c r="I32" s="9"/>
      <c r="J32" s="9"/>
      <c r="K32" s="9"/>
      <c r="L32" s="9"/>
      <c r="M32" s="9"/>
      <c r="N32" s="9"/>
      <c r="O32" s="9"/>
      <c r="P32" s="9"/>
    </row>
    <row r="33" spans="1:16" ht="13" x14ac:dyDescent="0.3">
      <c r="A33" s="15"/>
      <c r="B33" s="9"/>
      <c r="C33" s="9"/>
      <c r="D33" s="9"/>
      <c r="E33" s="9"/>
      <c r="F33" s="9"/>
      <c r="G33" s="9"/>
      <c r="H33" s="9"/>
      <c r="I33" s="9"/>
      <c r="J33" s="9"/>
      <c r="K33" s="9"/>
      <c r="L33" s="9"/>
      <c r="M33" s="9"/>
      <c r="N33" s="9"/>
      <c r="O33" s="9"/>
      <c r="P33" s="9"/>
    </row>
    <row r="34" spans="1:16" ht="13" x14ac:dyDescent="0.3">
      <c r="A34" s="133" t="s">
        <v>27</v>
      </c>
      <c r="B34" s="133"/>
      <c r="C34" s="133"/>
      <c r="D34" s="133"/>
      <c r="E34" s="133"/>
      <c r="F34" s="133"/>
      <c r="G34" s="133"/>
      <c r="H34" s="133"/>
      <c r="I34" s="133"/>
      <c r="J34" s="133"/>
      <c r="K34" s="133"/>
      <c r="L34" s="133"/>
      <c r="M34" s="133"/>
      <c r="N34" s="133"/>
      <c r="O34" s="133"/>
    </row>
    <row r="35" spans="1:16" ht="13" x14ac:dyDescent="0.25">
      <c r="A35" s="51" t="s">
        <v>20</v>
      </c>
      <c r="C35" s="132" t="s">
        <v>28</v>
      </c>
      <c r="D35" s="132"/>
      <c r="E35" s="132"/>
      <c r="F35" s="132"/>
      <c r="G35" s="132"/>
      <c r="H35" s="132"/>
      <c r="I35" s="132"/>
      <c r="J35" s="132"/>
      <c r="K35" s="132"/>
      <c r="L35" s="132"/>
      <c r="M35" s="132"/>
      <c r="N35" s="132"/>
      <c r="O35" s="132"/>
    </row>
    <row r="36" spans="1:16" x14ac:dyDescent="0.25">
      <c r="A36" s="52"/>
      <c r="C36" s="131"/>
      <c r="D36" s="131"/>
      <c r="E36" s="131"/>
      <c r="F36" s="131"/>
      <c r="G36" s="131"/>
      <c r="H36" s="131"/>
      <c r="I36" s="131"/>
      <c r="J36" s="131"/>
      <c r="K36" s="131"/>
      <c r="L36" s="131"/>
      <c r="M36" s="131"/>
      <c r="N36" s="131"/>
      <c r="O36" s="131"/>
    </row>
    <row r="37" spans="1:16" x14ac:dyDescent="0.25">
      <c r="A37" s="52"/>
      <c r="C37" s="131"/>
      <c r="D37" s="131"/>
      <c r="E37" s="131"/>
      <c r="F37" s="131"/>
      <c r="G37" s="131"/>
      <c r="H37" s="131"/>
      <c r="I37" s="131"/>
      <c r="J37" s="131"/>
      <c r="K37" s="131"/>
      <c r="L37" s="131"/>
      <c r="M37" s="131"/>
      <c r="N37" s="131"/>
      <c r="O37" s="131"/>
    </row>
    <row r="38" spans="1:16" x14ac:dyDescent="0.25">
      <c r="A38" s="52"/>
      <c r="C38" s="131"/>
      <c r="D38" s="131"/>
      <c r="E38" s="131"/>
      <c r="F38" s="131"/>
      <c r="G38" s="131"/>
      <c r="H38" s="131"/>
      <c r="I38" s="131"/>
      <c r="J38" s="131"/>
      <c r="K38" s="131"/>
      <c r="L38" s="131"/>
      <c r="M38" s="131"/>
      <c r="N38" s="131"/>
      <c r="O38" s="131"/>
    </row>
    <row r="39" spans="1:16" x14ac:dyDescent="0.25">
      <c r="A39" s="52"/>
      <c r="C39" s="131"/>
      <c r="D39" s="131"/>
      <c r="E39" s="131"/>
      <c r="F39" s="131"/>
      <c r="G39" s="131"/>
      <c r="H39" s="131"/>
      <c r="I39" s="131"/>
      <c r="J39" s="131"/>
      <c r="K39" s="131"/>
      <c r="L39" s="131"/>
      <c r="M39" s="131"/>
      <c r="N39" s="131"/>
      <c r="O39" s="131"/>
    </row>
    <row r="40" spans="1:16" x14ac:dyDescent="0.25">
      <c r="A40" s="52"/>
      <c r="C40" s="131"/>
      <c r="D40" s="131"/>
      <c r="E40" s="131"/>
      <c r="F40" s="131"/>
      <c r="G40" s="131"/>
      <c r="H40" s="131"/>
      <c r="I40" s="131"/>
      <c r="J40" s="131"/>
      <c r="K40" s="131"/>
      <c r="L40" s="131"/>
      <c r="M40" s="131"/>
      <c r="N40" s="131"/>
      <c r="O40" s="131"/>
    </row>
    <row r="41" spans="1:16" x14ac:dyDescent="0.25">
      <c r="A41" s="52"/>
      <c r="C41" s="131"/>
      <c r="D41" s="131"/>
      <c r="E41" s="131"/>
      <c r="F41" s="131"/>
      <c r="G41" s="131"/>
      <c r="H41" s="131"/>
      <c r="I41" s="131"/>
      <c r="J41" s="131"/>
      <c r="K41" s="131"/>
      <c r="L41" s="131"/>
      <c r="M41" s="131"/>
      <c r="N41" s="131"/>
      <c r="O41" s="131"/>
    </row>
    <row r="45" spans="1:16" s="7" customFormat="1" ht="13" x14ac:dyDescent="0.3">
      <c r="B45" s="1"/>
      <c r="C45" s="1"/>
      <c r="G45" s="8" t="s">
        <v>29</v>
      </c>
      <c r="H45" s="134">
        <v>2020</v>
      </c>
      <c r="I45" s="134"/>
      <c r="J45" s="134"/>
    </row>
    <row r="47" spans="1:16" x14ac:dyDescent="0.25">
      <c r="A47" s="135" t="s">
        <v>10</v>
      </c>
      <c r="B47" s="9"/>
      <c r="C47" s="9"/>
      <c r="D47" s="9"/>
      <c r="E47" s="9"/>
      <c r="F47" s="9"/>
      <c r="G47" s="9"/>
      <c r="H47" s="9"/>
      <c r="I47" s="9"/>
      <c r="J47" s="9"/>
      <c r="K47" s="9"/>
      <c r="L47" s="9"/>
      <c r="M47" s="9"/>
      <c r="N47" s="9"/>
      <c r="O47" s="9"/>
    </row>
    <row r="48" spans="1:16" ht="13" x14ac:dyDescent="0.25">
      <c r="A48" s="136"/>
      <c r="B48" s="9"/>
      <c r="C48" s="10" t="s">
        <v>11</v>
      </c>
      <c r="D48" s="9"/>
      <c r="E48" s="137" t="s">
        <v>12</v>
      </c>
      <c r="F48" s="137"/>
      <c r="G48" s="137"/>
      <c r="H48" s="137"/>
      <c r="I48" s="137"/>
      <c r="J48" s="11"/>
      <c r="K48" s="10" t="s">
        <v>13</v>
      </c>
      <c r="L48" s="12"/>
      <c r="M48" s="9"/>
      <c r="N48" s="9"/>
      <c r="O48" s="10" t="s">
        <v>14</v>
      </c>
    </row>
    <row r="49" spans="1:16" ht="13" x14ac:dyDescent="0.3">
      <c r="A49" s="13"/>
      <c r="B49" s="9"/>
      <c r="C49" s="9"/>
      <c r="D49" s="9"/>
      <c r="E49" s="9"/>
      <c r="F49" s="9"/>
      <c r="G49" s="9"/>
      <c r="H49" s="9"/>
      <c r="I49" s="14"/>
      <c r="J49" s="14"/>
      <c r="K49" s="9"/>
      <c r="L49" s="9"/>
      <c r="M49" s="9"/>
      <c r="N49" s="9"/>
      <c r="O49" s="9"/>
    </row>
    <row r="50" spans="1:16" ht="13" x14ac:dyDescent="0.3">
      <c r="A50" s="15"/>
      <c r="B50" s="9"/>
      <c r="C50" s="9"/>
      <c r="D50" s="9"/>
      <c r="E50" s="16" t="s">
        <v>15</v>
      </c>
      <c r="F50" s="17"/>
      <c r="G50" s="17"/>
      <c r="H50" s="17"/>
      <c r="I50" s="16" t="s">
        <v>16</v>
      </c>
      <c r="J50" s="9"/>
      <c r="K50" s="16" t="s">
        <v>15</v>
      </c>
      <c r="L50" s="17"/>
      <c r="M50" s="9"/>
      <c r="N50" s="9"/>
      <c r="O50" s="14" t="s">
        <v>16</v>
      </c>
      <c r="P50" s="9"/>
    </row>
    <row r="51" spans="1:16" ht="13" x14ac:dyDescent="0.3">
      <c r="A51" s="15"/>
      <c r="B51" s="9"/>
      <c r="C51" s="18" t="s">
        <v>17</v>
      </c>
      <c r="D51" s="9"/>
      <c r="E51" s="9"/>
      <c r="F51" s="9"/>
      <c r="G51" s="9"/>
      <c r="H51" s="9"/>
      <c r="I51" s="9"/>
      <c r="J51" s="9"/>
      <c r="K51" s="9"/>
      <c r="L51" s="9"/>
      <c r="M51" s="9"/>
      <c r="N51" s="9"/>
      <c r="O51" s="9"/>
      <c r="P51" s="9"/>
    </row>
    <row r="52" spans="1:16" ht="13" x14ac:dyDescent="0.3">
      <c r="A52" s="15">
        <v>1</v>
      </c>
      <c r="B52" s="9"/>
      <c r="C52" s="19" t="s">
        <v>18</v>
      </c>
      <c r="D52" s="9"/>
      <c r="E52" s="20">
        <f>'[4]App.2-FB Calc of REG Improvemnt'!B29</f>
        <v>0.56000000000000005</v>
      </c>
      <c r="F52" s="21"/>
      <c r="G52" s="22"/>
      <c r="H52" s="23"/>
      <c r="I52" s="24">
        <f>$I$61*E52</f>
        <v>2584564841.6000004</v>
      </c>
      <c r="J52" s="9"/>
      <c r="K52" s="25">
        <v>3.7100000000000001E-2</v>
      </c>
      <c r="L52" s="21"/>
      <c r="M52" s="22"/>
      <c r="N52" s="23"/>
      <c r="O52" s="24">
        <f>K52*I52</f>
        <v>95887355.623360023</v>
      </c>
      <c r="P52" s="9"/>
    </row>
    <row r="53" spans="1:16" ht="13" x14ac:dyDescent="0.3">
      <c r="A53" s="15">
        <v>2</v>
      </c>
      <c r="B53" s="9"/>
      <c r="C53" s="19" t="s">
        <v>19</v>
      </c>
      <c r="D53" s="9"/>
      <c r="E53" s="20">
        <f>'[4]App.2-FB Calc of REG Improvemnt'!B28</f>
        <v>0.04</v>
      </c>
      <c r="F53" s="21"/>
      <c r="G53" s="26" t="s">
        <v>20</v>
      </c>
      <c r="H53" s="26"/>
      <c r="I53" s="27">
        <f>$I$61*E53</f>
        <v>184611774.40000001</v>
      </c>
      <c r="J53" s="9"/>
      <c r="K53" s="28">
        <v>2.6100000000000002E-2</v>
      </c>
      <c r="L53" s="21"/>
      <c r="M53" s="22"/>
      <c r="N53" s="23"/>
      <c r="O53" s="27">
        <f>K53*I53</f>
        <v>4818367.3118400006</v>
      </c>
      <c r="P53" s="9"/>
    </row>
    <row r="54" spans="1:16" ht="13.5" thickBot="1" x14ac:dyDescent="0.35">
      <c r="A54" s="15">
        <v>3</v>
      </c>
      <c r="B54" s="9"/>
      <c r="C54" s="15" t="s">
        <v>21</v>
      </c>
      <c r="D54" s="9"/>
      <c r="E54" s="29">
        <f>SUM(E52:E53)</f>
        <v>0.60000000000000009</v>
      </c>
      <c r="F54" s="30"/>
      <c r="G54" s="29"/>
      <c r="H54" s="30"/>
      <c r="I54" s="31">
        <f>SUM(I52:I53)</f>
        <v>2769176616.0000005</v>
      </c>
      <c r="J54" s="9"/>
      <c r="K54" s="32">
        <f>IF(E54=0,0,SUMPRODUCT(E52:E53,K52:K53)/E54)</f>
        <v>3.6366666666666665E-2</v>
      </c>
      <c r="L54" s="21"/>
      <c r="M54" s="33"/>
      <c r="N54" s="34"/>
      <c r="O54" s="31">
        <f>SUM(O52:O53)</f>
        <v>100705722.93520002</v>
      </c>
      <c r="P54" s="9"/>
    </row>
    <row r="55" spans="1:16" ht="13.5" thickTop="1" x14ac:dyDescent="0.3">
      <c r="A55" s="15"/>
      <c r="B55" s="9"/>
      <c r="C55" s="9"/>
      <c r="D55" s="9"/>
      <c r="E55" s="35"/>
      <c r="F55" s="36"/>
      <c r="G55" s="35"/>
      <c r="H55" s="36"/>
      <c r="I55" s="37"/>
      <c r="J55" s="9"/>
      <c r="K55" s="38"/>
      <c r="L55" s="21"/>
      <c r="M55" s="34"/>
      <c r="N55" s="34"/>
      <c r="O55" s="37"/>
      <c r="P55" s="9"/>
    </row>
    <row r="56" spans="1:16" ht="13" x14ac:dyDescent="0.3">
      <c r="A56" s="15"/>
      <c r="B56" s="9"/>
      <c r="C56" s="18" t="s">
        <v>22</v>
      </c>
      <c r="D56" s="9"/>
      <c r="E56" s="35"/>
      <c r="F56" s="36"/>
      <c r="G56" s="35"/>
      <c r="H56" s="36"/>
      <c r="I56" s="37"/>
      <c r="J56" s="9"/>
      <c r="K56" s="38"/>
      <c r="L56" s="21"/>
      <c r="M56" s="34"/>
      <c r="N56" s="34"/>
      <c r="O56" s="37"/>
      <c r="P56" s="9"/>
    </row>
    <row r="57" spans="1:16" ht="13" x14ac:dyDescent="0.3">
      <c r="A57" s="39">
        <v>4</v>
      </c>
      <c r="B57" s="40"/>
      <c r="C57" s="41" t="s">
        <v>23</v>
      </c>
      <c r="D57" s="40"/>
      <c r="E57" s="20">
        <f>'[4]App.2-FB Calc of REG Improvemnt'!B30</f>
        <v>0.4</v>
      </c>
      <c r="F57" s="42"/>
      <c r="G57" s="22"/>
      <c r="H57" s="23"/>
      <c r="I57" s="43">
        <f>$I$61*E57</f>
        <v>1846117744</v>
      </c>
      <c r="J57" s="40"/>
      <c r="K57" s="25">
        <v>8.5199999999999998E-2</v>
      </c>
      <c r="L57" s="42"/>
      <c r="M57" s="22"/>
      <c r="N57" s="23"/>
      <c r="O57" s="43">
        <f>K57*I57</f>
        <v>157289231.7888</v>
      </c>
      <c r="P57" s="9"/>
    </row>
    <row r="58" spans="1:16" ht="13" x14ac:dyDescent="0.3">
      <c r="A58" s="39">
        <v>5</v>
      </c>
      <c r="B58" s="40"/>
      <c r="C58" s="41" t="s">
        <v>24</v>
      </c>
      <c r="D58" s="40"/>
      <c r="E58" s="44"/>
      <c r="F58" s="42"/>
      <c r="G58" s="22"/>
      <c r="H58" s="23"/>
      <c r="I58" s="45">
        <f>$I$61*E58</f>
        <v>0</v>
      </c>
      <c r="J58" s="40"/>
      <c r="K58" s="44"/>
      <c r="L58" s="42"/>
      <c r="M58" s="22"/>
      <c r="N58" s="23"/>
      <c r="O58" s="45">
        <f>K58*I58</f>
        <v>0</v>
      </c>
      <c r="P58" s="9"/>
    </row>
    <row r="59" spans="1:16" ht="13.5" thickBot="1" x14ac:dyDescent="0.35">
      <c r="A59" s="15">
        <v>6</v>
      </c>
      <c r="B59" s="9"/>
      <c r="C59" s="15" t="s">
        <v>25</v>
      </c>
      <c r="D59" s="9"/>
      <c r="E59" s="29">
        <f>SUM(E57:E58)</f>
        <v>0.4</v>
      </c>
      <c r="F59" s="29"/>
      <c r="G59" s="29"/>
      <c r="H59" s="30"/>
      <c r="I59" s="31">
        <f>SUM(I57:I58)</f>
        <v>1846117744</v>
      </c>
      <c r="J59" s="9"/>
      <c r="K59" s="32">
        <f>IF(E59=0,0,SUMPRODUCT(E57:E58,K57:K58)/E59)</f>
        <v>8.5199999999999998E-2</v>
      </c>
      <c r="L59" s="21"/>
      <c r="M59" s="34"/>
      <c r="N59" s="34"/>
      <c r="O59" s="31">
        <f>SUM(O57:O58)</f>
        <v>157289231.7888</v>
      </c>
      <c r="P59" s="9"/>
    </row>
    <row r="60" spans="1:16" ht="13.5" thickTop="1" x14ac:dyDescent="0.3">
      <c r="A60" s="15"/>
      <c r="B60" s="9"/>
      <c r="C60" s="9"/>
      <c r="D60" s="9"/>
      <c r="E60" s="9"/>
      <c r="F60" s="9"/>
      <c r="G60" s="9"/>
      <c r="H60" s="9"/>
      <c r="I60" s="37"/>
      <c r="J60" s="9"/>
      <c r="K60" s="38"/>
      <c r="L60" s="38"/>
      <c r="M60" s="34"/>
      <c r="N60" s="34"/>
      <c r="O60" s="37"/>
      <c r="P60" s="9"/>
    </row>
    <row r="61" spans="1:16" ht="13.5" thickBot="1" x14ac:dyDescent="0.35">
      <c r="A61" s="15">
        <v>7</v>
      </c>
      <c r="B61" s="9"/>
      <c r="C61" s="18" t="s">
        <v>26</v>
      </c>
      <c r="D61" s="9"/>
      <c r="E61" s="46">
        <v>1</v>
      </c>
      <c r="F61" s="46"/>
      <c r="G61" s="47"/>
      <c r="H61" s="47"/>
      <c r="I61" s="48">
        <v>4615294360</v>
      </c>
      <c r="J61" s="9"/>
      <c r="K61" s="49">
        <f>(K54*E54)+(K59*E59)</f>
        <v>5.5900000000000005E-2</v>
      </c>
      <c r="L61" s="38"/>
      <c r="M61" s="9"/>
      <c r="N61" s="9"/>
      <c r="O61" s="50">
        <f>O54+O59</f>
        <v>257994954.72400004</v>
      </c>
      <c r="P61" s="9"/>
    </row>
    <row r="62" spans="1:16" ht="13.5" thickTop="1" x14ac:dyDescent="0.3">
      <c r="A62" s="15"/>
      <c r="B62" s="9"/>
      <c r="C62" s="9"/>
      <c r="D62" s="9"/>
      <c r="E62" s="9"/>
      <c r="F62" s="9"/>
      <c r="G62" s="9"/>
      <c r="H62" s="9"/>
      <c r="I62" s="9"/>
      <c r="J62" s="9"/>
      <c r="K62" s="9"/>
      <c r="L62" s="9"/>
      <c r="M62" s="9"/>
      <c r="N62" s="9"/>
      <c r="O62" s="9"/>
      <c r="P62" s="9"/>
    </row>
    <row r="63" spans="1:16" ht="13" x14ac:dyDescent="0.3">
      <c r="A63" s="15"/>
      <c r="B63" s="9"/>
      <c r="C63" s="9"/>
      <c r="D63" s="9"/>
      <c r="E63" s="9"/>
      <c r="F63" s="9"/>
      <c r="G63" s="9"/>
      <c r="H63" s="9"/>
      <c r="I63" s="9"/>
      <c r="J63" s="9"/>
      <c r="K63" s="9"/>
      <c r="L63" s="9"/>
      <c r="M63" s="9"/>
      <c r="N63" s="9"/>
      <c r="O63" s="9"/>
      <c r="P63" s="9"/>
    </row>
    <row r="64" spans="1:16" ht="13" x14ac:dyDescent="0.3">
      <c r="A64" s="133" t="s">
        <v>27</v>
      </c>
      <c r="B64" s="133"/>
      <c r="C64" s="133"/>
      <c r="D64" s="133"/>
      <c r="E64" s="133"/>
      <c r="F64" s="133"/>
      <c r="G64" s="133"/>
      <c r="H64" s="133"/>
      <c r="I64" s="133"/>
      <c r="J64" s="133"/>
      <c r="K64" s="133"/>
      <c r="L64" s="133"/>
      <c r="M64" s="133"/>
      <c r="N64" s="133"/>
      <c r="O64" s="133"/>
    </row>
    <row r="65" spans="1:15" ht="13" x14ac:dyDescent="0.25">
      <c r="A65" s="51" t="s">
        <v>20</v>
      </c>
      <c r="C65" s="132" t="s">
        <v>28</v>
      </c>
      <c r="D65" s="132"/>
      <c r="E65" s="132"/>
      <c r="F65" s="132"/>
      <c r="G65" s="132"/>
      <c r="H65" s="132"/>
      <c r="I65" s="132"/>
      <c r="J65" s="132"/>
      <c r="K65" s="132"/>
      <c r="L65" s="132"/>
      <c r="M65" s="132"/>
      <c r="N65" s="132"/>
      <c r="O65" s="132"/>
    </row>
    <row r="66" spans="1:15" x14ac:dyDescent="0.25">
      <c r="A66" s="52"/>
      <c r="C66" s="131"/>
      <c r="D66" s="131"/>
      <c r="E66" s="131"/>
      <c r="F66" s="131"/>
      <c r="G66" s="131"/>
      <c r="H66" s="131"/>
      <c r="I66" s="131"/>
      <c r="J66" s="131"/>
      <c r="K66" s="131"/>
      <c r="L66" s="131"/>
      <c r="M66" s="131"/>
      <c r="N66" s="131"/>
      <c r="O66" s="131"/>
    </row>
    <row r="67" spans="1:15" x14ac:dyDescent="0.25">
      <c r="A67" s="52"/>
      <c r="C67" s="131"/>
      <c r="D67" s="131"/>
      <c r="E67" s="131"/>
      <c r="F67" s="131"/>
      <c r="G67" s="131"/>
      <c r="H67" s="131"/>
      <c r="I67" s="131"/>
      <c r="J67" s="131"/>
      <c r="K67" s="131"/>
      <c r="L67" s="131"/>
      <c r="M67" s="131"/>
      <c r="N67" s="131"/>
      <c r="O67" s="131"/>
    </row>
    <row r="68" spans="1:15" x14ac:dyDescent="0.25">
      <c r="A68" s="52"/>
      <c r="C68" s="131"/>
      <c r="D68" s="131"/>
      <c r="E68" s="131"/>
      <c r="F68" s="131"/>
      <c r="G68" s="131"/>
      <c r="H68" s="131"/>
      <c r="I68" s="131"/>
      <c r="J68" s="131"/>
      <c r="K68" s="131"/>
      <c r="L68" s="131"/>
      <c r="M68" s="131"/>
      <c r="N68" s="131"/>
      <c r="O68" s="131"/>
    </row>
    <row r="69" spans="1:15" x14ac:dyDescent="0.25">
      <c r="A69" s="52"/>
      <c r="C69" s="131"/>
      <c r="D69" s="131"/>
      <c r="E69" s="131"/>
      <c r="F69" s="131"/>
      <c r="G69" s="131"/>
      <c r="H69" s="131"/>
      <c r="I69" s="131"/>
      <c r="J69" s="131"/>
      <c r="K69" s="131"/>
      <c r="L69" s="131"/>
      <c r="M69" s="131"/>
      <c r="N69" s="131"/>
      <c r="O69" s="131"/>
    </row>
    <row r="70" spans="1:15" x14ac:dyDescent="0.25">
      <c r="A70" s="52"/>
      <c r="C70" s="131"/>
      <c r="D70" s="131"/>
      <c r="E70" s="131"/>
      <c r="F70" s="131"/>
      <c r="G70" s="131"/>
      <c r="H70" s="131"/>
      <c r="I70" s="131"/>
      <c r="J70" s="131"/>
      <c r="K70" s="131"/>
      <c r="L70" s="131"/>
      <c r="M70" s="131"/>
      <c r="N70" s="131"/>
      <c r="O70" s="131"/>
    </row>
    <row r="71" spans="1:15" x14ac:dyDescent="0.25">
      <c r="A71" s="52"/>
      <c r="C71" s="131"/>
      <c r="D71" s="131"/>
      <c r="E71" s="131"/>
      <c r="F71" s="131"/>
      <c r="G71" s="131"/>
      <c r="H71" s="131"/>
      <c r="I71" s="131"/>
      <c r="J71" s="131"/>
      <c r="K71" s="131"/>
      <c r="L71" s="131"/>
      <c r="M71" s="131"/>
      <c r="N71" s="131"/>
      <c r="O71" s="131"/>
    </row>
    <row r="72" spans="1:15" ht="17.5" x14ac:dyDescent="0.35">
      <c r="C72" s="53"/>
    </row>
  </sheetData>
  <mergeCells count="25">
    <mergeCell ref="C10:O10"/>
    <mergeCell ref="C11:O11"/>
    <mergeCell ref="A13:O13"/>
    <mergeCell ref="H15:J15"/>
    <mergeCell ref="A17:A18"/>
    <mergeCell ref="E18:I18"/>
    <mergeCell ref="A64:O64"/>
    <mergeCell ref="A34:O34"/>
    <mergeCell ref="C35:O35"/>
    <mergeCell ref="C36:O36"/>
    <mergeCell ref="C37:O37"/>
    <mergeCell ref="C38:O38"/>
    <mergeCell ref="C39:O39"/>
    <mergeCell ref="C40:O40"/>
    <mergeCell ref="C41:O41"/>
    <mergeCell ref="H45:J45"/>
    <mergeCell ref="A47:A48"/>
    <mergeCell ref="E48:I48"/>
    <mergeCell ref="C71:O71"/>
    <mergeCell ref="C65:O65"/>
    <mergeCell ref="C66:O66"/>
    <mergeCell ref="C67:O67"/>
    <mergeCell ref="C68:O68"/>
    <mergeCell ref="C69:O69"/>
    <mergeCell ref="C70:O70"/>
  </mergeCells>
  <dataValidations count="1">
    <dataValidation allowBlank="1" showInputMessage="1" showErrorMessage="1" promptTitle="Date Format" prompt="E.g:  &quot;August 1, 2011&quot;" sqref="O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O65573 JK65573 TG65573 ADC65573 AMY65573 AWU65573 BGQ65573 BQM65573 CAI65573 CKE65573 CUA65573 DDW65573 DNS65573 DXO65573 EHK65573 ERG65573 FBC65573 FKY65573 FUU65573 GEQ65573 GOM65573 GYI65573 HIE65573 HSA65573 IBW65573 ILS65573 IVO65573 JFK65573 JPG65573 JZC65573 KIY65573 KSU65573 LCQ65573 LMM65573 LWI65573 MGE65573 MQA65573 MZW65573 NJS65573 NTO65573 ODK65573 ONG65573 OXC65573 PGY65573 PQU65573 QAQ65573 QKM65573 QUI65573 REE65573 ROA65573 RXW65573 SHS65573 SRO65573 TBK65573 TLG65573 TVC65573 UEY65573 UOU65573 UYQ65573 VIM65573 VSI65573 WCE65573 WMA65573 WVW65573 O131109 JK131109 TG131109 ADC131109 AMY131109 AWU131109 BGQ131109 BQM131109 CAI131109 CKE131109 CUA131109 DDW131109 DNS131109 DXO131109 EHK131109 ERG131109 FBC131109 FKY131109 FUU131109 GEQ131109 GOM131109 GYI131109 HIE131109 HSA131109 IBW131109 ILS131109 IVO131109 JFK131109 JPG131109 JZC131109 KIY131109 KSU131109 LCQ131109 LMM131109 LWI131109 MGE131109 MQA131109 MZW131109 NJS131109 NTO131109 ODK131109 ONG131109 OXC131109 PGY131109 PQU131109 QAQ131109 QKM131109 QUI131109 REE131109 ROA131109 RXW131109 SHS131109 SRO131109 TBK131109 TLG131109 TVC131109 UEY131109 UOU131109 UYQ131109 VIM131109 VSI131109 WCE131109 WMA131109 WVW131109 O196645 JK196645 TG196645 ADC196645 AMY196645 AWU196645 BGQ196645 BQM196645 CAI196645 CKE196645 CUA196645 DDW196645 DNS196645 DXO196645 EHK196645 ERG196645 FBC196645 FKY196645 FUU196645 GEQ196645 GOM196645 GYI196645 HIE196645 HSA196645 IBW196645 ILS196645 IVO196645 JFK196645 JPG196645 JZC196645 KIY196645 KSU196645 LCQ196645 LMM196645 LWI196645 MGE196645 MQA196645 MZW196645 NJS196645 NTO196645 ODK196645 ONG196645 OXC196645 PGY196645 PQU196645 QAQ196645 QKM196645 QUI196645 REE196645 ROA196645 RXW196645 SHS196645 SRO196645 TBK196645 TLG196645 TVC196645 UEY196645 UOU196645 UYQ196645 VIM196645 VSI196645 WCE196645 WMA196645 WVW196645 O262181 JK262181 TG262181 ADC262181 AMY262181 AWU262181 BGQ262181 BQM262181 CAI262181 CKE262181 CUA262181 DDW262181 DNS262181 DXO262181 EHK262181 ERG262181 FBC262181 FKY262181 FUU262181 GEQ262181 GOM262181 GYI262181 HIE262181 HSA262181 IBW262181 ILS262181 IVO262181 JFK262181 JPG262181 JZC262181 KIY262181 KSU262181 LCQ262181 LMM262181 LWI262181 MGE262181 MQA262181 MZW262181 NJS262181 NTO262181 ODK262181 ONG262181 OXC262181 PGY262181 PQU262181 QAQ262181 QKM262181 QUI262181 REE262181 ROA262181 RXW262181 SHS262181 SRO262181 TBK262181 TLG262181 TVC262181 UEY262181 UOU262181 UYQ262181 VIM262181 VSI262181 WCE262181 WMA262181 WVW262181 O327717 JK327717 TG327717 ADC327717 AMY327717 AWU327717 BGQ327717 BQM327717 CAI327717 CKE327717 CUA327717 DDW327717 DNS327717 DXO327717 EHK327717 ERG327717 FBC327717 FKY327717 FUU327717 GEQ327717 GOM327717 GYI327717 HIE327717 HSA327717 IBW327717 ILS327717 IVO327717 JFK327717 JPG327717 JZC327717 KIY327717 KSU327717 LCQ327717 LMM327717 LWI327717 MGE327717 MQA327717 MZW327717 NJS327717 NTO327717 ODK327717 ONG327717 OXC327717 PGY327717 PQU327717 QAQ327717 QKM327717 QUI327717 REE327717 ROA327717 RXW327717 SHS327717 SRO327717 TBK327717 TLG327717 TVC327717 UEY327717 UOU327717 UYQ327717 VIM327717 VSI327717 WCE327717 WMA327717 WVW327717 O393253 JK393253 TG393253 ADC393253 AMY393253 AWU393253 BGQ393253 BQM393253 CAI393253 CKE393253 CUA393253 DDW393253 DNS393253 DXO393253 EHK393253 ERG393253 FBC393253 FKY393253 FUU393253 GEQ393253 GOM393253 GYI393253 HIE393253 HSA393253 IBW393253 ILS393253 IVO393253 JFK393253 JPG393253 JZC393253 KIY393253 KSU393253 LCQ393253 LMM393253 LWI393253 MGE393253 MQA393253 MZW393253 NJS393253 NTO393253 ODK393253 ONG393253 OXC393253 PGY393253 PQU393253 QAQ393253 QKM393253 QUI393253 REE393253 ROA393253 RXW393253 SHS393253 SRO393253 TBK393253 TLG393253 TVC393253 UEY393253 UOU393253 UYQ393253 VIM393253 VSI393253 WCE393253 WMA393253 WVW393253 O458789 JK458789 TG458789 ADC458789 AMY458789 AWU458789 BGQ458789 BQM458789 CAI458789 CKE458789 CUA458789 DDW458789 DNS458789 DXO458789 EHK458789 ERG458789 FBC458789 FKY458789 FUU458789 GEQ458789 GOM458789 GYI458789 HIE458789 HSA458789 IBW458789 ILS458789 IVO458789 JFK458789 JPG458789 JZC458789 KIY458789 KSU458789 LCQ458789 LMM458789 LWI458789 MGE458789 MQA458789 MZW458789 NJS458789 NTO458789 ODK458789 ONG458789 OXC458789 PGY458789 PQU458789 QAQ458789 QKM458789 QUI458789 REE458789 ROA458789 RXW458789 SHS458789 SRO458789 TBK458789 TLG458789 TVC458789 UEY458789 UOU458789 UYQ458789 VIM458789 VSI458789 WCE458789 WMA458789 WVW458789 O524325 JK524325 TG524325 ADC524325 AMY524325 AWU524325 BGQ524325 BQM524325 CAI524325 CKE524325 CUA524325 DDW524325 DNS524325 DXO524325 EHK524325 ERG524325 FBC524325 FKY524325 FUU524325 GEQ524325 GOM524325 GYI524325 HIE524325 HSA524325 IBW524325 ILS524325 IVO524325 JFK524325 JPG524325 JZC524325 KIY524325 KSU524325 LCQ524325 LMM524325 LWI524325 MGE524325 MQA524325 MZW524325 NJS524325 NTO524325 ODK524325 ONG524325 OXC524325 PGY524325 PQU524325 QAQ524325 QKM524325 QUI524325 REE524325 ROA524325 RXW524325 SHS524325 SRO524325 TBK524325 TLG524325 TVC524325 UEY524325 UOU524325 UYQ524325 VIM524325 VSI524325 WCE524325 WMA524325 WVW524325 O589861 JK589861 TG589861 ADC589861 AMY589861 AWU589861 BGQ589861 BQM589861 CAI589861 CKE589861 CUA589861 DDW589861 DNS589861 DXO589861 EHK589861 ERG589861 FBC589861 FKY589861 FUU589861 GEQ589861 GOM589861 GYI589861 HIE589861 HSA589861 IBW589861 ILS589861 IVO589861 JFK589861 JPG589861 JZC589861 KIY589861 KSU589861 LCQ589861 LMM589861 LWI589861 MGE589861 MQA589861 MZW589861 NJS589861 NTO589861 ODK589861 ONG589861 OXC589861 PGY589861 PQU589861 QAQ589861 QKM589861 QUI589861 REE589861 ROA589861 RXW589861 SHS589861 SRO589861 TBK589861 TLG589861 TVC589861 UEY589861 UOU589861 UYQ589861 VIM589861 VSI589861 WCE589861 WMA589861 WVW589861 O655397 JK655397 TG655397 ADC655397 AMY655397 AWU655397 BGQ655397 BQM655397 CAI655397 CKE655397 CUA655397 DDW655397 DNS655397 DXO655397 EHK655397 ERG655397 FBC655397 FKY655397 FUU655397 GEQ655397 GOM655397 GYI655397 HIE655397 HSA655397 IBW655397 ILS655397 IVO655397 JFK655397 JPG655397 JZC655397 KIY655397 KSU655397 LCQ655397 LMM655397 LWI655397 MGE655397 MQA655397 MZW655397 NJS655397 NTO655397 ODK655397 ONG655397 OXC655397 PGY655397 PQU655397 QAQ655397 QKM655397 QUI655397 REE655397 ROA655397 RXW655397 SHS655397 SRO655397 TBK655397 TLG655397 TVC655397 UEY655397 UOU655397 UYQ655397 VIM655397 VSI655397 WCE655397 WMA655397 WVW655397 O720933 JK720933 TG720933 ADC720933 AMY720933 AWU720933 BGQ720933 BQM720933 CAI720933 CKE720933 CUA720933 DDW720933 DNS720933 DXO720933 EHK720933 ERG720933 FBC720933 FKY720933 FUU720933 GEQ720933 GOM720933 GYI720933 HIE720933 HSA720933 IBW720933 ILS720933 IVO720933 JFK720933 JPG720933 JZC720933 KIY720933 KSU720933 LCQ720933 LMM720933 LWI720933 MGE720933 MQA720933 MZW720933 NJS720933 NTO720933 ODK720933 ONG720933 OXC720933 PGY720933 PQU720933 QAQ720933 QKM720933 QUI720933 REE720933 ROA720933 RXW720933 SHS720933 SRO720933 TBK720933 TLG720933 TVC720933 UEY720933 UOU720933 UYQ720933 VIM720933 VSI720933 WCE720933 WMA720933 WVW720933 O786469 JK786469 TG786469 ADC786469 AMY786469 AWU786469 BGQ786469 BQM786469 CAI786469 CKE786469 CUA786469 DDW786469 DNS786469 DXO786469 EHK786469 ERG786469 FBC786469 FKY786469 FUU786469 GEQ786469 GOM786469 GYI786469 HIE786469 HSA786469 IBW786469 ILS786469 IVO786469 JFK786469 JPG786469 JZC786469 KIY786469 KSU786469 LCQ786469 LMM786469 LWI786469 MGE786469 MQA786469 MZW786469 NJS786469 NTO786469 ODK786469 ONG786469 OXC786469 PGY786469 PQU786469 QAQ786469 QKM786469 QUI786469 REE786469 ROA786469 RXW786469 SHS786469 SRO786469 TBK786469 TLG786469 TVC786469 UEY786469 UOU786469 UYQ786469 VIM786469 VSI786469 WCE786469 WMA786469 WVW786469 O852005 JK852005 TG852005 ADC852005 AMY852005 AWU852005 BGQ852005 BQM852005 CAI852005 CKE852005 CUA852005 DDW852005 DNS852005 DXO852005 EHK852005 ERG852005 FBC852005 FKY852005 FUU852005 GEQ852005 GOM852005 GYI852005 HIE852005 HSA852005 IBW852005 ILS852005 IVO852005 JFK852005 JPG852005 JZC852005 KIY852005 KSU852005 LCQ852005 LMM852005 LWI852005 MGE852005 MQA852005 MZW852005 NJS852005 NTO852005 ODK852005 ONG852005 OXC852005 PGY852005 PQU852005 QAQ852005 QKM852005 QUI852005 REE852005 ROA852005 RXW852005 SHS852005 SRO852005 TBK852005 TLG852005 TVC852005 UEY852005 UOU852005 UYQ852005 VIM852005 VSI852005 WCE852005 WMA852005 WVW852005 O917541 JK917541 TG917541 ADC917541 AMY917541 AWU917541 BGQ917541 BQM917541 CAI917541 CKE917541 CUA917541 DDW917541 DNS917541 DXO917541 EHK917541 ERG917541 FBC917541 FKY917541 FUU917541 GEQ917541 GOM917541 GYI917541 HIE917541 HSA917541 IBW917541 ILS917541 IVO917541 JFK917541 JPG917541 JZC917541 KIY917541 KSU917541 LCQ917541 LMM917541 LWI917541 MGE917541 MQA917541 MZW917541 NJS917541 NTO917541 ODK917541 ONG917541 OXC917541 PGY917541 PQU917541 QAQ917541 QKM917541 QUI917541 REE917541 ROA917541 RXW917541 SHS917541 SRO917541 TBK917541 TLG917541 TVC917541 UEY917541 UOU917541 UYQ917541 VIM917541 VSI917541 WCE917541 WMA917541 WVW917541 O983077 JK983077 TG983077 ADC983077 AMY983077 AWU983077 BGQ983077 BQM983077 CAI983077 CKE983077 CUA983077 DDW983077 DNS983077 DXO983077 EHK983077 ERG983077 FBC983077 FKY983077 FUU983077 GEQ983077 GOM983077 GYI983077 HIE983077 HSA983077 IBW983077 ILS983077 IVO983077 JFK983077 JPG983077 JZC983077 KIY983077 KSU983077 LCQ983077 LMM983077 LWI983077 MGE983077 MQA983077 MZW983077 NJS983077 NTO983077 ODK983077 ONG983077 OXC983077 PGY983077 PQU983077 QAQ983077 QKM983077 QUI983077 REE983077 ROA983077 RXW983077 SHS983077 SRO983077 TBK983077 TLG983077 TVC983077 UEY983077 UOU983077 UYQ983077 VIM983077 VSI983077 WCE983077 WMA983077 WVW983077" xr:uid="{7D562C3F-94CE-4D90-ACF8-D2D64BA710E5}"/>
  </dataValidations>
  <pageMargins left="0.75" right="0.75" top="1" bottom="1" header="0.5" footer="0.5"/>
  <pageSetup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4469C-8C43-45C1-917E-BE8345528134}">
  <sheetPr codeName="Sheet16">
    <tabColor theme="5" tint="0.39997558519241921"/>
    <pageSetUpPr autoPageBreaks="0" fitToPage="1"/>
  </sheetPr>
  <dimension ref="A1:S238"/>
  <sheetViews>
    <sheetView showGridLines="0" zoomScaleNormal="100" workbookViewId="0"/>
  </sheetViews>
  <sheetFormatPr defaultColWidth="9.453125" defaultRowHeight="12.5" x14ac:dyDescent="0.25"/>
  <cols>
    <col min="1" max="1" width="5.54296875" style="7" bestFit="1" customWidth="1"/>
    <col min="2" max="2" width="35.453125" style="7" customWidth="1"/>
    <col min="3" max="3" width="17.453125" style="7" customWidth="1"/>
    <col min="4" max="4" width="15.453125" style="7" bestFit="1" customWidth="1"/>
    <col min="5" max="5" width="14" style="7" customWidth="1"/>
    <col min="6" max="6" width="12.453125" style="7" customWidth="1"/>
    <col min="7" max="7" width="8.453125" style="7" customWidth="1"/>
    <col min="8" max="8" width="17.453125" style="7" bestFit="1" customWidth="1"/>
    <col min="9" max="9" width="9.54296875" style="7" customWidth="1"/>
    <col min="10" max="10" width="15.81640625" style="7" bestFit="1" customWidth="1"/>
    <col min="11" max="11" width="18.453125" style="7" customWidth="1"/>
    <col min="12" max="12" width="1.453125" style="7" customWidth="1"/>
    <col min="13" max="13" width="3.54296875" style="7" customWidth="1"/>
    <col min="14" max="14" width="1.54296875" style="7" customWidth="1"/>
    <col min="15" max="15" width="14" style="7" customWidth="1"/>
    <col min="16" max="16" width="2.453125" style="7" customWidth="1"/>
    <col min="17" max="16384" width="9.453125" style="7"/>
  </cols>
  <sheetData>
    <row r="1" spans="1:15" ht="13" x14ac:dyDescent="0.3">
      <c r="J1" s="54" t="s">
        <v>0</v>
      </c>
      <c r="K1" s="55" t="str">
        <f>+'App.2-OA Capital Structure'!O1</f>
        <v>EB-2023-0195</v>
      </c>
    </row>
    <row r="2" spans="1:15" ht="13" x14ac:dyDescent="0.3">
      <c r="J2" s="54" t="s">
        <v>1</v>
      </c>
      <c r="K2" s="4" t="str">
        <f>+'App.2-OA Capital Structure'!O2</f>
        <v>Settlement Proposal</v>
      </c>
    </row>
    <row r="3" spans="1:15" ht="13" x14ac:dyDescent="0.3">
      <c r="J3" s="54" t="s">
        <v>2</v>
      </c>
      <c r="K3" s="4"/>
    </row>
    <row r="4" spans="1:15" ht="13" x14ac:dyDescent="0.3">
      <c r="J4" s="54" t="s">
        <v>3</v>
      </c>
      <c r="K4" s="4">
        <f>+'App.2-OA Capital Structure'!O4</f>
        <v>18</v>
      </c>
    </row>
    <row r="5" spans="1:15" ht="13" x14ac:dyDescent="0.3">
      <c r="J5" s="54" t="s">
        <v>4</v>
      </c>
      <c r="K5" s="5">
        <v>2</v>
      </c>
    </row>
    <row r="6" spans="1:15" ht="13" x14ac:dyDescent="0.3">
      <c r="J6" s="56"/>
      <c r="K6" s="3"/>
    </row>
    <row r="7" spans="1:15" ht="13" x14ac:dyDescent="0.3">
      <c r="J7" s="54" t="s">
        <v>5</v>
      </c>
      <c r="K7" s="130">
        <f>+'App.2-OA Capital Structure'!O7</f>
        <v>45520</v>
      </c>
    </row>
    <row r="10" spans="1:15" ht="18" x14ac:dyDescent="0.4">
      <c r="A10" s="142" t="s">
        <v>30</v>
      </c>
      <c r="B10" s="142"/>
      <c r="C10" s="142"/>
      <c r="D10" s="142"/>
      <c r="E10" s="142"/>
      <c r="F10" s="142"/>
      <c r="G10" s="142"/>
      <c r="H10" s="142"/>
      <c r="I10" s="142"/>
      <c r="J10" s="142"/>
      <c r="K10" s="142"/>
      <c r="L10" s="57"/>
      <c r="M10" s="57"/>
      <c r="N10" s="57"/>
      <c r="O10" s="57"/>
    </row>
    <row r="11" spans="1:15" ht="18" x14ac:dyDescent="0.4">
      <c r="A11" s="142" t="s">
        <v>31</v>
      </c>
      <c r="B11" s="142"/>
      <c r="C11" s="142"/>
      <c r="D11" s="142"/>
      <c r="E11" s="142"/>
      <c r="F11" s="142"/>
      <c r="G11" s="142"/>
      <c r="H11" s="142"/>
      <c r="I11" s="142"/>
      <c r="J11" s="142"/>
      <c r="K11" s="142"/>
      <c r="L11" s="142"/>
      <c r="M11" s="142"/>
      <c r="N11" s="142"/>
      <c r="O11" s="142"/>
    </row>
    <row r="12" spans="1:15" ht="9" customHeight="1" x14ac:dyDescent="0.4">
      <c r="L12" s="58"/>
      <c r="M12" s="58"/>
      <c r="N12" s="58"/>
      <c r="O12" s="58"/>
    </row>
    <row r="13" spans="1:15" ht="12.75" customHeight="1" x14ac:dyDescent="0.4">
      <c r="A13" s="59" t="s">
        <v>27</v>
      </c>
      <c r="L13" s="58"/>
      <c r="M13" s="58"/>
      <c r="N13" s="58"/>
      <c r="O13" s="58"/>
    </row>
    <row r="14" spans="1:15" ht="9" customHeight="1" x14ac:dyDescent="0.4">
      <c r="L14" s="58"/>
      <c r="M14" s="58"/>
      <c r="N14" s="58"/>
      <c r="O14" s="58"/>
    </row>
    <row r="15" spans="1:15" ht="14.25" customHeight="1" x14ac:dyDescent="0.4">
      <c r="A15" s="60">
        <v>1</v>
      </c>
      <c r="B15" s="143" t="s">
        <v>32</v>
      </c>
      <c r="C15" s="143"/>
      <c r="D15" s="143"/>
      <c r="E15" s="143"/>
      <c r="F15" s="143"/>
      <c r="G15" s="143"/>
      <c r="H15" s="143"/>
      <c r="I15" s="143"/>
      <c r="J15" s="143"/>
      <c r="K15" s="143"/>
      <c r="L15" s="58"/>
      <c r="M15" s="58"/>
      <c r="N15" s="58"/>
      <c r="O15" s="58"/>
    </row>
    <row r="16" spans="1:15" ht="13.75" customHeight="1" x14ac:dyDescent="0.4">
      <c r="A16" s="60">
        <v>2</v>
      </c>
      <c r="B16" s="144" t="s">
        <v>33</v>
      </c>
      <c r="C16" s="144"/>
      <c r="D16" s="144"/>
      <c r="E16" s="144"/>
      <c r="F16" s="144"/>
      <c r="G16" s="144"/>
      <c r="H16" s="144"/>
      <c r="I16" s="144"/>
      <c r="J16" s="144"/>
      <c r="K16" s="144"/>
      <c r="L16" s="58"/>
      <c r="M16" s="58"/>
      <c r="N16" s="58"/>
      <c r="O16" s="58"/>
    </row>
    <row r="17" spans="1:19" ht="15" customHeight="1" x14ac:dyDescent="0.4">
      <c r="A17" s="61">
        <v>3</v>
      </c>
      <c r="B17" s="145" t="s">
        <v>34</v>
      </c>
      <c r="C17" s="145"/>
      <c r="D17" s="145"/>
      <c r="E17" s="145"/>
      <c r="F17" s="145"/>
      <c r="G17" s="145"/>
      <c r="H17" s="145"/>
      <c r="I17" s="145"/>
      <c r="J17" s="145"/>
      <c r="K17" s="145"/>
      <c r="L17" s="58"/>
      <c r="M17" s="58"/>
      <c r="N17" s="58"/>
      <c r="O17" s="58"/>
    </row>
    <row r="18" spans="1:19" ht="9" customHeight="1" x14ac:dyDescent="0.4">
      <c r="L18" s="58"/>
      <c r="M18" s="58"/>
      <c r="N18" s="58"/>
      <c r="O18" s="58"/>
    </row>
    <row r="19" spans="1:19" ht="28.5" customHeight="1" thickBot="1" x14ac:dyDescent="0.45">
      <c r="A19" s="141"/>
      <c r="B19" s="141"/>
      <c r="C19" s="141"/>
      <c r="D19" s="141"/>
      <c r="E19" s="141"/>
      <c r="F19" s="141"/>
      <c r="G19" s="141"/>
      <c r="H19" s="141"/>
      <c r="I19" s="141"/>
      <c r="J19" s="141"/>
      <c r="K19" s="141"/>
      <c r="L19" s="58"/>
      <c r="M19" s="58"/>
      <c r="N19" s="58"/>
      <c r="O19" s="58"/>
    </row>
    <row r="20" spans="1:19" ht="16" thickBot="1" x14ac:dyDescent="0.3">
      <c r="D20" s="62" t="s">
        <v>35</v>
      </c>
      <c r="E20" s="63">
        <v>2020</v>
      </c>
    </row>
    <row r="21" spans="1:19" ht="16.5" customHeight="1" thickBot="1" x14ac:dyDescent="0.3"/>
    <row r="22" spans="1:19" ht="25" x14ac:dyDescent="0.25">
      <c r="A22" s="64" t="s">
        <v>36</v>
      </c>
      <c r="B22" s="65" t="s">
        <v>37</v>
      </c>
      <c r="C22" s="65" t="s">
        <v>38</v>
      </c>
      <c r="D22" s="66" t="s">
        <v>39</v>
      </c>
      <c r="E22" s="66" t="s">
        <v>40</v>
      </c>
      <c r="F22" s="65" t="s">
        <v>41</v>
      </c>
      <c r="G22" s="67" t="s">
        <v>42</v>
      </c>
      <c r="H22" s="67" t="s">
        <v>43</v>
      </c>
      <c r="I22" s="67" t="s">
        <v>44</v>
      </c>
      <c r="J22" s="67" t="s">
        <v>45</v>
      </c>
      <c r="K22" s="68" t="s">
        <v>46</v>
      </c>
    </row>
    <row r="23" spans="1:19" ht="14.5" x14ac:dyDescent="0.35">
      <c r="A23" s="69">
        <v>1</v>
      </c>
      <c r="B23" s="87" t="s">
        <v>47</v>
      </c>
      <c r="C23" s="87" t="s">
        <v>48</v>
      </c>
      <c r="D23" s="88" t="s">
        <v>49</v>
      </c>
      <c r="E23" s="88" t="s">
        <v>50</v>
      </c>
      <c r="F23" s="89">
        <v>40318</v>
      </c>
      <c r="G23" s="87">
        <v>30</v>
      </c>
      <c r="H23" s="90">
        <v>200000000</v>
      </c>
      <c r="I23" s="91">
        <v>5.5899999999999998E-2</v>
      </c>
      <c r="J23" s="92">
        <f t="shared" ref="J23:J35" si="0">H23*I23</f>
        <v>11180000</v>
      </c>
      <c r="K23" s="93" t="s">
        <v>74</v>
      </c>
    </row>
    <row r="24" spans="1:19" ht="14.5" x14ac:dyDescent="0.35">
      <c r="A24" s="69">
        <v>2</v>
      </c>
      <c r="B24" s="87" t="s">
        <v>51</v>
      </c>
      <c r="C24" s="87" t="s">
        <v>48</v>
      </c>
      <c r="D24" s="88" t="s">
        <v>49</v>
      </c>
      <c r="E24" s="88" t="s">
        <v>50</v>
      </c>
      <c r="F24" s="89">
        <v>40865</v>
      </c>
      <c r="G24" s="87">
        <v>10</v>
      </c>
      <c r="H24" s="90">
        <v>300000000</v>
      </c>
      <c r="I24" s="91">
        <v>3.5900000000000001E-2</v>
      </c>
      <c r="J24" s="92">
        <f t="shared" si="0"/>
        <v>10770000</v>
      </c>
      <c r="K24" s="93" t="s">
        <v>74</v>
      </c>
    </row>
    <row r="25" spans="1:19" ht="14.5" x14ac:dyDescent="0.35">
      <c r="A25" s="69">
        <v>3</v>
      </c>
      <c r="B25" s="87" t="s">
        <v>52</v>
      </c>
      <c r="C25" s="87" t="s">
        <v>48</v>
      </c>
      <c r="D25" s="88" t="s">
        <v>49</v>
      </c>
      <c r="E25" s="88" t="s">
        <v>50</v>
      </c>
      <c r="F25" s="89">
        <v>40909</v>
      </c>
      <c r="G25" s="87">
        <v>10</v>
      </c>
      <c r="H25" s="90">
        <v>15000000</v>
      </c>
      <c r="I25" s="91">
        <v>3.32E-2</v>
      </c>
      <c r="J25" s="92">
        <f t="shared" si="0"/>
        <v>498000</v>
      </c>
      <c r="K25" s="93" t="s">
        <v>74</v>
      </c>
    </row>
    <row r="26" spans="1:19" ht="37.5" x14ac:dyDescent="0.25">
      <c r="A26" s="69">
        <v>4</v>
      </c>
      <c r="B26" s="94" t="s">
        <v>53</v>
      </c>
      <c r="C26" s="94" t="s">
        <v>48</v>
      </c>
      <c r="D26" s="95" t="s">
        <v>49</v>
      </c>
      <c r="E26" s="95" t="s">
        <v>50</v>
      </c>
      <c r="F26" s="96">
        <v>40909</v>
      </c>
      <c r="G26" s="97" t="s">
        <v>54</v>
      </c>
      <c r="H26" s="98">
        <v>45000000</v>
      </c>
      <c r="I26" s="99">
        <v>4.1599999999999998E-2</v>
      </c>
      <c r="J26" s="100">
        <f t="shared" si="0"/>
        <v>1872000</v>
      </c>
      <c r="K26" s="101" t="s">
        <v>55</v>
      </c>
    </row>
    <row r="27" spans="1:19" ht="14.5" x14ac:dyDescent="0.35">
      <c r="A27" s="69">
        <v>5</v>
      </c>
      <c r="B27" s="87" t="s">
        <v>56</v>
      </c>
      <c r="C27" s="87" t="s">
        <v>48</v>
      </c>
      <c r="D27" s="88" t="s">
        <v>49</v>
      </c>
      <c r="E27" s="88" t="s">
        <v>50</v>
      </c>
      <c r="F27" s="89">
        <v>41373</v>
      </c>
      <c r="G27" s="87">
        <v>10</v>
      </c>
      <c r="H27" s="90">
        <v>250000000</v>
      </c>
      <c r="I27" s="102">
        <v>2.9600000000000001E-2</v>
      </c>
      <c r="J27" s="92">
        <f t="shared" si="0"/>
        <v>7400000</v>
      </c>
      <c r="K27" s="93" t="s">
        <v>74</v>
      </c>
      <c r="Q27" s="54"/>
      <c r="R27" s="54"/>
      <c r="S27" s="54"/>
    </row>
    <row r="28" spans="1:19" ht="14.5" x14ac:dyDescent="0.35">
      <c r="A28" s="69">
        <v>6</v>
      </c>
      <c r="B28" s="87" t="s">
        <v>57</v>
      </c>
      <c r="C28" s="87" t="s">
        <v>48</v>
      </c>
      <c r="D28" s="88" t="s">
        <v>49</v>
      </c>
      <c r="E28" s="88" t="s">
        <v>50</v>
      </c>
      <c r="F28" s="89">
        <v>41373</v>
      </c>
      <c r="G28" s="87">
        <v>50</v>
      </c>
      <c r="H28" s="90">
        <v>200000000</v>
      </c>
      <c r="I28" s="102">
        <v>4.0099999999999997E-2</v>
      </c>
      <c r="J28" s="92">
        <f t="shared" si="0"/>
        <v>8019999.9999999991</v>
      </c>
      <c r="K28" s="93" t="s">
        <v>74</v>
      </c>
      <c r="Q28" s="54"/>
      <c r="R28" s="54"/>
      <c r="S28" s="54"/>
    </row>
    <row r="29" spans="1:19" ht="14.5" x14ac:dyDescent="0.35">
      <c r="A29" s="69">
        <v>7</v>
      </c>
      <c r="B29" s="87" t="s">
        <v>58</v>
      </c>
      <c r="C29" s="87" t="s">
        <v>48</v>
      </c>
      <c r="D29" s="88" t="s">
        <v>49</v>
      </c>
      <c r="E29" s="88" t="s">
        <v>50</v>
      </c>
      <c r="F29" s="89">
        <v>41898</v>
      </c>
      <c r="G29" s="87">
        <v>30</v>
      </c>
      <c r="H29" s="90">
        <v>200000000</v>
      </c>
      <c r="I29" s="102">
        <v>4.1300000000000003E-2</v>
      </c>
      <c r="J29" s="92">
        <f t="shared" si="0"/>
        <v>8260000.0000000009</v>
      </c>
      <c r="K29" s="93" t="s">
        <v>74</v>
      </c>
      <c r="Q29" s="54"/>
      <c r="R29" s="54"/>
      <c r="S29" s="54"/>
    </row>
    <row r="30" spans="1:19" ht="14.5" x14ac:dyDescent="0.35">
      <c r="A30" s="69">
        <v>8</v>
      </c>
      <c r="B30" s="87" t="s">
        <v>59</v>
      </c>
      <c r="C30" s="87" t="s">
        <v>48</v>
      </c>
      <c r="D30" s="88" t="s">
        <v>49</v>
      </c>
      <c r="E30" s="88" t="s">
        <v>50</v>
      </c>
      <c r="F30" s="89">
        <v>42079</v>
      </c>
      <c r="G30" s="87">
        <v>30</v>
      </c>
      <c r="H30" s="90">
        <v>200000000</v>
      </c>
      <c r="I30" s="102">
        <v>3.5999999999999997E-2</v>
      </c>
      <c r="J30" s="92">
        <f t="shared" si="0"/>
        <v>7199999.9999999991</v>
      </c>
      <c r="K30" s="93" t="s">
        <v>74</v>
      </c>
      <c r="Q30" s="54"/>
      <c r="R30" s="54"/>
      <c r="S30" s="54"/>
    </row>
    <row r="31" spans="1:19" ht="14.5" x14ac:dyDescent="0.35">
      <c r="A31" s="69">
        <v>9</v>
      </c>
      <c r="B31" s="87" t="s">
        <v>60</v>
      </c>
      <c r="C31" s="87" t="s">
        <v>48</v>
      </c>
      <c r="D31" s="88" t="s">
        <v>49</v>
      </c>
      <c r="E31" s="88" t="s">
        <v>50</v>
      </c>
      <c r="F31" s="89">
        <v>42249</v>
      </c>
      <c r="G31" s="87">
        <v>50</v>
      </c>
      <c r="H31" s="90">
        <v>45000000</v>
      </c>
      <c r="I31" s="103">
        <v>3.9879999999999999E-2</v>
      </c>
      <c r="J31" s="92">
        <f t="shared" si="0"/>
        <v>1794600</v>
      </c>
      <c r="K31" s="93" t="s">
        <v>74</v>
      </c>
      <c r="Q31" s="54"/>
      <c r="R31" s="54"/>
      <c r="S31" s="54"/>
    </row>
    <row r="32" spans="1:19" ht="14.5" x14ac:dyDescent="0.35">
      <c r="A32" s="69">
        <v>10</v>
      </c>
      <c r="B32" s="87" t="s">
        <v>61</v>
      </c>
      <c r="C32" s="87" t="s">
        <v>48</v>
      </c>
      <c r="D32" s="88" t="s">
        <v>49</v>
      </c>
      <c r="E32" s="88" t="s">
        <v>50</v>
      </c>
      <c r="F32" s="89">
        <v>42535</v>
      </c>
      <c r="G32" s="87">
        <v>10</v>
      </c>
      <c r="H32" s="90">
        <v>200000000</v>
      </c>
      <c r="I32" s="103">
        <v>2.572E-2</v>
      </c>
      <c r="J32" s="92">
        <f t="shared" si="0"/>
        <v>5144000</v>
      </c>
      <c r="K32" s="93" t="s">
        <v>74</v>
      </c>
      <c r="Q32" s="76"/>
      <c r="R32" s="76"/>
      <c r="S32" s="76"/>
    </row>
    <row r="33" spans="1:19" ht="14.5" x14ac:dyDescent="0.35">
      <c r="A33" s="69">
        <v>11</v>
      </c>
      <c r="B33" s="87" t="s">
        <v>62</v>
      </c>
      <c r="C33" s="87" t="s">
        <v>48</v>
      </c>
      <c r="D33" s="88" t="s">
        <v>49</v>
      </c>
      <c r="E33" s="88" t="s">
        <v>50</v>
      </c>
      <c r="F33" s="89">
        <v>43053</v>
      </c>
      <c r="G33" s="87">
        <v>30</v>
      </c>
      <c r="H33" s="90">
        <v>200000000</v>
      </c>
      <c r="I33" s="103">
        <v>3.5349999999999999E-2</v>
      </c>
      <c r="J33" s="92">
        <f t="shared" si="0"/>
        <v>7070000</v>
      </c>
      <c r="K33" s="93" t="s">
        <v>74</v>
      </c>
      <c r="Q33" s="54"/>
      <c r="R33" s="54"/>
      <c r="S33" s="54"/>
    </row>
    <row r="34" spans="1:19" ht="14.5" x14ac:dyDescent="0.35">
      <c r="A34" s="69">
        <v>12</v>
      </c>
      <c r="B34" s="87" t="s">
        <v>63</v>
      </c>
      <c r="C34" s="87" t="s">
        <v>48</v>
      </c>
      <c r="D34" s="88" t="s">
        <v>49</v>
      </c>
      <c r="E34" s="88" t="s">
        <v>50</v>
      </c>
      <c r="F34" s="89">
        <v>43781</v>
      </c>
      <c r="G34" s="87">
        <v>10</v>
      </c>
      <c r="H34" s="90">
        <v>200000000</v>
      </c>
      <c r="I34" s="102">
        <v>2.4879999999999999E-2</v>
      </c>
      <c r="J34" s="92">
        <f t="shared" si="0"/>
        <v>4976000</v>
      </c>
      <c r="K34" s="75" t="s">
        <v>74</v>
      </c>
    </row>
    <row r="35" spans="1:19" ht="14.5" x14ac:dyDescent="0.35">
      <c r="A35" s="104">
        <v>13</v>
      </c>
      <c r="B35" s="87" t="s">
        <v>64</v>
      </c>
      <c r="C35" s="87" t="s">
        <v>48</v>
      </c>
      <c r="D35" s="88" t="s">
        <v>49</v>
      </c>
      <c r="E35" s="88" t="s">
        <v>50</v>
      </c>
      <c r="F35" s="89">
        <v>43781</v>
      </c>
      <c r="G35" s="87">
        <v>30</v>
      </c>
      <c r="H35" s="90">
        <v>200000000</v>
      </c>
      <c r="I35" s="102">
        <v>3.0419999999999999E-2</v>
      </c>
      <c r="J35" s="92">
        <f t="shared" si="0"/>
        <v>6084000</v>
      </c>
      <c r="K35" s="75" t="s">
        <v>74</v>
      </c>
    </row>
    <row r="36" spans="1:19" ht="14.5" x14ac:dyDescent="0.35">
      <c r="A36" s="104">
        <v>14</v>
      </c>
      <c r="B36" s="87" t="s">
        <v>65</v>
      </c>
      <c r="C36" s="87" t="s">
        <v>48</v>
      </c>
      <c r="D36" s="88" t="s">
        <v>49</v>
      </c>
      <c r="E36" s="88" t="s">
        <v>50</v>
      </c>
      <c r="F36" s="89">
        <v>44119</v>
      </c>
      <c r="G36" s="87">
        <v>10</v>
      </c>
      <c r="H36" s="90">
        <v>200000000</v>
      </c>
      <c r="I36" s="110">
        <v>1.55E-2</v>
      </c>
      <c r="J36" s="92">
        <f>(O36-F36+1)/365*H36*I36</f>
        <v>662465.75342465751</v>
      </c>
      <c r="K36" s="75" t="s">
        <v>74</v>
      </c>
      <c r="O36" s="111">
        <v>44196</v>
      </c>
    </row>
    <row r="37" spans="1:19" x14ac:dyDescent="0.25">
      <c r="A37" s="104"/>
      <c r="B37" s="105"/>
      <c r="C37" s="105"/>
      <c r="D37" s="106"/>
      <c r="E37" s="106"/>
      <c r="F37" s="107"/>
      <c r="G37" s="105"/>
      <c r="H37" s="108"/>
      <c r="I37" s="105"/>
      <c r="J37" s="109"/>
      <c r="K37" s="75"/>
    </row>
    <row r="38" spans="1:19" x14ac:dyDescent="0.25">
      <c r="A38" s="104"/>
      <c r="B38" s="105"/>
      <c r="C38" s="105"/>
      <c r="D38" s="106"/>
      <c r="E38" s="106"/>
      <c r="F38" s="107"/>
      <c r="G38" s="105"/>
      <c r="H38" s="108"/>
      <c r="I38" s="105"/>
      <c r="J38" s="109"/>
      <c r="K38" s="75"/>
    </row>
    <row r="39" spans="1:19" ht="13" thickBot="1" x14ac:dyDescent="0.3">
      <c r="A39" s="77"/>
      <c r="B39" s="78"/>
      <c r="C39" s="79"/>
      <c r="D39" s="79"/>
      <c r="E39" s="79"/>
      <c r="F39" s="78"/>
      <c r="G39" s="79"/>
      <c r="H39" s="79"/>
      <c r="I39" s="79"/>
      <c r="J39" s="78"/>
      <c r="K39" s="75"/>
    </row>
    <row r="40" spans="1:19" ht="13.5" thickTop="1" thickBot="1" x14ac:dyDescent="0.3">
      <c r="A40" s="80" t="s">
        <v>26</v>
      </c>
      <c r="B40" s="81"/>
      <c r="C40" s="82"/>
      <c r="D40" s="82"/>
      <c r="E40" s="82"/>
      <c r="F40" s="81"/>
      <c r="G40" s="82"/>
      <c r="H40" s="112">
        <f>SUM(H23:H35)+(O36-F36+1)/365*H36</f>
        <v>2297739726.0273972</v>
      </c>
      <c r="I40" s="84">
        <f>IF(H40=0,"",J40/H40)</f>
        <v>3.522203356484932E-2</v>
      </c>
      <c r="J40" s="85">
        <f>SUM(J23:J36)</f>
        <v>80931065.753424659</v>
      </c>
      <c r="K40" s="86"/>
    </row>
    <row r="42" spans="1:19" ht="13" thickBot="1" x14ac:dyDescent="0.3"/>
    <row r="43" spans="1:19" ht="16" thickBot="1" x14ac:dyDescent="0.3">
      <c r="D43" s="62" t="s">
        <v>35</v>
      </c>
      <c r="E43" s="63">
        <v>2021</v>
      </c>
    </row>
    <row r="44" spans="1:19" ht="16.5" customHeight="1" thickBot="1" x14ac:dyDescent="0.3"/>
    <row r="45" spans="1:19" ht="25" x14ac:dyDescent="0.25">
      <c r="A45" s="64" t="s">
        <v>36</v>
      </c>
      <c r="B45" s="65" t="s">
        <v>37</v>
      </c>
      <c r="C45" s="65" t="s">
        <v>38</v>
      </c>
      <c r="D45" s="66" t="s">
        <v>39</v>
      </c>
      <c r="E45" s="66" t="s">
        <v>40</v>
      </c>
      <c r="F45" s="65" t="s">
        <v>41</v>
      </c>
      <c r="G45" s="67" t="s">
        <v>42</v>
      </c>
      <c r="H45" s="67" t="s">
        <v>43</v>
      </c>
      <c r="I45" s="67" t="s">
        <v>44</v>
      </c>
      <c r="J45" s="67" t="s">
        <v>45</v>
      </c>
      <c r="K45" s="68" t="s">
        <v>46</v>
      </c>
    </row>
    <row r="46" spans="1:19" ht="14.5" x14ac:dyDescent="0.35">
      <c r="A46" s="69">
        <v>1</v>
      </c>
      <c r="B46" s="87" t="s">
        <v>47</v>
      </c>
      <c r="C46" s="87" t="s">
        <v>48</v>
      </c>
      <c r="D46" s="88" t="s">
        <v>49</v>
      </c>
      <c r="E46" s="88" t="s">
        <v>50</v>
      </c>
      <c r="F46" s="89">
        <v>40318</v>
      </c>
      <c r="G46" s="87">
        <v>30</v>
      </c>
      <c r="H46" s="90">
        <v>200000000</v>
      </c>
      <c r="I46" s="91">
        <v>5.5899999999999998E-2</v>
      </c>
      <c r="J46" s="92">
        <f t="shared" ref="J46:J58" si="1">H46*I46</f>
        <v>11180000</v>
      </c>
      <c r="K46" s="75" t="s">
        <v>74</v>
      </c>
    </row>
    <row r="47" spans="1:19" ht="14.5" x14ac:dyDescent="0.35">
      <c r="A47" s="69">
        <v>2</v>
      </c>
      <c r="B47" s="87" t="s">
        <v>52</v>
      </c>
      <c r="C47" s="87" t="s">
        <v>48</v>
      </c>
      <c r="D47" s="88" t="s">
        <v>49</v>
      </c>
      <c r="E47" s="88" t="s">
        <v>50</v>
      </c>
      <c r="F47" s="89">
        <v>40909</v>
      </c>
      <c r="G47" s="87">
        <v>10</v>
      </c>
      <c r="H47" s="90">
        <v>15000000</v>
      </c>
      <c r="I47" s="91">
        <v>3.32E-2</v>
      </c>
      <c r="J47" s="92">
        <f t="shared" si="1"/>
        <v>498000</v>
      </c>
      <c r="K47" s="75" t="s">
        <v>74</v>
      </c>
    </row>
    <row r="48" spans="1:19" ht="37.5" x14ac:dyDescent="0.25">
      <c r="A48" s="69">
        <v>3</v>
      </c>
      <c r="B48" s="94" t="s">
        <v>53</v>
      </c>
      <c r="C48" s="94" t="s">
        <v>48</v>
      </c>
      <c r="D48" s="95" t="s">
        <v>49</v>
      </c>
      <c r="E48" s="95" t="s">
        <v>50</v>
      </c>
      <c r="F48" s="96">
        <v>40909</v>
      </c>
      <c r="G48" s="97" t="s">
        <v>54</v>
      </c>
      <c r="H48" s="98">
        <v>45000000</v>
      </c>
      <c r="I48" s="99">
        <v>4.1599999999999998E-2</v>
      </c>
      <c r="J48" s="100">
        <f t="shared" si="1"/>
        <v>1872000</v>
      </c>
      <c r="K48" s="101" t="s">
        <v>55</v>
      </c>
    </row>
    <row r="49" spans="1:19" ht="14.5" x14ac:dyDescent="0.35">
      <c r="A49" s="69">
        <v>4</v>
      </c>
      <c r="B49" s="87" t="s">
        <v>56</v>
      </c>
      <c r="C49" s="87" t="s">
        <v>48</v>
      </c>
      <c r="D49" s="88" t="s">
        <v>49</v>
      </c>
      <c r="E49" s="88" t="s">
        <v>50</v>
      </c>
      <c r="F49" s="89">
        <v>41373</v>
      </c>
      <c r="G49" s="87">
        <v>10</v>
      </c>
      <c r="H49" s="90">
        <v>250000000</v>
      </c>
      <c r="I49" s="102">
        <v>2.9600000000000001E-2</v>
      </c>
      <c r="J49" s="92">
        <f t="shared" si="1"/>
        <v>7400000</v>
      </c>
      <c r="K49" s="75" t="s">
        <v>74</v>
      </c>
      <c r="Q49" s="54"/>
      <c r="R49" s="54"/>
      <c r="S49" s="54"/>
    </row>
    <row r="50" spans="1:19" ht="14.5" x14ac:dyDescent="0.35">
      <c r="A50" s="69">
        <v>5</v>
      </c>
      <c r="B50" s="87" t="s">
        <v>57</v>
      </c>
      <c r="C50" s="87" t="s">
        <v>48</v>
      </c>
      <c r="D50" s="88" t="s">
        <v>49</v>
      </c>
      <c r="E50" s="88" t="s">
        <v>50</v>
      </c>
      <c r="F50" s="89">
        <v>41373</v>
      </c>
      <c r="G50" s="87">
        <v>50</v>
      </c>
      <c r="H50" s="90">
        <v>200000000</v>
      </c>
      <c r="I50" s="102">
        <v>4.0099999999999997E-2</v>
      </c>
      <c r="J50" s="92">
        <f t="shared" si="1"/>
        <v>8019999.9999999991</v>
      </c>
      <c r="K50" s="75" t="s">
        <v>74</v>
      </c>
      <c r="Q50" s="54"/>
      <c r="R50" s="54"/>
      <c r="S50" s="54"/>
    </row>
    <row r="51" spans="1:19" ht="14.5" x14ac:dyDescent="0.35">
      <c r="A51" s="69">
        <v>6</v>
      </c>
      <c r="B51" s="87" t="s">
        <v>58</v>
      </c>
      <c r="C51" s="87" t="s">
        <v>48</v>
      </c>
      <c r="D51" s="88" t="s">
        <v>49</v>
      </c>
      <c r="E51" s="88" t="s">
        <v>50</v>
      </c>
      <c r="F51" s="89">
        <v>41898</v>
      </c>
      <c r="G51" s="87">
        <v>30</v>
      </c>
      <c r="H51" s="90">
        <v>200000000</v>
      </c>
      <c r="I51" s="102">
        <v>4.1300000000000003E-2</v>
      </c>
      <c r="J51" s="92">
        <f t="shared" si="1"/>
        <v>8260000.0000000009</v>
      </c>
      <c r="K51" s="75" t="s">
        <v>74</v>
      </c>
      <c r="Q51" s="54"/>
      <c r="R51" s="54"/>
      <c r="S51" s="54"/>
    </row>
    <row r="52" spans="1:19" ht="14.5" x14ac:dyDescent="0.35">
      <c r="A52" s="69">
        <v>7</v>
      </c>
      <c r="B52" s="87" t="s">
        <v>59</v>
      </c>
      <c r="C52" s="87" t="s">
        <v>48</v>
      </c>
      <c r="D52" s="88" t="s">
        <v>49</v>
      </c>
      <c r="E52" s="88" t="s">
        <v>50</v>
      </c>
      <c r="F52" s="89">
        <v>42079</v>
      </c>
      <c r="G52" s="87">
        <v>30</v>
      </c>
      <c r="H52" s="90">
        <v>200000000</v>
      </c>
      <c r="I52" s="102">
        <v>3.5999999999999997E-2</v>
      </c>
      <c r="J52" s="92">
        <f t="shared" si="1"/>
        <v>7199999.9999999991</v>
      </c>
      <c r="K52" s="75" t="s">
        <v>74</v>
      </c>
      <c r="Q52" s="54"/>
      <c r="R52" s="54"/>
      <c r="S52" s="54"/>
    </row>
    <row r="53" spans="1:19" ht="14.5" x14ac:dyDescent="0.35">
      <c r="A53" s="69">
        <v>8</v>
      </c>
      <c r="B53" s="87" t="s">
        <v>60</v>
      </c>
      <c r="C53" s="87" t="s">
        <v>48</v>
      </c>
      <c r="D53" s="88" t="s">
        <v>49</v>
      </c>
      <c r="E53" s="88" t="s">
        <v>50</v>
      </c>
      <c r="F53" s="89">
        <v>42249</v>
      </c>
      <c r="G53" s="87">
        <v>50</v>
      </c>
      <c r="H53" s="90">
        <v>45000000</v>
      </c>
      <c r="I53" s="103">
        <v>3.9879999999999999E-2</v>
      </c>
      <c r="J53" s="92">
        <f t="shared" si="1"/>
        <v>1794600</v>
      </c>
      <c r="K53" s="75" t="s">
        <v>74</v>
      </c>
      <c r="Q53" s="54"/>
      <c r="R53" s="54"/>
      <c r="S53" s="54"/>
    </row>
    <row r="54" spans="1:19" ht="14.5" x14ac:dyDescent="0.35">
      <c r="A54" s="69">
        <v>9</v>
      </c>
      <c r="B54" s="87" t="s">
        <v>61</v>
      </c>
      <c r="C54" s="87" t="s">
        <v>48</v>
      </c>
      <c r="D54" s="88" t="s">
        <v>49</v>
      </c>
      <c r="E54" s="88" t="s">
        <v>50</v>
      </c>
      <c r="F54" s="89">
        <v>42535</v>
      </c>
      <c r="G54" s="87">
        <v>10</v>
      </c>
      <c r="H54" s="90">
        <v>200000000</v>
      </c>
      <c r="I54" s="103">
        <v>2.572E-2</v>
      </c>
      <c r="J54" s="92">
        <f t="shared" si="1"/>
        <v>5144000</v>
      </c>
      <c r="K54" s="75" t="s">
        <v>74</v>
      </c>
      <c r="Q54" s="76"/>
      <c r="R54" s="76"/>
      <c r="S54" s="76"/>
    </row>
    <row r="55" spans="1:19" ht="14.5" x14ac:dyDescent="0.35">
      <c r="A55" s="69">
        <v>10</v>
      </c>
      <c r="B55" s="87" t="s">
        <v>62</v>
      </c>
      <c r="C55" s="87" t="s">
        <v>48</v>
      </c>
      <c r="D55" s="88" t="s">
        <v>49</v>
      </c>
      <c r="E55" s="88" t="s">
        <v>50</v>
      </c>
      <c r="F55" s="89">
        <v>43053</v>
      </c>
      <c r="G55" s="87">
        <v>30</v>
      </c>
      <c r="H55" s="90">
        <v>200000000</v>
      </c>
      <c r="I55" s="103">
        <v>3.5349999999999999E-2</v>
      </c>
      <c r="J55" s="92">
        <f t="shared" si="1"/>
        <v>7070000</v>
      </c>
      <c r="K55" s="75" t="s">
        <v>74</v>
      </c>
      <c r="Q55" s="54"/>
      <c r="R55" s="54"/>
      <c r="S55" s="54"/>
    </row>
    <row r="56" spans="1:19" ht="14.5" x14ac:dyDescent="0.35">
      <c r="A56" s="69">
        <v>11</v>
      </c>
      <c r="B56" s="87" t="s">
        <v>63</v>
      </c>
      <c r="C56" s="87" t="s">
        <v>48</v>
      </c>
      <c r="D56" s="88" t="s">
        <v>49</v>
      </c>
      <c r="E56" s="88" t="s">
        <v>50</v>
      </c>
      <c r="F56" s="89">
        <v>43781</v>
      </c>
      <c r="G56" s="87">
        <v>10</v>
      </c>
      <c r="H56" s="90">
        <v>200000000</v>
      </c>
      <c r="I56" s="102">
        <v>2.4879999999999999E-2</v>
      </c>
      <c r="J56" s="92">
        <f t="shared" si="1"/>
        <v>4976000</v>
      </c>
      <c r="K56" s="75" t="s">
        <v>74</v>
      </c>
    </row>
    <row r="57" spans="1:19" ht="14.5" x14ac:dyDescent="0.35">
      <c r="A57" s="69">
        <v>12</v>
      </c>
      <c r="B57" s="87" t="s">
        <v>64</v>
      </c>
      <c r="C57" s="87" t="s">
        <v>48</v>
      </c>
      <c r="D57" s="88" t="s">
        <v>49</v>
      </c>
      <c r="E57" s="88" t="s">
        <v>50</v>
      </c>
      <c r="F57" s="89">
        <v>43781</v>
      </c>
      <c r="G57" s="87">
        <v>30</v>
      </c>
      <c r="H57" s="90">
        <v>200000000</v>
      </c>
      <c r="I57" s="102">
        <v>3.0419999999999999E-2</v>
      </c>
      <c r="J57" s="92">
        <f t="shared" si="1"/>
        <v>6084000</v>
      </c>
      <c r="K57" s="75" t="s">
        <v>74</v>
      </c>
    </row>
    <row r="58" spans="1:19" ht="14.5" x14ac:dyDescent="0.35">
      <c r="A58" s="69">
        <v>13</v>
      </c>
      <c r="B58" s="87" t="s">
        <v>65</v>
      </c>
      <c r="C58" s="87" t="s">
        <v>48</v>
      </c>
      <c r="D58" s="88" t="s">
        <v>49</v>
      </c>
      <c r="E58" s="88" t="s">
        <v>50</v>
      </c>
      <c r="F58" s="89">
        <v>44119</v>
      </c>
      <c r="G58" s="87">
        <v>10</v>
      </c>
      <c r="H58" s="90">
        <v>200000000</v>
      </c>
      <c r="I58" s="110">
        <v>1.55E-2</v>
      </c>
      <c r="J58" s="92">
        <f t="shared" si="1"/>
        <v>3100000</v>
      </c>
      <c r="K58" s="75" t="s">
        <v>74</v>
      </c>
    </row>
    <row r="59" spans="1:19" ht="14.5" x14ac:dyDescent="0.35">
      <c r="A59" s="104">
        <v>14</v>
      </c>
      <c r="B59" s="105" t="s">
        <v>66</v>
      </c>
      <c r="C59" s="105" t="s">
        <v>48</v>
      </c>
      <c r="D59" s="106" t="s">
        <v>49</v>
      </c>
      <c r="E59" s="106" t="s">
        <v>50</v>
      </c>
      <c r="F59" s="107">
        <v>44487</v>
      </c>
      <c r="G59" s="105">
        <v>10</v>
      </c>
      <c r="H59" s="108">
        <v>150000000</v>
      </c>
      <c r="I59" s="110">
        <v>2.52E-2</v>
      </c>
      <c r="J59" s="92">
        <f>(O59-F59+1)/365*H59*I59</f>
        <v>776712.32876712328</v>
      </c>
      <c r="K59" s="75" t="s">
        <v>74</v>
      </c>
      <c r="O59" s="111">
        <v>44561</v>
      </c>
    </row>
    <row r="60" spans="1:19" ht="14.5" x14ac:dyDescent="0.35">
      <c r="A60" s="104">
        <v>15</v>
      </c>
      <c r="B60" s="105" t="s">
        <v>67</v>
      </c>
      <c r="C60" s="105" t="s">
        <v>48</v>
      </c>
      <c r="D60" s="106" t="s">
        <v>49</v>
      </c>
      <c r="E60" s="106" t="s">
        <v>50</v>
      </c>
      <c r="F60" s="107">
        <v>44487</v>
      </c>
      <c r="G60" s="105">
        <v>30</v>
      </c>
      <c r="H60" s="108">
        <v>200000000</v>
      </c>
      <c r="I60" s="110">
        <v>3.32E-2</v>
      </c>
      <c r="J60" s="92">
        <f>(O60-F60+1)/365*H60*I60</f>
        <v>1364383.5616438356</v>
      </c>
      <c r="K60" s="75" t="s">
        <v>74</v>
      </c>
      <c r="O60" s="111">
        <v>44561</v>
      </c>
    </row>
    <row r="61" spans="1:19" ht="13" thickBot="1" x14ac:dyDescent="0.3">
      <c r="A61" s="77"/>
      <c r="B61" s="78"/>
      <c r="C61" s="79"/>
      <c r="D61" s="79"/>
      <c r="E61" s="79"/>
      <c r="F61" s="78"/>
      <c r="G61" s="79"/>
      <c r="H61" s="79"/>
      <c r="I61" s="79"/>
      <c r="J61" s="78"/>
      <c r="K61" s="75"/>
    </row>
    <row r="62" spans="1:19" ht="13.5" thickTop="1" thickBot="1" x14ac:dyDescent="0.3">
      <c r="A62" s="80" t="s">
        <v>26</v>
      </c>
      <c r="B62" s="81"/>
      <c r="C62" s="82"/>
      <c r="D62" s="82"/>
      <c r="E62" s="82"/>
      <c r="F62" s="81"/>
      <c r="G62" s="82"/>
      <c r="H62" s="112">
        <f>SUM(H46:H58)+(O60-F60+1)/365*(H59+H60)</f>
        <v>2226917808.2191782</v>
      </c>
      <c r="I62" s="84">
        <f>IF(H62=0,"",J62/H62)</f>
        <v>3.3561946298403714E-2</v>
      </c>
      <c r="J62" s="85">
        <f>SUM(J46:J60)</f>
        <v>74739695.89041096</v>
      </c>
      <c r="K62" s="86"/>
    </row>
    <row r="64" spans="1:19" ht="13" thickBot="1" x14ac:dyDescent="0.3"/>
    <row r="65" spans="1:19" ht="16" thickBot="1" x14ac:dyDescent="0.3">
      <c r="D65" s="62" t="s">
        <v>35</v>
      </c>
      <c r="E65" s="63">
        <v>2022</v>
      </c>
    </row>
    <row r="66" spans="1:19" ht="16.5" customHeight="1" thickBot="1" x14ac:dyDescent="0.3"/>
    <row r="67" spans="1:19" ht="25" x14ac:dyDescent="0.25">
      <c r="A67" s="64" t="s">
        <v>36</v>
      </c>
      <c r="B67" s="65" t="s">
        <v>37</v>
      </c>
      <c r="C67" s="65" t="s">
        <v>38</v>
      </c>
      <c r="D67" s="66" t="s">
        <v>39</v>
      </c>
      <c r="E67" s="66" t="s">
        <v>40</v>
      </c>
      <c r="F67" s="65" t="s">
        <v>41</v>
      </c>
      <c r="G67" s="67" t="s">
        <v>42</v>
      </c>
      <c r="H67" s="67" t="s">
        <v>43</v>
      </c>
      <c r="I67" s="67" t="s">
        <v>44</v>
      </c>
      <c r="J67" s="67" t="s">
        <v>45</v>
      </c>
      <c r="K67" s="68" t="s">
        <v>46</v>
      </c>
    </row>
    <row r="68" spans="1:19" ht="14.5" x14ac:dyDescent="0.35">
      <c r="A68" s="69">
        <v>1</v>
      </c>
      <c r="B68" s="87" t="s">
        <v>47</v>
      </c>
      <c r="C68" s="87" t="s">
        <v>48</v>
      </c>
      <c r="D68" s="88" t="s">
        <v>49</v>
      </c>
      <c r="E68" s="88" t="s">
        <v>50</v>
      </c>
      <c r="F68" s="89">
        <v>40318</v>
      </c>
      <c r="G68" s="87">
        <v>30</v>
      </c>
      <c r="H68" s="90">
        <v>200000000</v>
      </c>
      <c r="I68" s="91">
        <v>5.5899999999999998E-2</v>
      </c>
      <c r="J68" s="92">
        <f t="shared" ref="J68:J81" si="2">H68*I68</f>
        <v>11180000</v>
      </c>
      <c r="K68" s="75" t="s">
        <v>74</v>
      </c>
    </row>
    <row r="69" spans="1:19" ht="37.5" x14ac:dyDescent="0.25">
      <c r="A69" s="69">
        <v>2</v>
      </c>
      <c r="B69" s="94" t="s">
        <v>53</v>
      </c>
      <c r="C69" s="94" t="s">
        <v>48</v>
      </c>
      <c r="D69" s="95" t="s">
        <v>49</v>
      </c>
      <c r="E69" s="95" t="s">
        <v>50</v>
      </c>
      <c r="F69" s="96">
        <v>40909</v>
      </c>
      <c r="G69" s="97" t="s">
        <v>54</v>
      </c>
      <c r="H69" s="98">
        <v>45000000</v>
      </c>
      <c r="I69" s="99">
        <v>4.1599999999999998E-2</v>
      </c>
      <c r="J69" s="100">
        <f t="shared" si="2"/>
        <v>1872000</v>
      </c>
      <c r="K69" s="101" t="s">
        <v>55</v>
      </c>
    </row>
    <row r="70" spans="1:19" ht="14.5" x14ac:dyDescent="0.35">
      <c r="A70" s="69">
        <v>3</v>
      </c>
      <c r="B70" s="87" t="s">
        <v>56</v>
      </c>
      <c r="C70" s="87" t="s">
        <v>48</v>
      </c>
      <c r="D70" s="88" t="s">
        <v>49</v>
      </c>
      <c r="E70" s="88" t="s">
        <v>50</v>
      </c>
      <c r="F70" s="89">
        <v>41373</v>
      </c>
      <c r="G70" s="87">
        <v>10</v>
      </c>
      <c r="H70" s="90">
        <v>250000000</v>
      </c>
      <c r="I70" s="102">
        <v>2.9600000000000001E-2</v>
      </c>
      <c r="J70" s="92">
        <f t="shared" si="2"/>
        <v>7400000</v>
      </c>
      <c r="K70" s="75" t="s">
        <v>74</v>
      </c>
    </row>
    <row r="71" spans="1:19" ht="14.5" x14ac:dyDescent="0.35">
      <c r="A71" s="69">
        <v>4</v>
      </c>
      <c r="B71" s="87" t="s">
        <v>57</v>
      </c>
      <c r="C71" s="87" t="s">
        <v>48</v>
      </c>
      <c r="D71" s="88" t="s">
        <v>49</v>
      </c>
      <c r="E71" s="88" t="s">
        <v>50</v>
      </c>
      <c r="F71" s="89">
        <v>41373</v>
      </c>
      <c r="G71" s="87">
        <v>50</v>
      </c>
      <c r="H71" s="90">
        <v>200000000</v>
      </c>
      <c r="I71" s="102">
        <v>4.0099999999999997E-2</v>
      </c>
      <c r="J71" s="92">
        <f t="shared" si="2"/>
        <v>8019999.9999999991</v>
      </c>
      <c r="K71" s="75" t="s">
        <v>74</v>
      </c>
      <c r="Q71" s="54"/>
      <c r="R71" s="54"/>
      <c r="S71" s="54"/>
    </row>
    <row r="72" spans="1:19" ht="14.5" x14ac:dyDescent="0.35">
      <c r="A72" s="69">
        <v>5</v>
      </c>
      <c r="B72" s="87" t="s">
        <v>58</v>
      </c>
      <c r="C72" s="87" t="s">
        <v>48</v>
      </c>
      <c r="D72" s="88" t="s">
        <v>49</v>
      </c>
      <c r="E72" s="88" t="s">
        <v>50</v>
      </c>
      <c r="F72" s="89">
        <v>41898</v>
      </c>
      <c r="G72" s="87">
        <v>30</v>
      </c>
      <c r="H72" s="90">
        <v>200000000</v>
      </c>
      <c r="I72" s="102">
        <v>4.1300000000000003E-2</v>
      </c>
      <c r="J72" s="92">
        <f t="shared" si="2"/>
        <v>8260000.0000000009</v>
      </c>
      <c r="K72" s="75" t="s">
        <v>74</v>
      </c>
      <c r="Q72" s="54"/>
      <c r="R72" s="54"/>
      <c r="S72" s="54"/>
    </row>
    <row r="73" spans="1:19" ht="14.5" x14ac:dyDescent="0.35">
      <c r="A73" s="69">
        <v>6</v>
      </c>
      <c r="B73" s="87" t="s">
        <v>59</v>
      </c>
      <c r="C73" s="87" t="s">
        <v>48</v>
      </c>
      <c r="D73" s="88" t="s">
        <v>49</v>
      </c>
      <c r="E73" s="88" t="s">
        <v>50</v>
      </c>
      <c r="F73" s="89">
        <v>42079</v>
      </c>
      <c r="G73" s="87">
        <v>30</v>
      </c>
      <c r="H73" s="90">
        <v>200000000</v>
      </c>
      <c r="I73" s="102">
        <v>3.5999999999999997E-2</v>
      </c>
      <c r="J73" s="92">
        <f t="shared" si="2"/>
        <v>7199999.9999999991</v>
      </c>
      <c r="K73" s="75" t="s">
        <v>74</v>
      </c>
      <c r="Q73" s="54"/>
      <c r="R73" s="54"/>
      <c r="S73" s="54"/>
    </row>
    <row r="74" spans="1:19" ht="14.5" x14ac:dyDescent="0.35">
      <c r="A74" s="69">
        <v>7</v>
      </c>
      <c r="B74" s="87" t="s">
        <v>60</v>
      </c>
      <c r="C74" s="87" t="s">
        <v>48</v>
      </c>
      <c r="D74" s="88" t="s">
        <v>49</v>
      </c>
      <c r="E74" s="88" t="s">
        <v>50</v>
      </c>
      <c r="F74" s="89">
        <v>42249</v>
      </c>
      <c r="G74" s="87">
        <v>50</v>
      </c>
      <c r="H74" s="90">
        <v>45000000</v>
      </c>
      <c r="I74" s="103">
        <v>3.9879999999999999E-2</v>
      </c>
      <c r="J74" s="92">
        <f t="shared" si="2"/>
        <v>1794600</v>
      </c>
      <c r="K74" s="75" t="s">
        <v>74</v>
      </c>
      <c r="Q74" s="54"/>
      <c r="R74" s="54"/>
      <c r="S74" s="54"/>
    </row>
    <row r="75" spans="1:19" ht="14.5" x14ac:dyDescent="0.35">
      <c r="A75" s="69">
        <v>8</v>
      </c>
      <c r="B75" s="87" t="s">
        <v>61</v>
      </c>
      <c r="C75" s="87" t="s">
        <v>48</v>
      </c>
      <c r="D75" s="88" t="s">
        <v>49</v>
      </c>
      <c r="E75" s="88" t="s">
        <v>50</v>
      </c>
      <c r="F75" s="89">
        <v>42535</v>
      </c>
      <c r="G75" s="87">
        <v>10</v>
      </c>
      <c r="H75" s="90">
        <v>200000000</v>
      </c>
      <c r="I75" s="103">
        <v>2.572E-2</v>
      </c>
      <c r="J75" s="92">
        <f t="shared" si="2"/>
        <v>5144000</v>
      </c>
      <c r="K75" s="75" t="s">
        <v>74</v>
      </c>
      <c r="Q75" s="54"/>
      <c r="R75" s="54"/>
      <c r="S75" s="54"/>
    </row>
    <row r="76" spans="1:19" ht="14.5" x14ac:dyDescent="0.35">
      <c r="A76" s="69">
        <v>9</v>
      </c>
      <c r="B76" s="87" t="s">
        <v>62</v>
      </c>
      <c r="C76" s="87" t="s">
        <v>48</v>
      </c>
      <c r="D76" s="88" t="s">
        <v>49</v>
      </c>
      <c r="E76" s="88" t="s">
        <v>50</v>
      </c>
      <c r="F76" s="89">
        <v>43053</v>
      </c>
      <c r="G76" s="87">
        <v>30</v>
      </c>
      <c r="H76" s="90">
        <v>200000000</v>
      </c>
      <c r="I76" s="103">
        <v>3.5349999999999999E-2</v>
      </c>
      <c r="J76" s="92">
        <f t="shared" si="2"/>
        <v>7070000</v>
      </c>
      <c r="K76" s="75" t="s">
        <v>74</v>
      </c>
      <c r="Q76" s="76"/>
      <c r="R76" s="76"/>
      <c r="S76" s="76"/>
    </row>
    <row r="77" spans="1:19" ht="14.5" x14ac:dyDescent="0.35">
      <c r="A77" s="69">
        <v>10</v>
      </c>
      <c r="B77" s="87" t="s">
        <v>63</v>
      </c>
      <c r="C77" s="87" t="s">
        <v>48</v>
      </c>
      <c r="D77" s="88" t="s">
        <v>49</v>
      </c>
      <c r="E77" s="88" t="s">
        <v>50</v>
      </c>
      <c r="F77" s="89">
        <v>43781</v>
      </c>
      <c r="G77" s="87">
        <v>10</v>
      </c>
      <c r="H77" s="90">
        <v>200000000</v>
      </c>
      <c r="I77" s="102">
        <v>2.4879999999999999E-2</v>
      </c>
      <c r="J77" s="92">
        <f t="shared" si="2"/>
        <v>4976000</v>
      </c>
      <c r="K77" s="75" t="s">
        <v>74</v>
      </c>
      <c r="Q77" s="54"/>
      <c r="R77" s="54"/>
      <c r="S77" s="54"/>
    </row>
    <row r="78" spans="1:19" ht="14.5" x14ac:dyDescent="0.35">
      <c r="A78" s="69">
        <v>11</v>
      </c>
      <c r="B78" s="87" t="s">
        <v>64</v>
      </c>
      <c r="C78" s="87" t="s">
        <v>48</v>
      </c>
      <c r="D78" s="88" t="s">
        <v>49</v>
      </c>
      <c r="E78" s="88" t="s">
        <v>50</v>
      </c>
      <c r="F78" s="89">
        <v>43781</v>
      </c>
      <c r="G78" s="87">
        <v>30</v>
      </c>
      <c r="H78" s="90">
        <v>200000000</v>
      </c>
      <c r="I78" s="102">
        <v>3.0419999999999999E-2</v>
      </c>
      <c r="J78" s="92">
        <f t="shared" si="2"/>
        <v>6084000</v>
      </c>
      <c r="K78" s="75" t="s">
        <v>74</v>
      </c>
    </row>
    <row r="79" spans="1:19" ht="14.5" x14ac:dyDescent="0.35">
      <c r="A79" s="69">
        <v>12</v>
      </c>
      <c r="B79" s="87" t="s">
        <v>65</v>
      </c>
      <c r="C79" s="87" t="s">
        <v>48</v>
      </c>
      <c r="D79" s="88" t="s">
        <v>49</v>
      </c>
      <c r="E79" s="88" t="s">
        <v>50</v>
      </c>
      <c r="F79" s="89">
        <v>44119</v>
      </c>
      <c r="G79" s="87">
        <v>10</v>
      </c>
      <c r="H79" s="90">
        <v>200000000</v>
      </c>
      <c r="I79" s="110">
        <v>1.55E-2</v>
      </c>
      <c r="J79" s="92">
        <f t="shared" si="2"/>
        <v>3100000</v>
      </c>
      <c r="K79" s="75" t="s">
        <v>74</v>
      </c>
    </row>
    <row r="80" spans="1:19" ht="14.5" x14ac:dyDescent="0.35">
      <c r="A80" s="69">
        <v>13</v>
      </c>
      <c r="B80" s="105" t="s">
        <v>66</v>
      </c>
      <c r="C80" s="105" t="s">
        <v>48</v>
      </c>
      <c r="D80" s="106" t="s">
        <v>49</v>
      </c>
      <c r="E80" s="106" t="s">
        <v>50</v>
      </c>
      <c r="F80" s="107">
        <v>44487</v>
      </c>
      <c r="G80" s="105">
        <v>10</v>
      </c>
      <c r="H80" s="108">
        <v>150000000</v>
      </c>
      <c r="I80" s="110">
        <v>2.52E-2</v>
      </c>
      <c r="J80" s="92">
        <f t="shared" si="2"/>
        <v>3780000</v>
      </c>
      <c r="K80" s="75" t="s">
        <v>74</v>
      </c>
    </row>
    <row r="81" spans="1:19" ht="14.5" x14ac:dyDescent="0.35">
      <c r="A81" s="69">
        <v>14</v>
      </c>
      <c r="B81" s="105" t="s">
        <v>67</v>
      </c>
      <c r="C81" s="105" t="s">
        <v>48</v>
      </c>
      <c r="D81" s="106" t="s">
        <v>49</v>
      </c>
      <c r="E81" s="106" t="s">
        <v>50</v>
      </c>
      <c r="F81" s="107">
        <v>44487</v>
      </c>
      <c r="G81" s="105">
        <v>30</v>
      </c>
      <c r="H81" s="108">
        <v>200000000</v>
      </c>
      <c r="I81" s="110">
        <v>3.32E-2</v>
      </c>
      <c r="J81" s="92">
        <f t="shared" si="2"/>
        <v>6640000</v>
      </c>
      <c r="K81" s="75" t="s">
        <v>74</v>
      </c>
    </row>
    <row r="82" spans="1:19" ht="14.5" x14ac:dyDescent="0.35">
      <c r="A82" s="104">
        <v>15</v>
      </c>
      <c r="B82" s="105" t="s">
        <v>68</v>
      </c>
      <c r="C82" s="105" t="s">
        <v>48</v>
      </c>
      <c r="D82" s="106" t="s">
        <v>49</v>
      </c>
      <c r="E82" s="106" t="s">
        <v>50</v>
      </c>
      <c r="F82" s="107">
        <v>44847</v>
      </c>
      <c r="G82" s="105">
        <v>30</v>
      </c>
      <c r="H82" s="108">
        <v>300000000</v>
      </c>
      <c r="I82" s="110">
        <v>0.05</v>
      </c>
      <c r="J82" s="92">
        <f>(O82-F82+1)/365*H82*I82</f>
        <v>3287671.2328767125</v>
      </c>
      <c r="K82" s="75" t="s">
        <v>74</v>
      </c>
      <c r="O82" s="111">
        <v>44926</v>
      </c>
    </row>
    <row r="83" spans="1:19" ht="13" thickBot="1" x14ac:dyDescent="0.3">
      <c r="A83" s="77"/>
      <c r="B83" s="78"/>
      <c r="C83" s="79"/>
      <c r="D83" s="79"/>
      <c r="E83" s="79"/>
      <c r="F83" s="78"/>
      <c r="G83" s="79"/>
      <c r="H83" s="79"/>
      <c r="I83" s="79"/>
      <c r="J83" s="78"/>
      <c r="K83" s="75"/>
    </row>
    <row r="84" spans="1:19" ht="13.5" thickTop="1" thickBot="1" x14ac:dyDescent="0.3">
      <c r="A84" s="80" t="s">
        <v>26</v>
      </c>
      <c r="B84" s="81"/>
      <c r="C84" s="82"/>
      <c r="D84" s="82"/>
      <c r="E84" s="82"/>
      <c r="F84" s="81"/>
      <c r="G84" s="82"/>
      <c r="H84" s="112">
        <f>SUM(H68:H81)+(O82-F82+1)/365*H82</f>
        <v>2555753424.6575341</v>
      </c>
      <c r="I84" s="84">
        <f>IF(H84=0,"",J84/H84)</f>
        <v>3.3574550034839473E-2</v>
      </c>
      <c r="J84" s="85">
        <f>SUM(J68:J82)</f>
        <v>85808271.232876718</v>
      </c>
      <c r="K84" s="86"/>
    </row>
    <row r="86" spans="1:19" ht="13" thickBot="1" x14ac:dyDescent="0.3"/>
    <row r="87" spans="1:19" ht="16" thickBot="1" x14ac:dyDescent="0.3">
      <c r="D87" s="62" t="s">
        <v>35</v>
      </c>
      <c r="E87" s="63">
        <v>2023</v>
      </c>
    </row>
    <row r="88" spans="1:19" ht="16.5" customHeight="1" thickBot="1" x14ac:dyDescent="0.3"/>
    <row r="89" spans="1:19" ht="25" x14ac:dyDescent="0.25">
      <c r="A89" s="64" t="s">
        <v>36</v>
      </c>
      <c r="B89" s="65" t="s">
        <v>37</v>
      </c>
      <c r="C89" s="65" t="s">
        <v>38</v>
      </c>
      <c r="D89" s="66" t="s">
        <v>39</v>
      </c>
      <c r="E89" s="66" t="s">
        <v>40</v>
      </c>
      <c r="F89" s="65" t="s">
        <v>41</v>
      </c>
      <c r="G89" s="67" t="s">
        <v>42</v>
      </c>
      <c r="H89" s="67" t="s">
        <v>43</v>
      </c>
      <c r="I89" s="67" t="s">
        <v>44</v>
      </c>
      <c r="J89" s="67" t="s">
        <v>45</v>
      </c>
      <c r="K89" s="68" t="s">
        <v>46</v>
      </c>
    </row>
    <row r="90" spans="1:19" ht="14.5" x14ac:dyDescent="0.35">
      <c r="A90" s="69">
        <v>1</v>
      </c>
      <c r="B90" s="87" t="s">
        <v>47</v>
      </c>
      <c r="C90" s="87" t="s">
        <v>48</v>
      </c>
      <c r="D90" s="88" t="s">
        <v>49</v>
      </c>
      <c r="E90" s="88" t="s">
        <v>50</v>
      </c>
      <c r="F90" s="89">
        <v>40318</v>
      </c>
      <c r="G90" s="87">
        <v>30</v>
      </c>
      <c r="H90" s="90">
        <v>200000000</v>
      </c>
      <c r="I90" s="91">
        <v>5.5899999999999998E-2</v>
      </c>
      <c r="J90" s="92">
        <f t="shared" ref="J90:J103" si="3">H90*I90</f>
        <v>11180000</v>
      </c>
      <c r="K90" s="75" t="s">
        <v>74</v>
      </c>
    </row>
    <row r="91" spans="1:19" ht="37.5" x14ac:dyDescent="0.25">
      <c r="A91" s="69">
        <v>2</v>
      </c>
      <c r="B91" s="94" t="s">
        <v>53</v>
      </c>
      <c r="C91" s="94" t="s">
        <v>48</v>
      </c>
      <c r="D91" s="95" t="s">
        <v>49</v>
      </c>
      <c r="E91" s="95" t="s">
        <v>50</v>
      </c>
      <c r="F91" s="96">
        <v>40909</v>
      </c>
      <c r="G91" s="97" t="s">
        <v>54</v>
      </c>
      <c r="H91" s="98">
        <v>45000000</v>
      </c>
      <c r="I91" s="99">
        <v>4.1599999999999998E-2</v>
      </c>
      <c r="J91" s="100">
        <f t="shared" si="3"/>
        <v>1872000</v>
      </c>
      <c r="K91" s="101" t="s">
        <v>55</v>
      </c>
    </row>
    <row r="92" spans="1:19" ht="14.5" x14ac:dyDescent="0.35">
      <c r="A92" s="69">
        <v>3</v>
      </c>
      <c r="B92" s="87" t="s">
        <v>57</v>
      </c>
      <c r="C92" s="87" t="s">
        <v>48</v>
      </c>
      <c r="D92" s="88" t="s">
        <v>49</v>
      </c>
      <c r="E92" s="88" t="s">
        <v>50</v>
      </c>
      <c r="F92" s="89">
        <v>41373</v>
      </c>
      <c r="G92" s="87">
        <v>50</v>
      </c>
      <c r="H92" s="90">
        <v>200000000</v>
      </c>
      <c r="I92" s="102">
        <v>4.0099999999999997E-2</v>
      </c>
      <c r="J92" s="92">
        <f t="shared" si="3"/>
        <v>8019999.9999999991</v>
      </c>
      <c r="K92" s="75" t="s">
        <v>74</v>
      </c>
    </row>
    <row r="93" spans="1:19" ht="14.5" x14ac:dyDescent="0.35">
      <c r="A93" s="69">
        <v>4</v>
      </c>
      <c r="B93" s="87" t="s">
        <v>58</v>
      </c>
      <c r="C93" s="87" t="s">
        <v>48</v>
      </c>
      <c r="D93" s="88" t="s">
        <v>49</v>
      </c>
      <c r="E93" s="88" t="s">
        <v>50</v>
      </c>
      <c r="F93" s="89">
        <v>41898</v>
      </c>
      <c r="G93" s="87">
        <v>30</v>
      </c>
      <c r="H93" s="90">
        <v>200000000</v>
      </c>
      <c r="I93" s="102">
        <v>4.1300000000000003E-2</v>
      </c>
      <c r="J93" s="92">
        <f t="shared" si="3"/>
        <v>8260000.0000000009</v>
      </c>
      <c r="K93" s="75" t="s">
        <v>74</v>
      </c>
      <c r="Q93" s="54"/>
      <c r="R93" s="54"/>
      <c r="S93" s="54"/>
    </row>
    <row r="94" spans="1:19" ht="14.5" x14ac:dyDescent="0.35">
      <c r="A94" s="69">
        <v>5</v>
      </c>
      <c r="B94" s="87" t="s">
        <v>59</v>
      </c>
      <c r="C94" s="87" t="s">
        <v>48</v>
      </c>
      <c r="D94" s="88" t="s">
        <v>49</v>
      </c>
      <c r="E94" s="88" t="s">
        <v>50</v>
      </c>
      <c r="F94" s="89">
        <v>42079</v>
      </c>
      <c r="G94" s="87">
        <v>30</v>
      </c>
      <c r="H94" s="90">
        <v>200000000</v>
      </c>
      <c r="I94" s="102">
        <v>3.5999999999999997E-2</v>
      </c>
      <c r="J94" s="92">
        <f t="shared" si="3"/>
        <v>7199999.9999999991</v>
      </c>
      <c r="K94" s="75" t="s">
        <v>74</v>
      </c>
      <c r="Q94" s="54"/>
      <c r="R94" s="54"/>
      <c r="S94" s="54"/>
    </row>
    <row r="95" spans="1:19" ht="14.5" x14ac:dyDescent="0.35">
      <c r="A95" s="69">
        <v>6</v>
      </c>
      <c r="B95" s="87" t="s">
        <v>60</v>
      </c>
      <c r="C95" s="87" t="s">
        <v>48</v>
      </c>
      <c r="D95" s="88" t="s">
        <v>49</v>
      </c>
      <c r="E95" s="88" t="s">
        <v>50</v>
      </c>
      <c r="F95" s="89">
        <v>42249</v>
      </c>
      <c r="G95" s="87">
        <v>50</v>
      </c>
      <c r="H95" s="90">
        <v>45000000</v>
      </c>
      <c r="I95" s="103">
        <v>3.9879999999999999E-2</v>
      </c>
      <c r="J95" s="92">
        <f t="shared" si="3"/>
        <v>1794600</v>
      </c>
      <c r="K95" s="75" t="s">
        <v>74</v>
      </c>
      <c r="Q95" s="54"/>
      <c r="R95" s="54"/>
      <c r="S95" s="54"/>
    </row>
    <row r="96" spans="1:19" ht="14.5" x14ac:dyDescent="0.35">
      <c r="A96" s="69">
        <v>7</v>
      </c>
      <c r="B96" s="87" t="s">
        <v>61</v>
      </c>
      <c r="C96" s="87" t="s">
        <v>48</v>
      </c>
      <c r="D96" s="88" t="s">
        <v>49</v>
      </c>
      <c r="E96" s="88" t="s">
        <v>50</v>
      </c>
      <c r="F96" s="89">
        <v>42535</v>
      </c>
      <c r="G96" s="87">
        <v>10</v>
      </c>
      <c r="H96" s="90">
        <v>200000000</v>
      </c>
      <c r="I96" s="103">
        <v>2.572E-2</v>
      </c>
      <c r="J96" s="92">
        <f t="shared" si="3"/>
        <v>5144000</v>
      </c>
      <c r="K96" s="75" t="s">
        <v>74</v>
      </c>
      <c r="Q96" s="54"/>
      <c r="R96" s="54"/>
      <c r="S96" s="54"/>
    </row>
    <row r="97" spans="1:19" ht="14.5" x14ac:dyDescent="0.35">
      <c r="A97" s="69">
        <v>8</v>
      </c>
      <c r="B97" s="87" t="s">
        <v>62</v>
      </c>
      <c r="C97" s="87" t="s">
        <v>48</v>
      </c>
      <c r="D97" s="88" t="s">
        <v>49</v>
      </c>
      <c r="E97" s="88" t="s">
        <v>50</v>
      </c>
      <c r="F97" s="89">
        <v>43053</v>
      </c>
      <c r="G97" s="87">
        <v>30</v>
      </c>
      <c r="H97" s="90">
        <v>200000000</v>
      </c>
      <c r="I97" s="103">
        <v>3.5349999999999999E-2</v>
      </c>
      <c r="J97" s="92">
        <f t="shared" si="3"/>
        <v>7070000</v>
      </c>
      <c r="K97" s="75" t="s">
        <v>74</v>
      </c>
      <c r="Q97" s="54"/>
      <c r="R97" s="54"/>
      <c r="S97" s="54"/>
    </row>
    <row r="98" spans="1:19" ht="14.5" x14ac:dyDescent="0.35">
      <c r="A98" s="69">
        <v>9</v>
      </c>
      <c r="B98" s="87" t="s">
        <v>63</v>
      </c>
      <c r="C98" s="87" t="s">
        <v>48</v>
      </c>
      <c r="D98" s="88" t="s">
        <v>49</v>
      </c>
      <c r="E98" s="88" t="s">
        <v>50</v>
      </c>
      <c r="F98" s="89">
        <v>43781</v>
      </c>
      <c r="G98" s="87">
        <v>10</v>
      </c>
      <c r="H98" s="90">
        <v>200000000</v>
      </c>
      <c r="I98" s="102">
        <v>2.4879999999999999E-2</v>
      </c>
      <c r="J98" s="92">
        <f t="shared" si="3"/>
        <v>4976000</v>
      </c>
      <c r="K98" s="75" t="s">
        <v>74</v>
      </c>
      <c r="Q98" s="76"/>
      <c r="R98" s="76"/>
      <c r="S98" s="76"/>
    </row>
    <row r="99" spans="1:19" ht="14.5" x14ac:dyDescent="0.35">
      <c r="A99" s="69">
        <v>10</v>
      </c>
      <c r="B99" s="87" t="s">
        <v>64</v>
      </c>
      <c r="C99" s="87" t="s">
        <v>48</v>
      </c>
      <c r="D99" s="88" t="s">
        <v>49</v>
      </c>
      <c r="E99" s="88" t="s">
        <v>50</v>
      </c>
      <c r="F99" s="89">
        <v>43781</v>
      </c>
      <c r="G99" s="87">
        <v>30</v>
      </c>
      <c r="H99" s="90">
        <v>200000000</v>
      </c>
      <c r="I99" s="102">
        <v>3.0419999999999999E-2</v>
      </c>
      <c r="J99" s="92">
        <f t="shared" si="3"/>
        <v>6084000</v>
      </c>
      <c r="K99" s="75" t="s">
        <v>74</v>
      </c>
      <c r="Q99" s="54"/>
      <c r="R99" s="54"/>
      <c r="S99" s="54"/>
    </row>
    <row r="100" spans="1:19" ht="14.5" x14ac:dyDescent="0.35">
      <c r="A100" s="69">
        <v>11</v>
      </c>
      <c r="B100" s="87" t="s">
        <v>65</v>
      </c>
      <c r="C100" s="87" t="s">
        <v>48</v>
      </c>
      <c r="D100" s="88" t="s">
        <v>49</v>
      </c>
      <c r="E100" s="88" t="s">
        <v>50</v>
      </c>
      <c r="F100" s="89">
        <v>44119</v>
      </c>
      <c r="G100" s="87">
        <v>10</v>
      </c>
      <c r="H100" s="90">
        <v>200000000</v>
      </c>
      <c r="I100" s="110">
        <v>1.55E-2</v>
      </c>
      <c r="J100" s="92">
        <f t="shared" si="3"/>
        <v>3100000</v>
      </c>
      <c r="K100" s="75" t="s">
        <v>74</v>
      </c>
    </row>
    <row r="101" spans="1:19" ht="14.5" x14ac:dyDescent="0.35">
      <c r="A101" s="69">
        <v>12</v>
      </c>
      <c r="B101" s="105" t="s">
        <v>66</v>
      </c>
      <c r="C101" s="105" t="s">
        <v>48</v>
      </c>
      <c r="D101" s="106" t="s">
        <v>49</v>
      </c>
      <c r="E101" s="106" t="s">
        <v>50</v>
      </c>
      <c r="F101" s="107">
        <v>44487</v>
      </c>
      <c r="G101" s="105">
        <v>10</v>
      </c>
      <c r="H101" s="108">
        <v>150000000</v>
      </c>
      <c r="I101" s="110">
        <v>2.52E-2</v>
      </c>
      <c r="J101" s="92">
        <f t="shared" si="3"/>
        <v>3780000</v>
      </c>
      <c r="K101" s="75" t="s">
        <v>74</v>
      </c>
    </row>
    <row r="102" spans="1:19" ht="14.5" x14ac:dyDescent="0.35">
      <c r="A102" s="69">
        <v>13</v>
      </c>
      <c r="B102" s="105" t="s">
        <v>67</v>
      </c>
      <c r="C102" s="105" t="s">
        <v>48</v>
      </c>
      <c r="D102" s="106" t="s">
        <v>49</v>
      </c>
      <c r="E102" s="106" t="s">
        <v>50</v>
      </c>
      <c r="F102" s="107">
        <v>44487</v>
      </c>
      <c r="G102" s="105">
        <v>30</v>
      </c>
      <c r="H102" s="108">
        <v>200000000</v>
      </c>
      <c r="I102" s="110">
        <v>3.32E-2</v>
      </c>
      <c r="J102" s="92">
        <f t="shared" si="3"/>
        <v>6640000</v>
      </c>
      <c r="K102" s="75" t="s">
        <v>74</v>
      </c>
    </row>
    <row r="103" spans="1:19" ht="14.5" x14ac:dyDescent="0.35">
      <c r="A103" s="69">
        <v>14</v>
      </c>
      <c r="B103" s="105" t="s">
        <v>68</v>
      </c>
      <c r="C103" s="105" t="s">
        <v>48</v>
      </c>
      <c r="D103" s="106" t="s">
        <v>49</v>
      </c>
      <c r="E103" s="106" t="s">
        <v>50</v>
      </c>
      <c r="F103" s="107">
        <v>44847</v>
      </c>
      <c r="G103" s="105">
        <v>30</v>
      </c>
      <c r="H103" s="108">
        <v>300000000</v>
      </c>
      <c r="I103" s="110">
        <v>0.05</v>
      </c>
      <c r="J103" s="92">
        <f t="shared" si="3"/>
        <v>15000000</v>
      </c>
      <c r="K103" s="75" t="s">
        <v>74</v>
      </c>
    </row>
    <row r="104" spans="1:19" ht="14.5" x14ac:dyDescent="0.35">
      <c r="A104" s="104">
        <v>15</v>
      </c>
      <c r="B104" s="105" t="s">
        <v>69</v>
      </c>
      <c r="C104" s="105" t="s">
        <v>48</v>
      </c>
      <c r="D104" s="106" t="s">
        <v>49</v>
      </c>
      <c r="E104" s="106" t="s">
        <v>50</v>
      </c>
      <c r="F104" s="107">
        <v>45091</v>
      </c>
      <c r="G104" s="105">
        <v>10</v>
      </c>
      <c r="H104" s="108">
        <v>250000000</v>
      </c>
      <c r="I104" s="110">
        <v>4.6600000000000003E-2</v>
      </c>
      <c r="J104" s="92">
        <f>(O104-F104+1)/365*H104*I104</f>
        <v>6415479.4520547949</v>
      </c>
      <c r="K104" s="75" t="s">
        <v>74</v>
      </c>
      <c r="O104" s="111">
        <v>45291</v>
      </c>
    </row>
    <row r="105" spans="1:19" ht="14.5" x14ac:dyDescent="0.35">
      <c r="A105" s="123">
        <v>16</v>
      </c>
      <c r="B105" s="124" t="s">
        <v>70</v>
      </c>
      <c r="C105" s="124" t="s">
        <v>48</v>
      </c>
      <c r="D105" s="106" t="s">
        <v>49</v>
      </c>
      <c r="E105" s="106" t="s">
        <v>50</v>
      </c>
      <c r="F105" s="125">
        <v>45211</v>
      </c>
      <c r="G105" s="124">
        <v>5</v>
      </c>
      <c r="H105" s="126">
        <v>200000000</v>
      </c>
      <c r="I105" s="127">
        <v>5.1799999999999999E-2</v>
      </c>
      <c r="J105" s="92">
        <f>(O105-F105+1)/365*H105*I105</f>
        <v>2299068.493150685</v>
      </c>
      <c r="K105" s="128" t="s">
        <v>74</v>
      </c>
      <c r="O105" s="111">
        <v>45291</v>
      </c>
    </row>
    <row r="106" spans="1:19" ht="14.5" x14ac:dyDescent="0.35">
      <c r="A106" s="104"/>
      <c r="B106" s="105"/>
      <c r="C106" s="105"/>
      <c r="D106" s="106"/>
      <c r="E106" s="106"/>
      <c r="F106" s="107"/>
      <c r="G106" s="105"/>
      <c r="H106" s="108"/>
      <c r="I106" s="114"/>
      <c r="J106" s="115"/>
      <c r="K106" s="75"/>
      <c r="O106" s="111"/>
    </row>
    <row r="107" spans="1:19" ht="14.5" x14ac:dyDescent="0.35">
      <c r="A107" s="104"/>
      <c r="B107" s="105"/>
      <c r="C107" s="105"/>
      <c r="D107" s="106"/>
      <c r="E107" s="106"/>
      <c r="F107" s="107"/>
      <c r="G107" s="105"/>
      <c r="H107" s="108"/>
      <c r="I107" s="114"/>
      <c r="J107" s="115"/>
      <c r="K107" s="75"/>
      <c r="O107" s="111"/>
    </row>
    <row r="108" spans="1:19" ht="14.5" x14ac:dyDescent="0.35">
      <c r="A108" s="104"/>
      <c r="B108" s="105"/>
      <c r="C108" s="105"/>
      <c r="D108" s="106"/>
      <c r="E108" s="106"/>
      <c r="F108" s="107"/>
      <c r="G108" s="105"/>
      <c r="H108" s="108"/>
      <c r="I108" s="114"/>
      <c r="J108" s="115"/>
      <c r="K108" s="75"/>
      <c r="O108" s="111"/>
    </row>
    <row r="109" spans="1:19" ht="13" thickBot="1" x14ac:dyDescent="0.3">
      <c r="A109" s="77"/>
      <c r="B109" s="78"/>
      <c r="C109" s="79"/>
      <c r="D109" s="79"/>
      <c r="E109" s="79"/>
      <c r="F109" s="113"/>
      <c r="G109" s="79"/>
      <c r="H109" s="79"/>
      <c r="I109" s="79"/>
      <c r="J109" s="78"/>
      <c r="K109" s="75"/>
    </row>
    <row r="110" spans="1:19" ht="13.5" thickTop="1" thickBot="1" x14ac:dyDescent="0.3">
      <c r="A110" s="80" t="s">
        <v>26</v>
      </c>
      <c r="B110" s="81"/>
      <c r="C110" s="82"/>
      <c r="D110" s="82"/>
      <c r="E110" s="82"/>
      <c r="F110" s="81"/>
      <c r="G110" s="82"/>
      <c r="H110" s="112">
        <f>SUM(H90:H103)+((O104-F104+1)/365*H104)+(O105-F105+1)/365*H105</f>
        <v>2722054794.5205479</v>
      </c>
      <c r="I110" s="84">
        <f>IF(H110=0,"",J110/H110)</f>
        <v>3.6309022193145794E-2</v>
      </c>
      <c r="J110" s="85">
        <f>SUM(J90:J105)</f>
        <v>98835147.94520548</v>
      </c>
      <c r="K110" s="86"/>
    </row>
    <row r="112" spans="1:19" ht="13" thickBot="1" x14ac:dyDescent="0.3"/>
    <row r="113" spans="1:19" ht="16" thickBot="1" x14ac:dyDescent="0.3">
      <c r="D113" s="62" t="s">
        <v>35</v>
      </c>
      <c r="E113" s="63">
        <v>2024</v>
      </c>
    </row>
    <row r="114" spans="1:19" ht="16.5" customHeight="1" thickBot="1" x14ac:dyDescent="0.3"/>
    <row r="115" spans="1:19" ht="25" x14ac:dyDescent="0.25">
      <c r="A115" s="64" t="s">
        <v>36</v>
      </c>
      <c r="B115" s="65" t="s">
        <v>37</v>
      </c>
      <c r="C115" s="65" t="s">
        <v>38</v>
      </c>
      <c r="D115" s="66" t="s">
        <v>39</v>
      </c>
      <c r="E115" s="66" t="s">
        <v>40</v>
      </c>
      <c r="F115" s="65" t="s">
        <v>41</v>
      </c>
      <c r="G115" s="67" t="s">
        <v>42</v>
      </c>
      <c r="H115" s="67" t="s">
        <v>43</v>
      </c>
      <c r="I115" s="67" t="s">
        <v>44</v>
      </c>
      <c r="J115" s="67" t="s">
        <v>45</v>
      </c>
      <c r="K115" s="68" t="s">
        <v>46</v>
      </c>
    </row>
    <row r="116" spans="1:19" ht="14.5" x14ac:dyDescent="0.35">
      <c r="A116" s="69">
        <v>1</v>
      </c>
      <c r="B116" s="87" t="s">
        <v>47</v>
      </c>
      <c r="C116" s="87" t="s">
        <v>48</v>
      </c>
      <c r="D116" s="88" t="s">
        <v>49</v>
      </c>
      <c r="E116" s="88" t="s">
        <v>50</v>
      </c>
      <c r="F116" s="89">
        <v>40318</v>
      </c>
      <c r="G116" s="87">
        <v>30</v>
      </c>
      <c r="H116" s="90">
        <v>200000000</v>
      </c>
      <c r="I116" s="91">
        <v>5.5899999999999998E-2</v>
      </c>
      <c r="J116" s="92">
        <f t="shared" ref="J116:J131" si="4">H116*I116</f>
        <v>11180000</v>
      </c>
      <c r="K116" s="75" t="s">
        <v>74</v>
      </c>
    </row>
    <row r="117" spans="1:19" ht="37.5" x14ac:dyDescent="0.25">
      <c r="A117" s="69">
        <v>2</v>
      </c>
      <c r="B117" s="94" t="s">
        <v>53</v>
      </c>
      <c r="C117" s="94" t="s">
        <v>48</v>
      </c>
      <c r="D117" s="95" t="s">
        <v>49</v>
      </c>
      <c r="E117" s="95" t="s">
        <v>50</v>
      </c>
      <c r="F117" s="96">
        <v>40909</v>
      </c>
      <c r="G117" s="97" t="s">
        <v>54</v>
      </c>
      <c r="H117" s="98">
        <v>45000000</v>
      </c>
      <c r="I117" s="99">
        <v>4.1599999999999998E-2</v>
      </c>
      <c r="J117" s="100">
        <f t="shared" si="4"/>
        <v>1872000</v>
      </c>
      <c r="K117" s="101" t="s">
        <v>55</v>
      </c>
    </row>
    <row r="118" spans="1:19" ht="14.5" x14ac:dyDescent="0.35">
      <c r="A118" s="69">
        <v>3</v>
      </c>
      <c r="B118" s="87" t="s">
        <v>57</v>
      </c>
      <c r="C118" s="87" t="s">
        <v>48</v>
      </c>
      <c r="D118" s="88" t="s">
        <v>49</v>
      </c>
      <c r="E118" s="88" t="s">
        <v>50</v>
      </c>
      <c r="F118" s="89">
        <v>41373</v>
      </c>
      <c r="G118" s="87">
        <v>50</v>
      </c>
      <c r="H118" s="90">
        <v>200000000</v>
      </c>
      <c r="I118" s="102">
        <v>4.0099999999999997E-2</v>
      </c>
      <c r="J118" s="92">
        <f t="shared" si="4"/>
        <v>8019999.9999999991</v>
      </c>
      <c r="K118" s="75" t="s">
        <v>74</v>
      </c>
    </row>
    <row r="119" spans="1:19" ht="14.5" x14ac:dyDescent="0.35">
      <c r="A119" s="69">
        <v>4</v>
      </c>
      <c r="B119" s="87" t="s">
        <v>58</v>
      </c>
      <c r="C119" s="87" t="s">
        <v>48</v>
      </c>
      <c r="D119" s="88" t="s">
        <v>49</v>
      </c>
      <c r="E119" s="88" t="s">
        <v>50</v>
      </c>
      <c r="F119" s="89">
        <v>41898</v>
      </c>
      <c r="G119" s="87">
        <v>30</v>
      </c>
      <c r="H119" s="90">
        <v>200000000</v>
      </c>
      <c r="I119" s="102">
        <v>4.1300000000000003E-2</v>
      </c>
      <c r="J119" s="92">
        <f t="shared" si="4"/>
        <v>8260000.0000000009</v>
      </c>
      <c r="K119" s="75" t="s">
        <v>74</v>
      </c>
    </row>
    <row r="120" spans="1:19" ht="14.5" x14ac:dyDescent="0.35">
      <c r="A120" s="69">
        <v>5</v>
      </c>
      <c r="B120" s="87" t="s">
        <v>59</v>
      </c>
      <c r="C120" s="87" t="s">
        <v>48</v>
      </c>
      <c r="D120" s="88" t="s">
        <v>49</v>
      </c>
      <c r="E120" s="88" t="s">
        <v>50</v>
      </c>
      <c r="F120" s="89">
        <v>42079</v>
      </c>
      <c r="G120" s="87">
        <v>30</v>
      </c>
      <c r="H120" s="90">
        <v>200000000</v>
      </c>
      <c r="I120" s="102">
        <v>3.5999999999999997E-2</v>
      </c>
      <c r="J120" s="92">
        <f t="shared" si="4"/>
        <v>7199999.9999999991</v>
      </c>
      <c r="K120" s="75" t="s">
        <v>74</v>
      </c>
      <c r="Q120" s="54"/>
      <c r="R120" s="54"/>
      <c r="S120" s="54"/>
    </row>
    <row r="121" spans="1:19" ht="14.5" x14ac:dyDescent="0.35">
      <c r="A121" s="69">
        <v>6</v>
      </c>
      <c r="B121" s="87" t="s">
        <v>60</v>
      </c>
      <c r="C121" s="87" t="s">
        <v>48</v>
      </c>
      <c r="D121" s="88" t="s">
        <v>49</v>
      </c>
      <c r="E121" s="88" t="s">
        <v>50</v>
      </c>
      <c r="F121" s="89">
        <v>42249</v>
      </c>
      <c r="G121" s="87">
        <v>50</v>
      </c>
      <c r="H121" s="90">
        <v>45000000</v>
      </c>
      <c r="I121" s="103">
        <v>3.9879999999999999E-2</v>
      </c>
      <c r="J121" s="92">
        <f t="shared" si="4"/>
        <v>1794600</v>
      </c>
      <c r="K121" s="75" t="s">
        <v>74</v>
      </c>
      <c r="Q121" s="54"/>
      <c r="R121" s="54"/>
      <c r="S121" s="54"/>
    </row>
    <row r="122" spans="1:19" ht="14.5" x14ac:dyDescent="0.35">
      <c r="A122" s="69">
        <v>7</v>
      </c>
      <c r="B122" s="87" t="s">
        <v>61</v>
      </c>
      <c r="C122" s="87" t="s">
        <v>48</v>
      </c>
      <c r="D122" s="88" t="s">
        <v>49</v>
      </c>
      <c r="E122" s="88" t="s">
        <v>50</v>
      </c>
      <c r="F122" s="89">
        <v>42535</v>
      </c>
      <c r="G122" s="87">
        <v>10</v>
      </c>
      <c r="H122" s="90">
        <v>200000000</v>
      </c>
      <c r="I122" s="103">
        <v>2.572E-2</v>
      </c>
      <c r="J122" s="92">
        <f t="shared" si="4"/>
        <v>5144000</v>
      </c>
      <c r="K122" s="75" t="s">
        <v>74</v>
      </c>
      <c r="Q122" s="54"/>
      <c r="R122" s="54"/>
      <c r="S122" s="54"/>
    </row>
    <row r="123" spans="1:19" ht="14.5" x14ac:dyDescent="0.35">
      <c r="A123" s="69">
        <v>8</v>
      </c>
      <c r="B123" s="87" t="s">
        <v>62</v>
      </c>
      <c r="C123" s="87" t="s">
        <v>48</v>
      </c>
      <c r="D123" s="88" t="s">
        <v>49</v>
      </c>
      <c r="E123" s="88" t="s">
        <v>50</v>
      </c>
      <c r="F123" s="89">
        <v>43053</v>
      </c>
      <c r="G123" s="87">
        <v>30</v>
      </c>
      <c r="H123" s="90">
        <v>200000000</v>
      </c>
      <c r="I123" s="103">
        <v>3.5349999999999999E-2</v>
      </c>
      <c r="J123" s="92">
        <f t="shared" si="4"/>
        <v>7070000</v>
      </c>
      <c r="K123" s="75" t="s">
        <v>74</v>
      </c>
      <c r="Q123" s="54"/>
      <c r="R123" s="54"/>
      <c r="S123" s="54"/>
    </row>
    <row r="124" spans="1:19" ht="14.5" x14ac:dyDescent="0.35">
      <c r="A124" s="69">
        <v>9</v>
      </c>
      <c r="B124" s="87" t="s">
        <v>63</v>
      </c>
      <c r="C124" s="87" t="s">
        <v>48</v>
      </c>
      <c r="D124" s="88" t="s">
        <v>49</v>
      </c>
      <c r="E124" s="88" t="s">
        <v>50</v>
      </c>
      <c r="F124" s="89">
        <v>43781</v>
      </c>
      <c r="G124" s="87">
        <v>10</v>
      </c>
      <c r="H124" s="90">
        <v>200000000</v>
      </c>
      <c r="I124" s="102">
        <v>2.4879999999999999E-2</v>
      </c>
      <c r="J124" s="92">
        <f t="shared" si="4"/>
        <v>4976000</v>
      </c>
      <c r="K124" s="75" t="s">
        <v>74</v>
      </c>
      <c r="Q124" s="54"/>
      <c r="R124" s="54"/>
      <c r="S124" s="54"/>
    </row>
    <row r="125" spans="1:19" ht="14.5" x14ac:dyDescent="0.35">
      <c r="A125" s="69">
        <v>10</v>
      </c>
      <c r="B125" s="87" t="s">
        <v>64</v>
      </c>
      <c r="C125" s="87" t="s">
        <v>48</v>
      </c>
      <c r="D125" s="88" t="s">
        <v>49</v>
      </c>
      <c r="E125" s="88" t="s">
        <v>50</v>
      </c>
      <c r="F125" s="89">
        <v>43781</v>
      </c>
      <c r="G125" s="87">
        <v>30</v>
      </c>
      <c r="H125" s="90">
        <v>200000000</v>
      </c>
      <c r="I125" s="102">
        <v>3.0419999999999999E-2</v>
      </c>
      <c r="J125" s="92">
        <f t="shared" si="4"/>
        <v>6084000</v>
      </c>
      <c r="K125" s="75" t="s">
        <v>74</v>
      </c>
      <c r="Q125" s="76"/>
      <c r="R125" s="76"/>
      <c r="S125" s="76"/>
    </row>
    <row r="126" spans="1:19" ht="14.5" x14ac:dyDescent="0.35">
      <c r="A126" s="69">
        <v>11</v>
      </c>
      <c r="B126" s="87" t="s">
        <v>65</v>
      </c>
      <c r="C126" s="87" t="s">
        <v>48</v>
      </c>
      <c r="D126" s="88" t="s">
        <v>49</v>
      </c>
      <c r="E126" s="88" t="s">
        <v>50</v>
      </c>
      <c r="F126" s="89">
        <v>44119</v>
      </c>
      <c r="G126" s="87">
        <v>10</v>
      </c>
      <c r="H126" s="90">
        <v>200000000</v>
      </c>
      <c r="I126" s="110">
        <v>1.55E-2</v>
      </c>
      <c r="J126" s="92">
        <f t="shared" si="4"/>
        <v>3100000</v>
      </c>
      <c r="K126" s="75" t="s">
        <v>74</v>
      </c>
      <c r="Q126" s="54"/>
      <c r="R126" s="54"/>
      <c r="S126" s="54"/>
    </row>
    <row r="127" spans="1:19" ht="14.5" x14ac:dyDescent="0.35">
      <c r="A127" s="69">
        <v>12</v>
      </c>
      <c r="B127" s="105" t="s">
        <v>66</v>
      </c>
      <c r="C127" s="105" t="s">
        <v>48</v>
      </c>
      <c r="D127" s="106" t="s">
        <v>49</v>
      </c>
      <c r="E127" s="106" t="s">
        <v>50</v>
      </c>
      <c r="F127" s="107">
        <v>44487</v>
      </c>
      <c r="G127" s="105">
        <v>10</v>
      </c>
      <c r="H127" s="108">
        <v>150000000</v>
      </c>
      <c r="I127" s="110">
        <v>2.52E-2</v>
      </c>
      <c r="J127" s="92">
        <f t="shared" si="4"/>
        <v>3780000</v>
      </c>
      <c r="K127" s="75" t="s">
        <v>74</v>
      </c>
    </row>
    <row r="128" spans="1:19" ht="14.5" x14ac:dyDescent="0.35">
      <c r="A128" s="69">
        <v>13</v>
      </c>
      <c r="B128" s="105" t="s">
        <v>67</v>
      </c>
      <c r="C128" s="105" t="s">
        <v>48</v>
      </c>
      <c r="D128" s="106" t="s">
        <v>49</v>
      </c>
      <c r="E128" s="106" t="s">
        <v>50</v>
      </c>
      <c r="F128" s="107">
        <v>44487</v>
      </c>
      <c r="G128" s="105">
        <v>30</v>
      </c>
      <c r="H128" s="108">
        <v>200000000</v>
      </c>
      <c r="I128" s="110">
        <v>3.32E-2</v>
      </c>
      <c r="J128" s="92">
        <f t="shared" si="4"/>
        <v>6640000</v>
      </c>
      <c r="K128" s="75" t="s">
        <v>74</v>
      </c>
    </row>
    <row r="129" spans="1:15" ht="14.5" x14ac:dyDescent="0.35">
      <c r="A129" s="69">
        <v>14</v>
      </c>
      <c r="B129" s="105" t="s">
        <v>68</v>
      </c>
      <c r="C129" s="105" t="s">
        <v>48</v>
      </c>
      <c r="D129" s="106" t="s">
        <v>49</v>
      </c>
      <c r="E129" s="106" t="s">
        <v>50</v>
      </c>
      <c r="F129" s="107">
        <v>44847</v>
      </c>
      <c r="G129" s="105">
        <v>30</v>
      </c>
      <c r="H129" s="108">
        <v>300000000</v>
      </c>
      <c r="I129" s="110">
        <v>0.05</v>
      </c>
      <c r="J129" s="92">
        <f t="shared" si="4"/>
        <v>15000000</v>
      </c>
      <c r="K129" s="75" t="s">
        <v>74</v>
      </c>
    </row>
    <row r="130" spans="1:15" ht="14.5" x14ac:dyDescent="0.35">
      <c r="A130" s="104">
        <v>15</v>
      </c>
      <c r="B130" s="105" t="s">
        <v>69</v>
      </c>
      <c r="C130" s="105" t="s">
        <v>48</v>
      </c>
      <c r="D130" s="106" t="s">
        <v>49</v>
      </c>
      <c r="E130" s="106" t="s">
        <v>50</v>
      </c>
      <c r="F130" s="107">
        <v>45091</v>
      </c>
      <c r="G130" s="105">
        <v>10</v>
      </c>
      <c r="H130" s="108">
        <v>250000000</v>
      </c>
      <c r="I130" s="110">
        <v>4.6600000000000003E-2</v>
      </c>
      <c r="J130" s="92">
        <f t="shared" si="4"/>
        <v>11650000</v>
      </c>
      <c r="K130" s="75" t="s">
        <v>74</v>
      </c>
    </row>
    <row r="131" spans="1:15" ht="14.5" x14ac:dyDescent="0.35">
      <c r="A131" s="104">
        <v>16</v>
      </c>
      <c r="B131" s="105" t="s">
        <v>70</v>
      </c>
      <c r="C131" s="105" t="s">
        <v>48</v>
      </c>
      <c r="D131" s="106" t="s">
        <v>49</v>
      </c>
      <c r="E131" s="106" t="s">
        <v>50</v>
      </c>
      <c r="F131" s="107">
        <v>45211</v>
      </c>
      <c r="G131" s="105">
        <v>5</v>
      </c>
      <c r="H131" s="108">
        <v>200000000</v>
      </c>
      <c r="I131" s="110">
        <v>5.1799999999999999E-2</v>
      </c>
      <c r="J131" s="92">
        <f t="shared" si="4"/>
        <v>10360000</v>
      </c>
      <c r="K131" s="75" t="s">
        <v>74</v>
      </c>
    </row>
    <row r="132" spans="1:15" ht="14.5" x14ac:dyDescent="0.35">
      <c r="A132" s="116">
        <v>17</v>
      </c>
      <c r="B132" s="117" t="s">
        <v>71</v>
      </c>
      <c r="C132" s="117" t="s">
        <v>48</v>
      </c>
      <c r="D132" s="117" t="s">
        <v>49</v>
      </c>
      <c r="E132" s="117" t="s">
        <v>50</v>
      </c>
      <c r="F132" s="118">
        <v>45597</v>
      </c>
      <c r="G132" s="117">
        <v>30</v>
      </c>
      <c r="H132" s="119">
        <v>200000000</v>
      </c>
      <c r="I132" s="120">
        <v>5.2999999999999999E-2</v>
      </c>
      <c r="J132" s="121">
        <f>(O132-F132+1)/365*H132*I132</f>
        <v>1771506.8493150685</v>
      </c>
      <c r="K132" s="122" t="s">
        <v>73</v>
      </c>
      <c r="O132" s="111">
        <v>45657</v>
      </c>
    </row>
    <row r="133" spans="1:15" ht="14.5" x14ac:dyDescent="0.35">
      <c r="A133" s="104"/>
      <c r="B133" s="105"/>
      <c r="C133" s="105"/>
      <c r="D133" s="106"/>
      <c r="E133" s="106"/>
      <c r="F133" s="107"/>
      <c r="G133" s="105"/>
      <c r="H133" s="108"/>
      <c r="I133" s="114"/>
      <c r="J133" s="115"/>
      <c r="K133" s="75"/>
    </row>
    <row r="134" spans="1:15" ht="14.5" x14ac:dyDescent="0.35">
      <c r="A134" s="104"/>
      <c r="B134" s="105"/>
      <c r="C134" s="105"/>
      <c r="D134" s="106"/>
      <c r="E134" s="106"/>
      <c r="F134" s="107"/>
      <c r="G134" s="105"/>
      <c r="H134" s="108"/>
      <c r="I134" s="114"/>
      <c r="J134" s="115"/>
      <c r="K134" s="75"/>
    </row>
    <row r="135" spans="1:15" ht="13" thickBot="1" x14ac:dyDescent="0.3">
      <c r="A135" s="77"/>
      <c r="B135" s="78"/>
      <c r="C135" s="79"/>
      <c r="D135" s="79"/>
      <c r="E135" s="79"/>
      <c r="F135" s="78"/>
      <c r="G135" s="79"/>
      <c r="H135" s="79"/>
      <c r="I135" s="79"/>
      <c r="J135" s="78"/>
      <c r="K135" s="75"/>
    </row>
    <row r="136" spans="1:15" ht="13.5" thickTop="1" thickBot="1" x14ac:dyDescent="0.3">
      <c r="A136" s="80" t="s">
        <v>26</v>
      </c>
      <c r="B136" s="81"/>
      <c r="C136" s="82"/>
      <c r="D136" s="82"/>
      <c r="E136" s="82"/>
      <c r="F136" s="81"/>
      <c r="G136" s="82"/>
      <c r="H136" s="112">
        <f>SUM(H116:H131)+(O132-F132+1)/365*H132</f>
        <v>3023424657.5342464</v>
      </c>
      <c r="I136" s="84">
        <f>IF(H136=0,"",J136/H136)</f>
        <v>3.7673208282361467E-2</v>
      </c>
      <c r="J136" s="85">
        <f>SUM(J116:J132)</f>
        <v>113902106.84931506</v>
      </c>
      <c r="K136" s="86"/>
    </row>
    <row r="138" spans="1:15" ht="13" thickBot="1" x14ac:dyDescent="0.3"/>
    <row r="139" spans="1:15" ht="16" thickBot="1" x14ac:dyDescent="0.3">
      <c r="D139" s="62" t="s">
        <v>35</v>
      </c>
      <c r="E139" s="63">
        <v>2025</v>
      </c>
    </row>
    <row r="140" spans="1:15" ht="16.5" customHeight="1" thickBot="1" x14ac:dyDescent="0.3"/>
    <row r="141" spans="1:15" ht="25" x14ac:dyDescent="0.25">
      <c r="A141" s="64" t="s">
        <v>36</v>
      </c>
      <c r="B141" s="65" t="s">
        <v>37</v>
      </c>
      <c r="C141" s="65" t="s">
        <v>38</v>
      </c>
      <c r="D141" s="66" t="s">
        <v>39</v>
      </c>
      <c r="E141" s="66" t="s">
        <v>40</v>
      </c>
      <c r="F141" s="65" t="s">
        <v>41</v>
      </c>
      <c r="G141" s="67" t="s">
        <v>42</v>
      </c>
      <c r="H141" s="67" t="s">
        <v>43</v>
      </c>
      <c r="I141" s="67" t="s">
        <v>44</v>
      </c>
      <c r="J141" s="67" t="s">
        <v>45</v>
      </c>
      <c r="K141" s="68" t="s">
        <v>46</v>
      </c>
    </row>
    <row r="142" spans="1:15" ht="14.5" x14ac:dyDescent="0.35">
      <c r="A142" s="69">
        <v>1</v>
      </c>
      <c r="B142" s="87" t="s">
        <v>47</v>
      </c>
      <c r="C142" s="87" t="s">
        <v>48</v>
      </c>
      <c r="D142" s="88" t="s">
        <v>49</v>
      </c>
      <c r="E142" s="88" t="s">
        <v>50</v>
      </c>
      <c r="F142" s="89">
        <v>40318</v>
      </c>
      <c r="G142" s="87">
        <v>30</v>
      </c>
      <c r="H142" s="90">
        <v>200000000</v>
      </c>
      <c r="I142" s="91">
        <v>5.5899999999999998E-2</v>
      </c>
      <c r="J142" s="92">
        <f t="shared" ref="J142:J158" si="5">H142*I142</f>
        <v>11180000</v>
      </c>
      <c r="K142" s="75" t="s">
        <v>74</v>
      </c>
    </row>
    <row r="143" spans="1:15" ht="37.5" x14ac:dyDescent="0.25">
      <c r="A143" s="69">
        <v>2</v>
      </c>
      <c r="B143" s="94" t="s">
        <v>53</v>
      </c>
      <c r="C143" s="94" t="s">
        <v>48</v>
      </c>
      <c r="D143" s="95" t="s">
        <v>49</v>
      </c>
      <c r="E143" s="95" t="s">
        <v>50</v>
      </c>
      <c r="F143" s="96">
        <v>40909</v>
      </c>
      <c r="G143" s="97" t="s">
        <v>54</v>
      </c>
      <c r="H143" s="98">
        <v>45000000</v>
      </c>
      <c r="I143" s="99">
        <v>4.1599999999999998E-2</v>
      </c>
      <c r="J143" s="100">
        <f t="shared" si="5"/>
        <v>1872000</v>
      </c>
      <c r="K143" s="101" t="s">
        <v>55</v>
      </c>
    </row>
    <row r="144" spans="1:15" ht="14.5" x14ac:dyDescent="0.35">
      <c r="A144" s="69">
        <v>3</v>
      </c>
      <c r="B144" s="87" t="s">
        <v>57</v>
      </c>
      <c r="C144" s="87" t="s">
        <v>48</v>
      </c>
      <c r="D144" s="88" t="s">
        <v>49</v>
      </c>
      <c r="E144" s="88" t="s">
        <v>50</v>
      </c>
      <c r="F144" s="89">
        <v>41373</v>
      </c>
      <c r="G144" s="87">
        <v>50</v>
      </c>
      <c r="H144" s="90">
        <v>200000000</v>
      </c>
      <c r="I144" s="102">
        <v>4.0099999999999997E-2</v>
      </c>
      <c r="J144" s="92">
        <f t="shared" si="5"/>
        <v>8019999.9999999991</v>
      </c>
      <c r="K144" s="75" t="s">
        <v>74</v>
      </c>
    </row>
    <row r="145" spans="1:19" ht="14.5" x14ac:dyDescent="0.35">
      <c r="A145" s="69">
        <v>4</v>
      </c>
      <c r="B145" s="87" t="s">
        <v>58</v>
      </c>
      <c r="C145" s="87" t="s">
        <v>48</v>
      </c>
      <c r="D145" s="88" t="s">
        <v>49</v>
      </c>
      <c r="E145" s="88" t="s">
        <v>50</v>
      </c>
      <c r="F145" s="89">
        <v>41898</v>
      </c>
      <c r="G145" s="87">
        <v>30</v>
      </c>
      <c r="H145" s="90">
        <v>200000000</v>
      </c>
      <c r="I145" s="102">
        <v>4.1300000000000003E-2</v>
      </c>
      <c r="J145" s="92">
        <f t="shared" si="5"/>
        <v>8260000.0000000009</v>
      </c>
      <c r="K145" s="75" t="s">
        <v>74</v>
      </c>
    </row>
    <row r="146" spans="1:19" ht="14.5" x14ac:dyDescent="0.35">
      <c r="A146" s="69">
        <v>5</v>
      </c>
      <c r="B146" s="87" t="s">
        <v>59</v>
      </c>
      <c r="C146" s="87" t="s">
        <v>48</v>
      </c>
      <c r="D146" s="88" t="s">
        <v>49</v>
      </c>
      <c r="E146" s="88" t="s">
        <v>50</v>
      </c>
      <c r="F146" s="89">
        <v>42079</v>
      </c>
      <c r="G146" s="87">
        <v>30</v>
      </c>
      <c r="H146" s="90">
        <v>200000000</v>
      </c>
      <c r="I146" s="102">
        <v>3.5999999999999997E-2</v>
      </c>
      <c r="J146" s="92">
        <f t="shared" si="5"/>
        <v>7199999.9999999991</v>
      </c>
      <c r="K146" s="75" t="s">
        <v>74</v>
      </c>
      <c r="Q146" s="54"/>
      <c r="R146" s="54"/>
      <c r="S146" s="54"/>
    </row>
    <row r="147" spans="1:19" ht="14.5" x14ac:dyDescent="0.35">
      <c r="A147" s="69">
        <v>6</v>
      </c>
      <c r="B147" s="87" t="s">
        <v>60</v>
      </c>
      <c r="C147" s="87" t="s">
        <v>48</v>
      </c>
      <c r="D147" s="88" t="s">
        <v>49</v>
      </c>
      <c r="E147" s="88" t="s">
        <v>50</v>
      </c>
      <c r="F147" s="89">
        <v>42249</v>
      </c>
      <c r="G147" s="87">
        <v>50</v>
      </c>
      <c r="H147" s="90">
        <v>45000000</v>
      </c>
      <c r="I147" s="103">
        <v>3.9879999999999999E-2</v>
      </c>
      <c r="J147" s="92">
        <f t="shared" si="5"/>
        <v>1794600</v>
      </c>
      <c r="K147" s="75" t="s">
        <v>74</v>
      </c>
      <c r="Q147" s="54"/>
      <c r="R147" s="54"/>
      <c r="S147" s="54"/>
    </row>
    <row r="148" spans="1:19" ht="14.5" x14ac:dyDescent="0.35">
      <c r="A148" s="69">
        <v>7</v>
      </c>
      <c r="B148" s="87" t="s">
        <v>61</v>
      </c>
      <c r="C148" s="87" t="s">
        <v>48</v>
      </c>
      <c r="D148" s="88" t="s">
        <v>49</v>
      </c>
      <c r="E148" s="88" t="s">
        <v>50</v>
      </c>
      <c r="F148" s="89">
        <v>42535</v>
      </c>
      <c r="G148" s="87">
        <v>10</v>
      </c>
      <c r="H148" s="90">
        <v>200000000</v>
      </c>
      <c r="I148" s="103">
        <v>2.572E-2</v>
      </c>
      <c r="J148" s="92">
        <f t="shared" si="5"/>
        <v>5144000</v>
      </c>
      <c r="K148" s="75" t="s">
        <v>74</v>
      </c>
      <c r="Q148" s="54"/>
      <c r="R148" s="54"/>
      <c r="S148" s="54"/>
    </row>
    <row r="149" spans="1:19" ht="14.5" x14ac:dyDescent="0.35">
      <c r="A149" s="69">
        <v>8</v>
      </c>
      <c r="B149" s="87" t="s">
        <v>62</v>
      </c>
      <c r="C149" s="87" t="s">
        <v>48</v>
      </c>
      <c r="D149" s="88" t="s">
        <v>49</v>
      </c>
      <c r="E149" s="88" t="s">
        <v>50</v>
      </c>
      <c r="F149" s="89">
        <v>43053</v>
      </c>
      <c r="G149" s="87">
        <v>30</v>
      </c>
      <c r="H149" s="90">
        <v>200000000</v>
      </c>
      <c r="I149" s="103">
        <v>3.5349999999999999E-2</v>
      </c>
      <c r="J149" s="92">
        <f t="shared" si="5"/>
        <v>7070000</v>
      </c>
      <c r="K149" s="75" t="s">
        <v>74</v>
      </c>
      <c r="Q149" s="54"/>
      <c r="R149" s="54"/>
      <c r="S149" s="54"/>
    </row>
    <row r="150" spans="1:19" ht="14.5" x14ac:dyDescent="0.35">
      <c r="A150" s="69">
        <v>9</v>
      </c>
      <c r="B150" s="87" t="s">
        <v>63</v>
      </c>
      <c r="C150" s="87" t="s">
        <v>48</v>
      </c>
      <c r="D150" s="88" t="s">
        <v>49</v>
      </c>
      <c r="E150" s="88" t="s">
        <v>50</v>
      </c>
      <c r="F150" s="89">
        <v>43781</v>
      </c>
      <c r="G150" s="87">
        <v>10</v>
      </c>
      <c r="H150" s="90">
        <v>200000000</v>
      </c>
      <c r="I150" s="102">
        <v>2.4879999999999999E-2</v>
      </c>
      <c r="J150" s="92">
        <f t="shared" si="5"/>
        <v>4976000</v>
      </c>
      <c r="K150" s="75" t="s">
        <v>74</v>
      </c>
      <c r="Q150" s="54"/>
      <c r="R150" s="54"/>
      <c r="S150" s="54"/>
    </row>
    <row r="151" spans="1:19" ht="14.5" x14ac:dyDescent="0.35">
      <c r="A151" s="69">
        <v>10</v>
      </c>
      <c r="B151" s="87" t="s">
        <v>64</v>
      </c>
      <c r="C151" s="87" t="s">
        <v>48</v>
      </c>
      <c r="D151" s="88" t="s">
        <v>49</v>
      </c>
      <c r="E151" s="88" t="s">
        <v>50</v>
      </c>
      <c r="F151" s="89">
        <v>43781</v>
      </c>
      <c r="G151" s="87">
        <v>30</v>
      </c>
      <c r="H151" s="90">
        <v>200000000</v>
      </c>
      <c r="I151" s="102">
        <v>3.0419999999999999E-2</v>
      </c>
      <c r="J151" s="92">
        <f t="shared" si="5"/>
        <v>6084000</v>
      </c>
      <c r="K151" s="75" t="s">
        <v>74</v>
      </c>
      <c r="Q151" s="76"/>
      <c r="R151" s="76"/>
      <c r="S151" s="76"/>
    </row>
    <row r="152" spans="1:19" ht="14.5" x14ac:dyDescent="0.35">
      <c r="A152" s="69">
        <v>11</v>
      </c>
      <c r="B152" s="87" t="s">
        <v>65</v>
      </c>
      <c r="C152" s="87" t="s">
        <v>48</v>
      </c>
      <c r="D152" s="88" t="s">
        <v>49</v>
      </c>
      <c r="E152" s="88" t="s">
        <v>50</v>
      </c>
      <c r="F152" s="89">
        <v>44119</v>
      </c>
      <c r="G152" s="87">
        <v>10</v>
      </c>
      <c r="H152" s="90">
        <v>200000000</v>
      </c>
      <c r="I152" s="110">
        <v>1.55E-2</v>
      </c>
      <c r="J152" s="92">
        <f t="shared" si="5"/>
        <v>3100000</v>
      </c>
      <c r="K152" s="75" t="s">
        <v>74</v>
      </c>
      <c r="Q152" s="54"/>
      <c r="R152" s="54"/>
      <c r="S152" s="54"/>
    </row>
    <row r="153" spans="1:19" ht="14.5" x14ac:dyDescent="0.35">
      <c r="A153" s="69">
        <v>12</v>
      </c>
      <c r="B153" s="105" t="s">
        <v>66</v>
      </c>
      <c r="C153" s="105" t="s">
        <v>48</v>
      </c>
      <c r="D153" s="106" t="s">
        <v>49</v>
      </c>
      <c r="E153" s="106" t="s">
        <v>50</v>
      </c>
      <c r="F153" s="107">
        <v>44487</v>
      </c>
      <c r="G153" s="105">
        <v>10</v>
      </c>
      <c r="H153" s="108">
        <v>150000000</v>
      </c>
      <c r="I153" s="110">
        <v>2.52E-2</v>
      </c>
      <c r="J153" s="92">
        <f t="shared" si="5"/>
        <v>3780000</v>
      </c>
      <c r="K153" s="75" t="s">
        <v>74</v>
      </c>
    </row>
    <row r="154" spans="1:19" ht="14.5" x14ac:dyDescent="0.35">
      <c r="A154" s="69">
        <v>13</v>
      </c>
      <c r="B154" s="105" t="s">
        <v>67</v>
      </c>
      <c r="C154" s="105" t="s">
        <v>48</v>
      </c>
      <c r="D154" s="106" t="s">
        <v>49</v>
      </c>
      <c r="E154" s="106" t="s">
        <v>50</v>
      </c>
      <c r="F154" s="107">
        <v>44487</v>
      </c>
      <c r="G154" s="105">
        <v>30</v>
      </c>
      <c r="H154" s="108">
        <v>200000000</v>
      </c>
      <c r="I154" s="110">
        <v>3.32E-2</v>
      </c>
      <c r="J154" s="92">
        <f t="shared" si="5"/>
        <v>6640000</v>
      </c>
      <c r="K154" s="75" t="s">
        <v>74</v>
      </c>
    </row>
    <row r="155" spans="1:19" ht="14.5" x14ac:dyDescent="0.35">
      <c r="A155" s="69">
        <v>14</v>
      </c>
      <c r="B155" s="105" t="s">
        <v>68</v>
      </c>
      <c r="C155" s="105" t="s">
        <v>48</v>
      </c>
      <c r="D155" s="106" t="s">
        <v>49</v>
      </c>
      <c r="E155" s="106" t="s">
        <v>50</v>
      </c>
      <c r="F155" s="107">
        <v>44847</v>
      </c>
      <c r="G155" s="105">
        <v>30</v>
      </c>
      <c r="H155" s="108">
        <v>300000000</v>
      </c>
      <c r="I155" s="110">
        <v>0.05</v>
      </c>
      <c r="J155" s="92">
        <f t="shared" si="5"/>
        <v>15000000</v>
      </c>
      <c r="K155" s="75" t="s">
        <v>74</v>
      </c>
    </row>
    <row r="156" spans="1:19" ht="14.5" x14ac:dyDescent="0.35">
      <c r="A156" s="104">
        <v>15</v>
      </c>
      <c r="B156" s="105" t="s">
        <v>69</v>
      </c>
      <c r="C156" s="105" t="s">
        <v>48</v>
      </c>
      <c r="D156" s="106" t="s">
        <v>49</v>
      </c>
      <c r="E156" s="106" t="s">
        <v>50</v>
      </c>
      <c r="F156" s="107">
        <v>45091</v>
      </c>
      <c r="G156" s="105">
        <v>10</v>
      </c>
      <c r="H156" s="108">
        <v>250000000</v>
      </c>
      <c r="I156" s="110">
        <v>4.6600000000000003E-2</v>
      </c>
      <c r="J156" s="92">
        <f t="shared" si="5"/>
        <v>11650000</v>
      </c>
      <c r="K156" s="75" t="s">
        <v>74</v>
      </c>
    </row>
    <row r="157" spans="1:19" ht="14.5" x14ac:dyDescent="0.35">
      <c r="A157" s="104">
        <v>16</v>
      </c>
      <c r="B157" s="105" t="s">
        <v>70</v>
      </c>
      <c r="C157" s="105" t="s">
        <v>48</v>
      </c>
      <c r="D157" s="106" t="s">
        <v>49</v>
      </c>
      <c r="E157" s="106" t="s">
        <v>50</v>
      </c>
      <c r="F157" s="107">
        <v>45211</v>
      </c>
      <c r="G157" s="105">
        <v>5</v>
      </c>
      <c r="H157" s="108">
        <v>200000000</v>
      </c>
      <c r="I157" s="110">
        <v>5.1799999999999999E-2</v>
      </c>
      <c r="J157" s="92">
        <f t="shared" si="5"/>
        <v>10360000</v>
      </c>
      <c r="K157" s="75" t="s">
        <v>74</v>
      </c>
    </row>
    <row r="158" spans="1:19" ht="14.5" x14ac:dyDescent="0.35">
      <c r="A158" s="116">
        <v>17</v>
      </c>
      <c r="B158" s="117" t="s">
        <v>71</v>
      </c>
      <c r="C158" s="117" t="s">
        <v>48</v>
      </c>
      <c r="D158" s="117" t="s">
        <v>49</v>
      </c>
      <c r="E158" s="117" t="s">
        <v>50</v>
      </c>
      <c r="F158" s="118">
        <v>45597</v>
      </c>
      <c r="G158" s="117">
        <v>30</v>
      </c>
      <c r="H158" s="119">
        <v>200000000</v>
      </c>
      <c r="I158" s="120">
        <v>5.2999999999999999E-2</v>
      </c>
      <c r="J158" s="121">
        <f t="shared" si="5"/>
        <v>10600000</v>
      </c>
      <c r="K158" s="122" t="s">
        <v>73</v>
      </c>
    </row>
    <row r="159" spans="1:19" ht="14.5" x14ac:dyDescent="0.35">
      <c r="A159" s="116">
        <v>18</v>
      </c>
      <c r="B159" s="117" t="s">
        <v>72</v>
      </c>
      <c r="C159" s="117" t="s">
        <v>48</v>
      </c>
      <c r="D159" s="117" t="s">
        <v>49</v>
      </c>
      <c r="E159" s="117" t="s">
        <v>50</v>
      </c>
      <c r="F159" s="118">
        <v>45845</v>
      </c>
      <c r="G159" s="117">
        <v>10</v>
      </c>
      <c r="H159" s="119">
        <v>300000000</v>
      </c>
      <c r="I159" s="120">
        <v>5.2999999999999999E-2</v>
      </c>
      <c r="J159" s="121">
        <f>(O159-F159+1)/365*H159*I159</f>
        <v>7753972.6027397253</v>
      </c>
      <c r="K159" s="122" t="s">
        <v>73</v>
      </c>
      <c r="O159" s="111">
        <v>46022</v>
      </c>
    </row>
    <row r="160" spans="1:19" x14ac:dyDescent="0.25">
      <c r="A160" s="104"/>
      <c r="B160" s="105"/>
      <c r="C160" s="105"/>
      <c r="D160" s="106"/>
      <c r="E160" s="106"/>
      <c r="F160" s="107"/>
      <c r="G160" s="105"/>
      <c r="H160" s="108"/>
      <c r="I160" s="105"/>
      <c r="J160" s="109"/>
      <c r="K160" s="75"/>
    </row>
    <row r="161" spans="1:19" ht="13" thickBot="1" x14ac:dyDescent="0.3">
      <c r="A161" s="77"/>
      <c r="B161" s="78"/>
      <c r="C161" s="79"/>
      <c r="D161" s="79"/>
      <c r="E161" s="79"/>
      <c r="F161" s="78"/>
      <c r="G161" s="79"/>
      <c r="H161" s="79"/>
      <c r="I161" s="79"/>
      <c r="J161" s="78"/>
      <c r="K161" s="75"/>
    </row>
    <row r="162" spans="1:19" ht="13.5" thickTop="1" thickBot="1" x14ac:dyDescent="0.3">
      <c r="A162" s="80" t="s">
        <v>26</v>
      </c>
      <c r="B162" s="81"/>
      <c r="C162" s="82"/>
      <c r="D162" s="82"/>
      <c r="E162" s="82"/>
      <c r="F162" s="81"/>
      <c r="G162" s="82"/>
      <c r="H162" s="112">
        <f>SUM(H142:H158)+(O159-F159+1)/365*H159</f>
        <v>3336301369.8630137</v>
      </c>
      <c r="I162" s="84">
        <f>IF(H162=0,"",J162/H162)</f>
        <v>3.9110547320878666E-2</v>
      </c>
      <c r="J162" s="85">
        <f>SUM(J142:J159)</f>
        <v>130484572.60273972</v>
      </c>
      <c r="K162" s="86"/>
    </row>
    <row r="165" spans="1:19" ht="16" thickBot="1" x14ac:dyDescent="0.3">
      <c r="D165" s="62" t="s">
        <v>35</v>
      </c>
      <c r="E165" s="63">
        <f>RebaseYear+6</f>
        <v>6</v>
      </c>
    </row>
    <row r="166" spans="1:19" ht="16.5" customHeight="1" thickBot="1" x14ac:dyDescent="0.3"/>
    <row r="167" spans="1:19" ht="25" x14ac:dyDescent="0.25">
      <c r="A167" s="64" t="s">
        <v>36</v>
      </c>
      <c r="B167" s="65" t="s">
        <v>37</v>
      </c>
      <c r="C167" s="65" t="s">
        <v>38</v>
      </c>
      <c r="D167" s="66" t="s">
        <v>39</v>
      </c>
      <c r="E167" s="66" t="s">
        <v>40</v>
      </c>
      <c r="F167" s="65" t="s">
        <v>41</v>
      </c>
      <c r="G167" s="67" t="s">
        <v>42</v>
      </c>
      <c r="H167" s="67" t="s">
        <v>43</v>
      </c>
      <c r="I167" s="67" t="s">
        <v>44</v>
      </c>
      <c r="J167" s="67" t="s">
        <v>45</v>
      </c>
      <c r="K167" s="68" t="s">
        <v>46</v>
      </c>
    </row>
    <row r="168" spans="1:19" x14ac:dyDescent="0.25">
      <c r="A168" s="69">
        <v>1</v>
      </c>
      <c r="B168" s="70"/>
      <c r="C168" s="70"/>
      <c r="D168" s="71"/>
      <c r="E168" s="71"/>
      <c r="F168" s="72"/>
      <c r="G168" s="70"/>
      <c r="H168" s="73"/>
      <c r="I168" s="70"/>
      <c r="J168" s="74">
        <f>H168*I168</f>
        <v>0</v>
      </c>
      <c r="K168" s="75"/>
    </row>
    <row r="169" spans="1:19" x14ac:dyDescent="0.25">
      <c r="A169" s="69">
        <v>2</v>
      </c>
      <c r="B169" s="70"/>
      <c r="C169" s="70"/>
      <c r="D169" s="71"/>
      <c r="E169" s="71"/>
      <c r="F169" s="72"/>
      <c r="G169" s="70"/>
      <c r="H169" s="73"/>
      <c r="I169" s="70"/>
      <c r="J169" s="74">
        <f t="shared" ref="J169:J172" si="6">H169*I169</f>
        <v>0</v>
      </c>
      <c r="K169" s="75"/>
    </row>
    <row r="170" spans="1:19" x14ac:dyDescent="0.25">
      <c r="A170" s="69">
        <v>3</v>
      </c>
      <c r="B170" s="70"/>
      <c r="C170" s="70"/>
      <c r="D170" s="71"/>
      <c r="E170" s="71"/>
      <c r="F170" s="72"/>
      <c r="G170" s="70"/>
      <c r="H170" s="73"/>
      <c r="I170" s="70"/>
      <c r="J170" s="74">
        <f t="shared" si="6"/>
        <v>0</v>
      </c>
      <c r="K170" s="75"/>
    </row>
    <row r="171" spans="1:19" x14ac:dyDescent="0.25">
      <c r="A171" s="69">
        <v>4</v>
      </c>
      <c r="B171" s="70"/>
      <c r="C171" s="70"/>
      <c r="D171" s="71"/>
      <c r="E171" s="71"/>
      <c r="F171" s="72"/>
      <c r="G171" s="70"/>
      <c r="H171" s="73"/>
      <c r="I171" s="70"/>
      <c r="J171" s="74">
        <f t="shared" si="6"/>
        <v>0</v>
      </c>
      <c r="K171" s="75"/>
    </row>
    <row r="172" spans="1:19" ht="13" x14ac:dyDescent="0.3">
      <c r="A172" s="69">
        <v>5</v>
      </c>
      <c r="B172" s="70"/>
      <c r="C172" s="70"/>
      <c r="D172" s="71"/>
      <c r="E172" s="71"/>
      <c r="F172" s="72"/>
      <c r="G172" s="70"/>
      <c r="H172" s="73"/>
      <c r="I172" s="70"/>
      <c r="J172" s="74">
        <f t="shared" si="6"/>
        <v>0</v>
      </c>
      <c r="K172" s="75"/>
      <c r="Q172" s="54"/>
      <c r="R172" s="54"/>
      <c r="S172" s="54"/>
    </row>
    <row r="173" spans="1:19" ht="13" x14ac:dyDescent="0.3">
      <c r="A173" s="69">
        <v>6</v>
      </c>
      <c r="B173" s="70"/>
      <c r="C173" s="70"/>
      <c r="D173" s="71"/>
      <c r="E173" s="71"/>
      <c r="F173" s="72"/>
      <c r="G173" s="70"/>
      <c r="H173" s="73"/>
      <c r="I173" s="70"/>
      <c r="J173" s="74">
        <f>H173*I173</f>
        <v>0</v>
      </c>
      <c r="K173" s="75"/>
      <c r="Q173" s="54"/>
      <c r="R173" s="54"/>
      <c r="S173" s="54"/>
    </row>
    <row r="174" spans="1:19" ht="13" x14ac:dyDescent="0.3">
      <c r="A174" s="69">
        <v>7</v>
      </c>
      <c r="B174" s="70"/>
      <c r="C174" s="70"/>
      <c r="D174" s="71"/>
      <c r="E174" s="71"/>
      <c r="F174" s="72"/>
      <c r="G174" s="70"/>
      <c r="H174" s="73"/>
      <c r="I174" s="70"/>
      <c r="J174" s="74">
        <f t="shared" ref="J174:J179" si="7">H174*I174</f>
        <v>0</v>
      </c>
      <c r="K174" s="75"/>
      <c r="Q174" s="54"/>
      <c r="R174" s="54"/>
      <c r="S174" s="54"/>
    </row>
    <row r="175" spans="1:19" ht="13" x14ac:dyDescent="0.3">
      <c r="A175" s="69">
        <v>8</v>
      </c>
      <c r="B175" s="70"/>
      <c r="C175" s="70"/>
      <c r="D175" s="71"/>
      <c r="E175" s="71"/>
      <c r="F175" s="72"/>
      <c r="G175" s="70"/>
      <c r="H175" s="73"/>
      <c r="I175" s="70"/>
      <c r="J175" s="74">
        <f t="shared" si="7"/>
        <v>0</v>
      </c>
      <c r="K175" s="75"/>
      <c r="Q175" s="54"/>
      <c r="R175" s="54"/>
      <c r="S175" s="54"/>
    </row>
    <row r="176" spans="1:19" ht="13" x14ac:dyDescent="0.3">
      <c r="A176" s="69">
        <v>9</v>
      </c>
      <c r="B176" s="70"/>
      <c r="C176" s="70"/>
      <c r="D176" s="71"/>
      <c r="E176" s="71"/>
      <c r="F176" s="72"/>
      <c r="G176" s="70"/>
      <c r="H176" s="73"/>
      <c r="I176" s="70"/>
      <c r="J176" s="74">
        <f t="shared" si="7"/>
        <v>0</v>
      </c>
      <c r="K176" s="75"/>
      <c r="Q176" s="54"/>
      <c r="R176" s="54"/>
      <c r="S176" s="54"/>
    </row>
    <row r="177" spans="1:19" x14ac:dyDescent="0.25">
      <c r="A177" s="69">
        <v>10</v>
      </c>
      <c r="B177" s="70"/>
      <c r="C177" s="70"/>
      <c r="D177" s="71"/>
      <c r="E177" s="71"/>
      <c r="F177" s="72"/>
      <c r="G177" s="70"/>
      <c r="H177" s="73"/>
      <c r="I177" s="70"/>
      <c r="J177" s="74">
        <f t="shared" si="7"/>
        <v>0</v>
      </c>
      <c r="K177" s="75"/>
      <c r="Q177" s="76"/>
      <c r="R177" s="76"/>
      <c r="S177" s="76"/>
    </row>
    <row r="178" spans="1:19" ht="13" x14ac:dyDescent="0.3">
      <c r="A178" s="69">
        <v>11</v>
      </c>
      <c r="B178" s="70"/>
      <c r="C178" s="70"/>
      <c r="D178" s="71"/>
      <c r="E178" s="71"/>
      <c r="F178" s="72"/>
      <c r="G178" s="70"/>
      <c r="H178" s="73"/>
      <c r="I178" s="70"/>
      <c r="J178" s="74">
        <f t="shared" si="7"/>
        <v>0</v>
      </c>
      <c r="K178" s="75"/>
      <c r="Q178" s="54"/>
      <c r="R178" s="54"/>
      <c r="S178" s="54"/>
    </row>
    <row r="179" spans="1:19" x14ac:dyDescent="0.25">
      <c r="A179" s="69">
        <v>12</v>
      </c>
      <c r="B179" s="70"/>
      <c r="C179" s="70"/>
      <c r="D179" s="71"/>
      <c r="E179" s="71"/>
      <c r="F179" s="72"/>
      <c r="G179" s="70"/>
      <c r="H179" s="73"/>
      <c r="I179" s="70"/>
      <c r="J179" s="74">
        <f t="shared" si="7"/>
        <v>0</v>
      </c>
      <c r="K179" s="75"/>
    </row>
    <row r="180" spans="1:19" ht="13" thickBot="1" x14ac:dyDescent="0.3">
      <c r="A180" s="77"/>
      <c r="B180" s="78"/>
      <c r="C180" s="79"/>
      <c r="D180" s="79"/>
      <c r="E180" s="79"/>
      <c r="F180" s="78"/>
      <c r="G180" s="79"/>
      <c r="H180" s="79"/>
      <c r="I180" s="79"/>
      <c r="J180" s="78"/>
      <c r="K180" s="75"/>
    </row>
    <row r="181" spans="1:19" ht="13.5" thickTop="1" thickBot="1" x14ac:dyDescent="0.3">
      <c r="A181" s="80" t="s">
        <v>26</v>
      </c>
      <c r="B181" s="81"/>
      <c r="C181" s="82"/>
      <c r="D181" s="82"/>
      <c r="E181" s="82"/>
      <c r="F181" s="81"/>
      <c r="G181" s="82"/>
      <c r="H181" s="83">
        <f>SUM(H168:H179)</f>
        <v>0</v>
      </c>
      <c r="I181" s="84" t="str">
        <f>IF(H181=0,"",J181/H181)</f>
        <v/>
      </c>
      <c r="J181" s="85">
        <f>SUM(J168:J179)</f>
        <v>0</v>
      </c>
      <c r="K181" s="86"/>
    </row>
    <row r="183" spans="1:19" ht="13" thickBot="1" x14ac:dyDescent="0.3"/>
    <row r="184" spans="1:19" ht="16" thickBot="1" x14ac:dyDescent="0.3">
      <c r="D184" s="62" t="s">
        <v>35</v>
      </c>
      <c r="E184" s="63">
        <f>RebaseYear+7</f>
        <v>7</v>
      </c>
    </row>
    <row r="185" spans="1:19" ht="16.5" customHeight="1" thickBot="1" x14ac:dyDescent="0.3"/>
    <row r="186" spans="1:19" ht="25" x14ac:dyDescent="0.25">
      <c r="A186" s="64" t="s">
        <v>36</v>
      </c>
      <c r="B186" s="65" t="s">
        <v>37</v>
      </c>
      <c r="C186" s="65" t="s">
        <v>38</v>
      </c>
      <c r="D186" s="66" t="s">
        <v>39</v>
      </c>
      <c r="E186" s="66" t="s">
        <v>40</v>
      </c>
      <c r="F186" s="65" t="s">
        <v>41</v>
      </c>
      <c r="G186" s="67" t="s">
        <v>42</v>
      </c>
      <c r="H186" s="67" t="s">
        <v>43</v>
      </c>
      <c r="I186" s="67" t="s">
        <v>44</v>
      </c>
      <c r="J186" s="67" t="s">
        <v>45</v>
      </c>
      <c r="K186" s="68" t="s">
        <v>46</v>
      </c>
    </row>
    <row r="187" spans="1:19" x14ac:dyDescent="0.25">
      <c r="A187" s="69">
        <v>1</v>
      </c>
      <c r="B187" s="70"/>
      <c r="C187" s="70"/>
      <c r="D187" s="71"/>
      <c r="E187" s="71"/>
      <c r="F187" s="72"/>
      <c r="G187" s="70"/>
      <c r="H187" s="73"/>
      <c r="I187" s="70"/>
      <c r="J187" s="74">
        <f>H187*I187</f>
        <v>0</v>
      </c>
      <c r="K187" s="75"/>
    </row>
    <row r="188" spans="1:19" x14ac:dyDescent="0.25">
      <c r="A188" s="69">
        <v>2</v>
      </c>
      <c r="B188" s="70"/>
      <c r="C188" s="70"/>
      <c r="D188" s="71"/>
      <c r="E188" s="71"/>
      <c r="F188" s="72"/>
      <c r="G188" s="70"/>
      <c r="H188" s="73"/>
      <c r="I188" s="70"/>
      <c r="J188" s="74">
        <f t="shared" ref="J188:J191" si="8">H188*I188</f>
        <v>0</v>
      </c>
      <c r="K188" s="75"/>
    </row>
    <row r="189" spans="1:19" x14ac:dyDescent="0.25">
      <c r="A189" s="69">
        <v>3</v>
      </c>
      <c r="B189" s="70"/>
      <c r="C189" s="70"/>
      <c r="D189" s="71"/>
      <c r="E189" s="71"/>
      <c r="F189" s="72"/>
      <c r="G189" s="70"/>
      <c r="H189" s="73"/>
      <c r="I189" s="70"/>
      <c r="J189" s="74">
        <f t="shared" si="8"/>
        <v>0</v>
      </c>
      <c r="K189" s="75"/>
    </row>
    <row r="190" spans="1:19" x14ac:dyDescent="0.25">
      <c r="A190" s="69">
        <v>4</v>
      </c>
      <c r="B190" s="70"/>
      <c r="C190" s="70"/>
      <c r="D190" s="71"/>
      <c r="E190" s="71"/>
      <c r="F190" s="72"/>
      <c r="G190" s="70"/>
      <c r="H190" s="73"/>
      <c r="I190" s="70"/>
      <c r="J190" s="74">
        <f t="shared" si="8"/>
        <v>0</v>
      </c>
      <c r="K190" s="75"/>
    </row>
    <row r="191" spans="1:19" ht="13" x14ac:dyDescent="0.3">
      <c r="A191" s="69">
        <v>5</v>
      </c>
      <c r="B191" s="70"/>
      <c r="C191" s="70"/>
      <c r="D191" s="71"/>
      <c r="E191" s="71"/>
      <c r="F191" s="72"/>
      <c r="G191" s="70"/>
      <c r="H191" s="73"/>
      <c r="I191" s="70"/>
      <c r="J191" s="74">
        <f t="shared" si="8"/>
        <v>0</v>
      </c>
      <c r="K191" s="75"/>
      <c r="Q191" s="54"/>
      <c r="R191" s="54"/>
      <c r="S191" s="54"/>
    </row>
    <row r="192" spans="1:19" ht="13" x14ac:dyDescent="0.3">
      <c r="A192" s="69">
        <v>6</v>
      </c>
      <c r="B192" s="70"/>
      <c r="C192" s="70"/>
      <c r="D192" s="71"/>
      <c r="E192" s="71"/>
      <c r="F192" s="72"/>
      <c r="G192" s="70"/>
      <c r="H192" s="73"/>
      <c r="I192" s="70"/>
      <c r="J192" s="74">
        <f>H192*I192</f>
        <v>0</v>
      </c>
      <c r="K192" s="75"/>
      <c r="Q192" s="54"/>
      <c r="R192" s="54"/>
      <c r="S192" s="54"/>
    </row>
    <row r="193" spans="1:19" ht="13" x14ac:dyDescent="0.3">
      <c r="A193" s="69">
        <v>7</v>
      </c>
      <c r="B193" s="70"/>
      <c r="C193" s="70"/>
      <c r="D193" s="71"/>
      <c r="E193" s="71"/>
      <c r="F193" s="72"/>
      <c r="G193" s="70"/>
      <c r="H193" s="73"/>
      <c r="I193" s="70"/>
      <c r="J193" s="74">
        <f t="shared" ref="J193:J198" si="9">H193*I193</f>
        <v>0</v>
      </c>
      <c r="K193" s="75"/>
      <c r="Q193" s="54"/>
      <c r="R193" s="54"/>
      <c r="S193" s="54"/>
    </row>
    <row r="194" spans="1:19" ht="13" x14ac:dyDescent="0.3">
      <c r="A194" s="69">
        <v>8</v>
      </c>
      <c r="B194" s="70"/>
      <c r="C194" s="70"/>
      <c r="D194" s="71"/>
      <c r="E194" s="71"/>
      <c r="F194" s="72"/>
      <c r="G194" s="70"/>
      <c r="H194" s="73"/>
      <c r="I194" s="70"/>
      <c r="J194" s="74">
        <f t="shared" si="9"/>
        <v>0</v>
      </c>
      <c r="K194" s="75"/>
      <c r="Q194" s="54"/>
      <c r="R194" s="54"/>
      <c r="S194" s="54"/>
    </row>
    <row r="195" spans="1:19" ht="13" x14ac:dyDescent="0.3">
      <c r="A195" s="69">
        <v>9</v>
      </c>
      <c r="B195" s="70"/>
      <c r="C195" s="70"/>
      <c r="D195" s="71"/>
      <c r="E195" s="71"/>
      <c r="F195" s="72"/>
      <c r="G195" s="70"/>
      <c r="H195" s="73"/>
      <c r="I195" s="70"/>
      <c r="J195" s="74">
        <f t="shared" si="9"/>
        <v>0</v>
      </c>
      <c r="K195" s="75"/>
      <c r="Q195" s="54"/>
      <c r="R195" s="54"/>
      <c r="S195" s="54"/>
    </row>
    <row r="196" spans="1:19" x14ac:dyDescent="0.25">
      <c r="A196" s="69">
        <v>10</v>
      </c>
      <c r="B196" s="70"/>
      <c r="C196" s="70"/>
      <c r="D196" s="71"/>
      <c r="E196" s="71"/>
      <c r="F196" s="72"/>
      <c r="G196" s="70"/>
      <c r="H196" s="73"/>
      <c r="I196" s="70"/>
      <c r="J196" s="74">
        <f t="shared" si="9"/>
        <v>0</v>
      </c>
      <c r="K196" s="75"/>
      <c r="Q196" s="76"/>
      <c r="R196" s="76"/>
      <c r="S196" s="76"/>
    </row>
    <row r="197" spans="1:19" ht="13" x14ac:dyDescent="0.3">
      <c r="A197" s="69">
        <v>11</v>
      </c>
      <c r="B197" s="70"/>
      <c r="C197" s="70"/>
      <c r="D197" s="71"/>
      <c r="E197" s="71"/>
      <c r="F197" s="72"/>
      <c r="G197" s="70"/>
      <c r="H197" s="73"/>
      <c r="I197" s="70"/>
      <c r="J197" s="74">
        <f t="shared" si="9"/>
        <v>0</v>
      </c>
      <c r="K197" s="75"/>
      <c r="Q197" s="54"/>
      <c r="R197" s="54"/>
      <c r="S197" s="54"/>
    </row>
    <row r="198" spans="1:19" x14ac:dyDescent="0.25">
      <c r="A198" s="69">
        <v>12</v>
      </c>
      <c r="B198" s="70"/>
      <c r="C198" s="70"/>
      <c r="D198" s="71"/>
      <c r="E198" s="71"/>
      <c r="F198" s="72"/>
      <c r="G198" s="70"/>
      <c r="H198" s="73"/>
      <c r="I198" s="70"/>
      <c r="J198" s="74">
        <f t="shared" si="9"/>
        <v>0</v>
      </c>
      <c r="K198" s="75"/>
    </row>
    <row r="199" spans="1:19" ht="13" thickBot="1" x14ac:dyDescent="0.3">
      <c r="A199" s="77"/>
      <c r="B199" s="78"/>
      <c r="C199" s="79"/>
      <c r="D199" s="79"/>
      <c r="E199" s="79"/>
      <c r="F199" s="78"/>
      <c r="G199" s="79"/>
      <c r="H199" s="79"/>
      <c r="I199" s="79"/>
      <c r="J199" s="78"/>
      <c r="K199" s="75"/>
    </row>
    <row r="200" spans="1:19" ht="13.5" thickTop="1" thickBot="1" x14ac:dyDescent="0.3">
      <c r="A200" s="80" t="s">
        <v>26</v>
      </c>
      <c r="B200" s="81"/>
      <c r="C200" s="82"/>
      <c r="D200" s="82"/>
      <c r="E200" s="82"/>
      <c r="F200" s="81"/>
      <c r="G200" s="82"/>
      <c r="H200" s="83">
        <f>SUM(H187:H198)</f>
        <v>0</v>
      </c>
      <c r="I200" s="84" t="str">
        <f>IF(H200=0,"",J200/H200)</f>
        <v/>
      </c>
      <c r="J200" s="85">
        <f>SUM(J187:J198)</f>
        <v>0</v>
      </c>
      <c r="K200" s="86"/>
    </row>
    <row r="203" spans="1:19" ht="16" thickBot="1" x14ac:dyDescent="0.3">
      <c r="D203" s="62" t="s">
        <v>35</v>
      </c>
      <c r="E203" s="63">
        <f>RebaseYear+8</f>
        <v>8</v>
      </c>
    </row>
    <row r="204" spans="1:19" ht="16.5" customHeight="1" thickBot="1" x14ac:dyDescent="0.3"/>
    <row r="205" spans="1:19" ht="25" x14ac:dyDescent="0.25">
      <c r="A205" s="64" t="s">
        <v>36</v>
      </c>
      <c r="B205" s="65" t="s">
        <v>37</v>
      </c>
      <c r="C205" s="65" t="s">
        <v>38</v>
      </c>
      <c r="D205" s="66" t="s">
        <v>39</v>
      </c>
      <c r="E205" s="66" t="s">
        <v>40</v>
      </c>
      <c r="F205" s="65" t="s">
        <v>41</v>
      </c>
      <c r="G205" s="67" t="s">
        <v>42</v>
      </c>
      <c r="H205" s="67" t="s">
        <v>43</v>
      </c>
      <c r="I205" s="67" t="s">
        <v>44</v>
      </c>
      <c r="J205" s="67" t="s">
        <v>45</v>
      </c>
      <c r="K205" s="68" t="s">
        <v>46</v>
      </c>
    </row>
    <row r="206" spans="1:19" x14ac:dyDescent="0.25">
      <c r="A206" s="69">
        <v>1</v>
      </c>
      <c r="B206" s="70"/>
      <c r="C206" s="70"/>
      <c r="D206" s="71"/>
      <c r="E206" s="71"/>
      <c r="F206" s="72"/>
      <c r="G206" s="70"/>
      <c r="H206" s="73"/>
      <c r="I206" s="70"/>
      <c r="J206" s="74">
        <f>H206*I206</f>
        <v>0</v>
      </c>
      <c r="K206" s="75"/>
    </row>
    <row r="207" spans="1:19" x14ac:dyDescent="0.25">
      <c r="A207" s="69">
        <v>2</v>
      </c>
      <c r="B207" s="70"/>
      <c r="C207" s="70"/>
      <c r="D207" s="71"/>
      <c r="E207" s="71"/>
      <c r="F207" s="72"/>
      <c r="G207" s="70"/>
      <c r="H207" s="73"/>
      <c r="I207" s="70"/>
      <c r="J207" s="74">
        <f t="shared" ref="J207:J210" si="10">H207*I207</f>
        <v>0</v>
      </c>
      <c r="K207" s="75"/>
    </row>
    <row r="208" spans="1:19" x14ac:dyDescent="0.25">
      <c r="A208" s="69">
        <v>3</v>
      </c>
      <c r="B208" s="70"/>
      <c r="C208" s="70"/>
      <c r="D208" s="71"/>
      <c r="E208" s="71"/>
      <c r="F208" s="72"/>
      <c r="G208" s="70"/>
      <c r="H208" s="73"/>
      <c r="I208" s="70"/>
      <c r="J208" s="74">
        <f t="shared" si="10"/>
        <v>0</v>
      </c>
      <c r="K208" s="75"/>
    </row>
    <row r="209" spans="1:19" x14ac:dyDescent="0.25">
      <c r="A209" s="69">
        <v>4</v>
      </c>
      <c r="B209" s="70"/>
      <c r="C209" s="70"/>
      <c r="D209" s="71"/>
      <c r="E209" s="71"/>
      <c r="F209" s="72"/>
      <c r="G209" s="70"/>
      <c r="H209" s="73"/>
      <c r="I209" s="70"/>
      <c r="J209" s="74">
        <f t="shared" si="10"/>
        <v>0</v>
      </c>
      <c r="K209" s="75"/>
    </row>
    <row r="210" spans="1:19" ht="13" x14ac:dyDescent="0.3">
      <c r="A210" s="69">
        <v>5</v>
      </c>
      <c r="B210" s="70"/>
      <c r="C210" s="70"/>
      <c r="D210" s="71"/>
      <c r="E210" s="71"/>
      <c r="F210" s="72"/>
      <c r="G210" s="70"/>
      <c r="H210" s="73"/>
      <c r="I210" s="70"/>
      <c r="J210" s="74">
        <f t="shared" si="10"/>
        <v>0</v>
      </c>
      <c r="K210" s="75"/>
      <c r="Q210" s="54"/>
      <c r="R210" s="54"/>
      <c r="S210" s="54"/>
    </row>
    <row r="211" spans="1:19" ht="13" x14ac:dyDescent="0.3">
      <c r="A211" s="69">
        <v>6</v>
      </c>
      <c r="B211" s="70"/>
      <c r="C211" s="70"/>
      <c r="D211" s="71"/>
      <c r="E211" s="71"/>
      <c r="F211" s="72"/>
      <c r="G211" s="70"/>
      <c r="H211" s="73"/>
      <c r="I211" s="70"/>
      <c r="J211" s="74">
        <f>H211*I211</f>
        <v>0</v>
      </c>
      <c r="K211" s="75"/>
      <c r="Q211" s="54"/>
      <c r="R211" s="54"/>
      <c r="S211" s="54"/>
    </row>
    <row r="212" spans="1:19" ht="13" x14ac:dyDescent="0.3">
      <c r="A212" s="69">
        <v>7</v>
      </c>
      <c r="B212" s="70"/>
      <c r="C212" s="70"/>
      <c r="D212" s="71"/>
      <c r="E212" s="71"/>
      <c r="F212" s="72"/>
      <c r="G212" s="70"/>
      <c r="H212" s="73"/>
      <c r="I212" s="70"/>
      <c r="J212" s="74">
        <f t="shared" ref="J212:J217" si="11">H212*I212</f>
        <v>0</v>
      </c>
      <c r="K212" s="75"/>
      <c r="Q212" s="54"/>
      <c r="R212" s="54"/>
      <c r="S212" s="54"/>
    </row>
    <row r="213" spans="1:19" ht="13" x14ac:dyDescent="0.3">
      <c r="A213" s="69">
        <v>8</v>
      </c>
      <c r="B213" s="70"/>
      <c r="C213" s="70"/>
      <c r="D213" s="71"/>
      <c r="E213" s="71"/>
      <c r="F213" s="72"/>
      <c r="G213" s="70"/>
      <c r="H213" s="73"/>
      <c r="I213" s="70"/>
      <c r="J213" s="74">
        <f t="shared" si="11"/>
        <v>0</v>
      </c>
      <c r="K213" s="75"/>
      <c r="Q213" s="54"/>
      <c r="R213" s="54"/>
      <c r="S213" s="54"/>
    </row>
    <row r="214" spans="1:19" ht="13" x14ac:dyDescent="0.3">
      <c r="A214" s="69">
        <v>9</v>
      </c>
      <c r="B214" s="70"/>
      <c r="C214" s="70"/>
      <c r="D214" s="71"/>
      <c r="E214" s="71"/>
      <c r="F214" s="72"/>
      <c r="G214" s="70"/>
      <c r="H214" s="73"/>
      <c r="I214" s="70"/>
      <c r="J214" s="74">
        <f t="shared" si="11"/>
        <v>0</v>
      </c>
      <c r="K214" s="75"/>
      <c r="Q214" s="54"/>
      <c r="R214" s="54"/>
      <c r="S214" s="54"/>
    </row>
    <row r="215" spans="1:19" x14ac:dyDescent="0.25">
      <c r="A215" s="69">
        <v>10</v>
      </c>
      <c r="B215" s="70"/>
      <c r="C215" s="70"/>
      <c r="D215" s="71"/>
      <c r="E215" s="71"/>
      <c r="F215" s="72"/>
      <c r="G215" s="70"/>
      <c r="H215" s="73"/>
      <c r="I215" s="70"/>
      <c r="J215" s="74">
        <f t="shared" si="11"/>
        <v>0</v>
      </c>
      <c r="K215" s="75"/>
      <c r="Q215" s="76"/>
      <c r="R215" s="76"/>
      <c r="S215" s="76"/>
    </row>
    <row r="216" spans="1:19" ht="13" x14ac:dyDescent="0.3">
      <c r="A216" s="69">
        <v>11</v>
      </c>
      <c r="B216" s="70"/>
      <c r="C216" s="70"/>
      <c r="D216" s="71"/>
      <c r="E216" s="71"/>
      <c r="F216" s="72"/>
      <c r="G216" s="70"/>
      <c r="H216" s="73"/>
      <c r="I216" s="70"/>
      <c r="J216" s="74">
        <f t="shared" si="11"/>
        <v>0</v>
      </c>
      <c r="K216" s="75"/>
      <c r="Q216" s="54"/>
      <c r="R216" s="54"/>
      <c r="S216" s="54"/>
    </row>
    <row r="217" spans="1:19" x14ac:dyDescent="0.25">
      <c r="A217" s="69">
        <v>12</v>
      </c>
      <c r="B217" s="70"/>
      <c r="C217" s="70"/>
      <c r="D217" s="71"/>
      <c r="E217" s="71"/>
      <c r="F217" s="72"/>
      <c r="G217" s="70"/>
      <c r="H217" s="73"/>
      <c r="I217" s="70"/>
      <c r="J217" s="74">
        <f t="shared" si="11"/>
        <v>0</v>
      </c>
      <c r="K217" s="75"/>
    </row>
    <row r="218" spans="1:19" ht="13" thickBot="1" x14ac:dyDescent="0.3">
      <c r="A218" s="77"/>
      <c r="B218" s="78"/>
      <c r="C218" s="79"/>
      <c r="D218" s="79"/>
      <c r="E218" s="79"/>
      <c r="F218" s="78"/>
      <c r="G218" s="79"/>
      <c r="H218" s="79"/>
      <c r="I218" s="79"/>
      <c r="J218" s="78"/>
      <c r="K218" s="75"/>
    </row>
    <row r="219" spans="1:19" ht="13.5" thickTop="1" thickBot="1" x14ac:dyDescent="0.3">
      <c r="A219" s="80" t="s">
        <v>26</v>
      </c>
      <c r="B219" s="81"/>
      <c r="C219" s="82"/>
      <c r="D219" s="82"/>
      <c r="E219" s="82"/>
      <c r="F219" s="81"/>
      <c r="G219" s="82"/>
      <c r="H219" s="83">
        <f>SUM(H206:H217)</f>
        <v>0</v>
      </c>
      <c r="I219" s="84" t="str">
        <f>IF(H219=0,"",J219/H219)</f>
        <v/>
      </c>
      <c r="J219" s="85">
        <f>SUM(J206:J217)</f>
        <v>0</v>
      </c>
      <c r="K219" s="86"/>
    </row>
    <row r="221" spans="1:19" ht="13" thickBot="1" x14ac:dyDescent="0.3"/>
    <row r="222" spans="1:19" ht="16" thickBot="1" x14ac:dyDescent="0.3">
      <c r="D222" s="62" t="s">
        <v>35</v>
      </c>
      <c r="E222" s="63">
        <f>RebaseYear+9</f>
        <v>9</v>
      </c>
    </row>
    <row r="223" spans="1:19" ht="16.5" customHeight="1" thickBot="1" x14ac:dyDescent="0.3"/>
    <row r="224" spans="1:19" ht="25" x14ac:dyDescent="0.25">
      <c r="A224" s="64" t="s">
        <v>36</v>
      </c>
      <c r="B224" s="65" t="s">
        <v>37</v>
      </c>
      <c r="C224" s="65" t="s">
        <v>38</v>
      </c>
      <c r="D224" s="66" t="s">
        <v>39</v>
      </c>
      <c r="E224" s="66" t="s">
        <v>40</v>
      </c>
      <c r="F224" s="65" t="s">
        <v>41</v>
      </c>
      <c r="G224" s="67" t="s">
        <v>42</v>
      </c>
      <c r="H224" s="67" t="s">
        <v>43</v>
      </c>
      <c r="I224" s="67" t="s">
        <v>44</v>
      </c>
      <c r="J224" s="67" t="s">
        <v>45</v>
      </c>
      <c r="K224" s="68" t="s">
        <v>46</v>
      </c>
    </row>
    <row r="225" spans="1:19" x14ac:dyDescent="0.25">
      <c r="A225" s="69">
        <v>1</v>
      </c>
      <c r="B225" s="70"/>
      <c r="C225" s="70"/>
      <c r="D225" s="71"/>
      <c r="E225" s="71"/>
      <c r="F225" s="72"/>
      <c r="G225" s="70"/>
      <c r="H225" s="73"/>
      <c r="I225" s="70"/>
      <c r="J225" s="74">
        <f>H225*I225</f>
        <v>0</v>
      </c>
      <c r="K225" s="75"/>
    </row>
    <row r="226" spans="1:19" x14ac:dyDescent="0.25">
      <c r="A226" s="69">
        <v>2</v>
      </c>
      <c r="B226" s="70"/>
      <c r="C226" s="70"/>
      <c r="D226" s="71"/>
      <c r="E226" s="71"/>
      <c r="F226" s="72"/>
      <c r="G226" s="70"/>
      <c r="H226" s="73"/>
      <c r="I226" s="70"/>
      <c r="J226" s="74">
        <f t="shared" ref="J226:J229" si="12">H226*I226</f>
        <v>0</v>
      </c>
      <c r="K226" s="75"/>
    </row>
    <row r="227" spans="1:19" x14ac:dyDescent="0.25">
      <c r="A227" s="69">
        <v>3</v>
      </c>
      <c r="B227" s="70"/>
      <c r="C227" s="70"/>
      <c r="D227" s="71"/>
      <c r="E227" s="71"/>
      <c r="F227" s="72"/>
      <c r="G227" s="70"/>
      <c r="H227" s="73"/>
      <c r="I227" s="70"/>
      <c r="J227" s="74">
        <f t="shared" si="12"/>
        <v>0</v>
      </c>
      <c r="K227" s="75"/>
    </row>
    <row r="228" spans="1:19" x14ac:dyDescent="0.25">
      <c r="A228" s="69">
        <v>4</v>
      </c>
      <c r="B228" s="70"/>
      <c r="C228" s="70"/>
      <c r="D228" s="71"/>
      <c r="E228" s="71"/>
      <c r="F228" s="72"/>
      <c r="G228" s="70"/>
      <c r="H228" s="73"/>
      <c r="I228" s="70"/>
      <c r="J228" s="74">
        <f t="shared" si="12"/>
        <v>0</v>
      </c>
      <c r="K228" s="75"/>
    </row>
    <row r="229" spans="1:19" ht="13" x14ac:dyDescent="0.3">
      <c r="A229" s="69">
        <v>5</v>
      </c>
      <c r="B229" s="70"/>
      <c r="C229" s="70"/>
      <c r="D229" s="71"/>
      <c r="E229" s="71"/>
      <c r="F229" s="72"/>
      <c r="G229" s="70"/>
      <c r="H229" s="73"/>
      <c r="I229" s="70"/>
      <c r="J229" s="74">
        <f t="shared" si="12"/>
        <v>0</v>
      </c>
      <c r="K229" s="75"/>
      <c r="Q229" s="54"/>
      <c r="R229" s="54"/>
      <c r="S229" s="54"/>
    </row>
    <row r="230" spans="1:19" ht="13" x14ac:dyDescent="0.3">
      <c r="A230" s="69">
        <v>6</v>
      </c>
      <c r="B230" s="70"/>
      <c r="C230" s="70"/>
      <c r="D230" s="71"/>
      <c r="E230" s="71"/>
      <c r="F230" s="72"/>
      <c r="G230" s="70"/>
      <c r="H230" s="73"/>
      <c r="I230" s="70"/>
      <c r="J230" s="74">
        <f>H230*I230</f>
        <v>0</v>
      </c>
      <c r="K230" s="75"/>
      <c r="Q230" s="54"/>
      <c r="R230" s="54"/>
      <c r="S230" s="54"/>
    </row>
    <row r="231" spans="1:19" ht="13" x14ac:dyDescent="0.3">
      <c r="A231" s="69">
        <v>7</v>
      </c>
      <c r="B231" s="70"/>
      <c r="C231" s="70"/>
      <c r="D231" s="71"/>
      <c r="E231" s="71"/>
      <c r="F231" s="72"/>
      <c r="G231" s="70"/>
      <c r="H231" s="73"/>
      <c r="I231" s="70"/>
      <c r="J231" s="74">
        <f t="shared" ref="J231:J236" si="13">H231*I231</f>
        <v>0</v>
      </c>
      <c r="K231" s="75"/>
      <c r="Q231" s="54"/>
      <c r="R231" s="54"/>
      <c r="S231" s="54"/>
    </row>
    <row r="232" spans="1:19" ht="13" x14ac:dyDescent="0.3">
      <c r="A232" s="69">
        <v>8</v>
      </c>
      <c r="B232" s="70"/>
      <c r="C232" s="70"/>
      <c r="D232" s="71"/>
      <c r="E232" s="71"/>
      <c r="F232" s="72"/>
      <c r="G232" s="70"/>
      <c r="H232" s="73"/>
      <c r="I232" s="70"/>
      <c r="J232" s="74">
        <f t="shared" si="13"/>
        <v>0</v>
      </c>
      <c r="K232" s="75"/>
      <c r="Q232" s="54"/>
      <c r="R232" s="54"/>
      <c r="S232" s="54"/>
    </row>
    <row r="233" spans="1:19" ht="13" x14ac:dyDescent="0.3">
      <c r="A233" s="69">
        <v>9</v>
      </c>
      <c r="B233" s="70"/>
      <c r="C233" s="70"/>
      <c r="D233" s="71"/>
      <c r="E233" s="71"/>
      <c r="F233" s="72"/>
      <c r="G233" s="70"/>
      <c r="H233" s="73"/>
      <c r="I233" s="70"/>
      <c r="J233" s="74">
        <f t="shared" si="13"/>
        <v>0</v>
      </c>
      <c r="K233" s="75"/>
      <c r="Q233" s="54"/>
      <c r="R233" s="54"/>
      <c r="S233" s="54"/>
    </row>
    <row r="234" spans="1:19" x14ac:dyDescent="0.25">
      <c r="A234" s="69">
        <v>10</v>
      </c>
      <c r="B234" s="70"/>
      <c r="C234" s="70"/>
      <c r="D234" s="71"/>
      <c r="E234" s="71"/>
      <c r="F234" s="72"/>
      <c r="G234" s="70"/>
      <c r="H234" s="73"/>
      <c r="I234" s="70"/>
      <c r="J234" s="74">
        <f t="shared" si="13"/>
        <v>0</v>
      </c>
      <c r="K234" s="75"/>
      <c r="Q234" s="76"/>
      <c r="R234" s="76"/>
      <c r="S234" s="76"/>
    </row>
    <row r="235" spans="1:19" ht="13" x14ac:dyDescent="0.3">
      <c r="A235" s="69">
        <v>11</v>
      </c>
      <c r="B235" s="70"/>
      <c r="C235" s="70"/>
      <c r="D235" s="71"/>
      <c r="E235" s="71"/>
      <c r="F235" s="72"/>
      <c r="G235" s="70"/>
      <c r="H235" s="73"/>
      <c r="I235" s="70"/>
      <c r="J235" s="74">
        <f t="shared" si="13"/>
        <v>0</v>
      </c>
      <c r="K235" s="75"/>
      <c r="Q235" s="54"/>
      <c r="R235" s="54"/>
      <c r="S235" s="54"/>
    </row>
    <row r="236" spans="1:19" x14ac:dyDescent="0.25">
      <c r="A236" s="69">
        <v>12</v>
      </c>
      <c r="B236" s="70"/>
      <c r="C236" s="70"/>
      <c r="D236" s="71"/>
      <c r="E236" s="71"/>
      <c r="F236" s="72"/>
      <c r="G236" s="70"/>
      <c r="H236" s="73"/>
      <c r="I236" s="70"/>
      <c r="J236" s="74">
        <f t="shared" si="13"/>
        <v>0</v>
      </c>
      <c r="K236" s="75"/>
    </row>
    <row r="237" spans="1:19" ht="13" thickBot="1" x14ac:dyDescent="0.3">
      <c r="A237" s="77"/>
      <c r="B237" s="78"/>
      <c r="C237" s="79"/>
      <c r="D237" s="79"/>
      <c r="E237" s="79"/>
      <c r="F237" s="78"/>
      <c r="G237" s="79"/>
      <c r="H237" s="79"/>
      <c r="I237" s="79"/>
      <c r="J237" s="78"/>
      <c r="K237" s="75"/>
    </row>
    <row r="238" spans="1:19" ht="13.5" thickTop="1" thickBot="1" x14ac:dyDescent="0.3">
      <c r="A238" s="80" t="s">
        <v>26</v>
      </c>
      <c r="B238" s="81"/>
      <c r="C238" s="82"/>
      <c r="D238" s="82"/>
      <c r="E238" s="82"/>
      <c r="F238" s="81"/>
      <c r="G238" s="82"/>
      <c r="H238" s="83">
        <f>SUM(H225:H236)</f>
        <v>0</v>
      </c>
      <c r="I238" s="84" t="str">
        <f>IF(H238=0,"",J238/H238)</f>
        <v/>
      </c>
      <c r="J238" s="85">
        <f>SUM(J225:J236)</f>
        <v>0</v>
      </c>
      <c r="K238" s="86"/>
    </row>
  </sheetData>
  <mergeCells count="7">
    <mergeCell ref="A19:K19"/>
    <mergeCell ref="A10:K10"/>
    <mergeCell ref="A11:K11"/>
    <mergeCell ref="L11:O11"/>
    <mergeCell ref="B15:K15"/>
    <mergeCell ref="B16:K16"/>
    <mergeCell ref="B17:K17"/>
  </mergeCells>
  <dataValidations disablePrompts="1" count="3">
    <dataValidation type="list" allowBlank="1" showInputMessage="1" showErrorMessage="1" sqref="D225:D236 D23:D38 D46:D60 D68:D82 D90:D108 D116:D134 D168:D179 D187:D198 D206:D217 D142:D160" xr:uid="{9F172863-580C-405C-BDA2-EA35BFD03EA2}">
      <formula1>"Affiliated, Third-Party"</formula1>
    </dataValidation>
    <dataValidation type="list" allowBlank="1" showInputMessage="1" showErrorMessage="1" sqref="E225:E236 E23:E38 E46:E60 E68:E82 E90:E108 E116:E134 E168:E179 E187:E198 E206:E217 E142:E160" xr:uid="{A1734E59-1B91-4D7F-AF57-FB68E7517F4E}">
      <formula1>"Fixed Rate, Variable Rate"</formula1>
    </dataValidation>
    <dataValidation allowBlank="1" showInputMessage="1" showErrorMessage="1" promptTitle="Date Format" prompt="E.g:  &quot;August 1, 2011&quot;" sqref="K7" xr:uid="{90ED4D2E-2831-4853-BBC9-7771E4070995}"/>
  </dataValidations>
  <pageMargins left="0.75" right="0.75" top="1" bottom="1" header="0.5" footer="0.5"/>
  <pageSetup scale="5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2BC2B17DA609645B55856B502DCD708" ma:contentTypeVersion="0" ma:contentTypeDescription="Create a new document." ma:contentTypeScope="" ma:versionID="7501e697027496ec5616b7535dce6192">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F6AFE7-F3D1-4DC9-92CF-260E84904D6C}">
  <ds:schemaRefs>
    <ds:schemaRef ds:uri="http://schemas.microsoft.com/sharepoint/v3/contenttype/forms"/>
  </ds:schemaRefs>
</ds:datastoreItem>
</file>

<file path=customXml/itemProps2.xml><?xml version="1.0" encoding="utf-8"?>
<ds:datastoreItem xmlns:ds="http://schemas.openxmlformats.org/officeDocument/2006/customXml" ds:itemID="{74C4CB36-4265-405A-BDFC-2F305ACADA28}">
  <ds:schemaRefs>
    <ds:schemaRef ds:uri="http://schemas.openxmlformats.org/package/2006/metadata/core-properties"/>
    <ds:schemaRef ds:uri="http://purl.org/dc/dcmitype/"/>
    <ds:schemaRef ds:uri="http://purl.org/dc/terms/"/>
    <ds:schemaRef ds:uri="http://schemas.microsoft.com/office/2006/documentManagement/types"/>
    <ds:schemaRef ds:uri="http://schemas.microsoft.com/office/2006/metadata/properties"/>
    <ds:schemaRef ds:uri="http://www.w3.org/XML/1998/namespace"/>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620CD7FE-E16C-4287-A907-383CCFDBC4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App.2-OA Capital Structure</vt:lpstr>
      <vt:lpstr>App.2-OB_Debt Instruments</vt:lpstr>
      <vt:lpstr>'App.2-OA Capital Structure'!Print_Area</vt:lpstr>
      <vt:lpstr>'App.2-OB_Debt Instruments'!Print_Area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Lisa Phin</dc:creator>
  <cp:lastModifiedBy>Lisa Phin</cp:lastModifiedBy>
  <dcterms:created xsi:type="dcterms:W3CDTF">2023-08-31T15:20:19Z</dcterms:created>
  <dcterms:modified xsi:type="dcterms:W3CDTF">2024-08-14T19:06:42Z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9b6d35-9428-45a2-885e-7b22f796d882_Enabled">
    <vt:lpwstr>true</vt:lpwstr>
  </property>
  <property fmtid="{D5CDD505-2E9C-101B-9397-08002B2CF9AE}" pid="3" name="MSIP_Label_569b6d35-9428-45a2-885e-7b22f796d882_SetDate">
    <vt:lpwstr>2023-08-31T15:21:12Z</vt:lpwstr>
  </property>
  <property fmtid="{D5CDD505-2E9C-101B-9397-08002B2CF9AE}" pid="4" name="MSIP_Label_569b6d35-9428-45a2-885e-7b22f796d882_Method">
    <vt:lpwstr>Privileged</vt:lpwstr>
  </property>
  <property fmtid="{D5CDD505-2E9C-101B-9397-08002B2CF9AE}" pid="5" name="MSIP_Label_569b6d35-9428-45a2-885e-7b22f796d882_Name">
    <vt:lpwstr>Internal</vt:lpwstr>
  </property>
  <property fmtid="{D5CDD505-2E9C-101B-9397-08002B2CF9AE}" pid="6" name="MSIP_Label_569b6d35-9428-45a2-885e-7b22f796d882_SiteId">
    <vt:lpwstr>cecf09d6-44f1-4c40-95a1-cbafb9319d75</vt:lpwstr>
  </property>
  <property fmtid="{D5CDD505-2E9C-101B-9397-08002B2CF9AE}" pid="7" name="MSIP_Label_569b6d35-9428-45a2-885e-7b22f796d882_ActionId">
    <vt:lpwstr>07c6c54e-6208-4fa2-9416-7094bb03e5cb</vt:lpwstr>
  </property>
  <property fmtid="{D5CDD505-2E9C-101B-9397-08002B2CF9AE}" pid="8" name="MSIP_Label_569b6d35-9428-45a2-885e-7b22f796d882_ContentBits">
    <vt:lpwstr>0</vt:lpwstr>
  </property>
  <property fmtid="{D5CDD505-2E9C-101B-9397-08002B2CF9AE}" pid="9" name="ContentTypeId">
    <vt:lpwstr>0x010100E2BC2B17DA609645B55856B502DCD708</vt:lpwstr>
  </property>
</Properties>
</file>