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2025RateAppSettlement/Settlement Agreement/Final Settlement Submission/a) Settlement Proposal Schedules/"/>
    </mc:Choice>
  </mc:AlternateContent>
  <xr:revisionPtr revIDLastSave="0" documentId="13_ncr:1_{5CF62F80-D86E-4B07-BC96-2C813CBD4B1F}" xr6:coauthVersionLast="47" xr6:coauthVersionMax="47" xr10:uidLastSave="{00000000-0000-0000-0000-000000000000}"/>
  <bookViews>
    <workbookView xWindow="-110" yWindow="-110" windowWidth="19420" windowHeight="10420" xr2:uid="{34BB1434-EF7F-439F-8A44-EBF9D62C22E2}"/>
  </bookViews>
  <sheets>
    <sheet name="App2-JA" sheetId="1" r:id="rId1"/>
    <sheet name="App2-JB" sheetId="2" r:id="rId2"/>
    <sheet name="App2-JC" sheetId="3" r:id="rId3"/>
    <sheet name="App.2-L OM&amp;A per Cust FTE" sheetId="4" r:id="rId4"/>
  </sheets>
  <externalReferences>
    <externalReference r:id="rId5"/>
    <externalReference r:id="rId6"/>
  </externalReferences>
  <definedNames>
    <definedName name="_xlnm._FilterDatabase" localSheetId="2" hidden="1">'App2-JC'!$A$13:$N$96</definedName>
    <definedName name="BridgeYear">'[1]LDC Info'!$E$26</definedName>
    <definedName name="FS_LIST">'[2]Supporting Info'!$A$15:$A$38</definedName>
    <definedName name="FSImpact_OEB">'[2]Supporting Info'!$E$16:$E$34</definedName>
    <definedName name="_xlnm.Print_Area" localSheetId="3">'App.2-L OM&amp;A per Cust FTE'!$A$9:$N$37</definedName>
    <definedName name="_xlnm.Print_Area" localSheetId="0">'App2-JA'!$A$9:$N$60</definedName>
    <definedName name="_xlnm.Print_Area" localSheetId="1">'App2-JB'!$A$10:$L$72</definedName>
    <definedName name="_xlnm.Print_Area" localSheetId="2">'App2-JC'!$A$9:$N$91</definedName>
    <definedName name="_xlnm.Print_Titles" localSheetId="0">'App2-JA'!$9:$10</definedName>
    <definedName name="_xlnm.Print_Titles" localSheetId="1">'App2-JB'!$10:$15</definedName>
    <definedName name="_xlnm.Print_Titles" localSheetId="2">'App2-JC'!$9:$13</definedName>
    <definedName name="RebaseYear">'[1]LDC Info'!$E$28</definedName>
    <definedName name="Segment">'[2]Supporting Info'!$E$41:$E$101</definedName>
    <definedName name="TestYear">'[1]LDC Info'!$E$24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3" l="1"/>
  <c r="G65" i="2"/>
  <c r="G64" i="2"/>
  <c r="G63" i="2"/>
  <c r="H60" i="3"/>
  <c r="G61" i="2"/>
  <c r="G60" i="2"/>
  <c r="G59" i="2"/>
  <c r="G58" i="2"/>
  <c r="G57" i="2"/>
  <c r="G55" i="2"/>
  <c r="G54" i="2"/>
  <c r="G53" i="2"/>
  <c r="G51" i="2"/>
  <c r="G50" i="2"/>
  <c r="G49" i="2"/>
  <c r="G48" i="2"/>
  <c r="G46" i="2"/>
  <c r="G45" i="2"/>
  <c r="G44" i="2"/>
  <c r="G42" i="2"/>
  <c r="G41" i="2"/>
  <c r="G40" i="2"/>
  <c r="G38" i="2"/>
  <c r="G37" i="2"/>
  <c r="G36" i="2"/>
  <c r="G34" i="2"/>
  <c r="G33" i="2"/>
  <c r="G32" i="2"/>
  <c r="G31" i="2"/>
  <c r="G29" i="2"/>
  <c r="G28" i="2"/>
  <c r="G27" i="2"/>
  <c r="G26" i="2"/>
  <c r="G25" i="2"/>
  <c r="G24" i="2"/>
  <c r="G23" i="2"/>
  <c r="G22" i="2"/>
  <c r="G21" i="2"/>
  <c r="G20" i="2"/>
  <c r="G19" i="2"/>
  <c r="G18" i="2"/>
  <c r="H57" i="3"/>
  <c r="H82" i="3" l="1"/>
  <c r="H70" i="3"/>
  <c r="H66" i="3"/>
  <c r="G53" i="3"/>
  <c r="H53" i="3"/>
  <c r="H47" i="3"/>
  <c r="H41" i="3"/>
  <c r="H35" i="3"/>
  <c r="H28" i="3"/>
  <c r="H74" i="3"/>
  <c r="J84" i="3"/>
  <c r="I20" i="4" l="1"/>
  <c r="H20" i="4"/>
  <c r="G20" i="4"/>
  <c r="F20" i="4"/>
  <c r="E20" i="4"/>
  <c r="D20" i="4"/>
  <c r="C20" i="4"/>
  <c r="I13" i="4"/>
  <c r="H13" i="4"/>
  <c r="G13" i="4"/>
  <c r="F13" i="4"/>
  <c r="E13" i="4"/>
  <c r="D13" i="4"/>
  <c r="C13" i="4"/>
  <c r="I12" i="4"/>
  <c r="H12" i="4"/>
  <c r="F12" i="4"/>
  <c r="E12" i="4"/>
  <c r="D12" i="4"/>
  <c r="J82" i="3"/>
  <c r="G82" i="3"/>
  <c r="F82" i="3"/>
  <c r="E82" i="3"/>
  <c r="D82" i="3"/>
  <c r="C82" i="3"/>
  <c r="J80" i="3"/>
  <c r="I80" i="3"/>
  <c r="J79" i="3"/>
  <c r="I79" i="3"/>
  <c r="J78" i="3"/>
  <c r="J77" i="3"/>
  <c r="J74" i="3"/>
  <c r="G74" i="3"/>
  <c r="F74" i="3"/>
  <c r="I74" i="3" s="1"/>
  <c r="E74" i="3"/>
  <c r="D74" i="3"/>
  <c r="C74" i="3"/>
  <c r="J73" i="3"/>
  <c r="J70" i="3"/>
  <c r="G70" i="3"/>
  <c r="F63" i="2" s="1"/>
  <c r="F70" i="3"/>
  <c r="I70" i="3" s="1"/>
  <c r="E70" i="3"/>
  <c r="E63" i="2" s="1"/>
  <c r="D70" i="3"/>
  <c r="D63" i="2" s="1"/>
  <c r="C70" i="3"/>
  <c r="I69" i="3"/>
  <c r="J69" i="3"/>
  <c r="J66" i="3"/>
  <c r="G66" i="3"/>
  <c r="F66" i="3"/>
  <c r="E66" i="3"/>
  <c r="D66" i="3"/>
  <c r="C66" i="3"/>
  <c r="J65" i="3"/>
  <c r="J64" i="3"/>
  <c r="J63" i="3"/>
  <c r="I63" i="3"/>
  <c r="J60" i="3"/>
  <c r="F60" i="3"/>
  <c r="I60" i="3" s="1"/>
  <c r="E60" i="3"/>
  <c r="D60" i="3"/>
  <c r="C60" i="3"/>
  <c r="I59" i="3"/>
  <c r="J59" i="3"/>
  <c r="J58" i="3"/>
  <c r="G60" i="3"/>
  <c r="J57" i="3"/>
  <c r="J56" i="3"/>
  <c r="I56" i="3"/>
  <c r="J53" i="3"/>
  <c r="F53" i="3"/>
  <c r="I53" i="3" s="1"/>
  <c r="E53" i="3"/>
  <c r="D53" i="3"/>
  <c r="C53" i="3"/>
  <c r="J52" i="3"/>
  <c r="I52" i="3"/>
  <c r="I51" i="3"/>
  <c r="J51" i="3"/>
  <c r="J50" i="3"/>
  <c r="J47" i="3"/>
  <c r="G47" i="3"/>
  <c r="F47" i="3"/>
  <c r="I47" i="3" s="1"/>
  <c r="E47" i="3"/>
  <c r="D47" i="3"/>
  <c r="C47" i="3"/>
  <c r="J45" i="3"/>
  <c r="I45" i="3"/>
  <c r="I44" i="3"/>
  <c r="J44" i="3"/>
  <c r="J41" i="3"/>
  <c r="G41" i="3"/>
  <c r="F41" i="3"/>
  <c r="E41" i="3"/>
  <c r="D41" i="3"/>
  <c r="C41" i="3"/>
  <c r="J38" i="3"/>
  <c r="I38" i="3"/>
  <c r="J35" i="3"/>
  <c r="G35" i="3"/>
  <c r="F35" i="3"/>
  <c r="I35" i="3" s="1"/>
  <c r="E35" i="3"/>
  <c r="D35" i="3"/>
  <c r="C35" i="3"/>
  <c r="I34" i="3"/>
  <c r="J34" i="3"/>
  <c r="J31" i="3"/>
  <c r="J28" i="3"/>
  <c r="G28" i="3"/>
  <c r="F28" i="3"/>
  <c r="I28" i="3" s="1"/>
  <c r="E28" i="3"/>
  <c r="D28" i="3"/>
  <c r="C28" i="3"/>
  <c r="I27" i="3"/>
  <c r="J27" i="3"/>
  <c r="J24" i="3"/>
  <c r="I23" i="3"/>
  <c r="J23" i="3"/>
  <c r="J22" i="3"/>
  <c r="J21" i="3"/>
  <c r="I21" i="3"/>
  <c r="J20" i="3"/>
  <c r="I20" i="3"/>
  <c r="I19" i="3"/>
  <c r="J19" i="3"/>
  <c r="J16" i="3"/>
  <c r="I16" i="3"/>
  <c r="G12" i="3"/>
  <c r="F12" i="3"/>
  <c r="E12" i="3"/>
  <c r="D12" i="3"/>
  <c r="C12" i="3"/>
  <c r="F64" i="2"/>
  <c r="E64" i="2"/>
  <c r="D64" i="2"/>
  <c r="C64" i="2"/>
  <c r="A61" i="2"/>
  <c r="F61" i="2" s="1"/>
  <c r="A60" i="2"/>
  <c r="A59" i="2"/>
  <c r="D59" i="2" s="1"/>
  <c r="A58" i="2"/>
  <c r="A57" i="2"/>
  <c r="C57" i="2" s="1"/>
  <c r="A55" i="2"/>
  <c r="F55" i="2" s="1"/>
  <c r="A54" i="2"/>
  <c r="A53" i="2"/>
  <c r="C53" i="2" s="1"/>
  <c r="A51" i="2"/>
  <c r="A50" i="2"/>
  <c r="A49" i="2"/>
  <c r="A48" i="2"/>
  <c r="A46" i="2"/>
  <c r="E46" i="2" s="1"/>
  <c r="A45" i="2"/>
  <c r="A44" i="2"/>
  <c r="E44" i="2" s="1"/>
  <c r="A42" i="2"/>
  <c r="F42" i="2" s="1"/>
  <c r="A41" i="2"/>
  <c r="A40" i="2"/>
  <c r="A38" i="2"/>
  <c r="A37" i="2"/>
  <c r="A36" i="2"/>
  <c r="E36" i="2" s="1"/>
  <c r="A34" i="2"/>
  <c r="A33" i="2"/>
  <c r="A32" i="2"/>
  <c r="F32" i="2" s="1"/>
  <c r="A31" i="2"/>
  <c r="F31" i="2" s="1"/>
  <c r="A29" i="2"/>
  <c r="E29" i="2" s="1"/>
  <c r="A28" i="2"/>
  <c r="A27" i="2"/>
  <c r="D27" i="2" s="1"/>
  <c r="A26" i="2"/>
  <c r="A25" i="2"/>
  <c r="A24" i="2"/>
  <c r="E24" i="2" s="1"/>
  <c r="A23" i="2"/>
  <c r="F22" i="2"/>
  <c r="E22" i="2"/>
  <c r="C22" i="2"/>
  <c r="A22" i="2"/>
  <c r="A21" i="2"/>
  <c r="C21" i="2" s="1"/>
  <c r="A20" i="2"/>
  <c r="C20" i="2" s="1"/>
  <c r="A19" i="2"/>
  <c r="D19" i="2" s="1"/>
  <c r="A18" i="2"/>
  <c r="F14" i="2"/>
  <c r="E14" i="2"/>
  <c r="D14" i="2"/>
  <c r="C14" i="2"/>
  <c r="B51" i="1"/>
  <c r="B50" i="1"/>
  <c r="B48" i="1"/>
  <c r="B47" i="1"/>
  <c r="G46" i="1"/>
  <c r="B46" i="1"/>
  <c r="D46" i="1" s="1"/>
  <c r="B45" i="1"/>
  <c r="G39" i="1"/>
  <c r="K51" i="1" s="1"/>
  <c r="F39" i="1"/>
  <c r="I51" i="1" s="1"/>
  <c r="E39" i="1"/>
  <c r="G51" i="1" s="1"/>
  <c r="D39" i="1"/>
  <c r="E51" i="1" s="1"/>
  <c r="C39" i="1"/>
  <c r="C51" i="1" s="1"/>
  <c r="B39" i="1"/>
  <c r="G38" i="1"/>
  <c r="K50" i="1" s="1"/>
  <c r="F38" i="1"/>
  <c r="I50" i="1" s="1"/>
  <c r="E38" i="1"/>
  <c r="G50" i="1" s="1"/>
  <c r="D38" i="1"/>
  <c r="E50" i="1" s="1"/>
  <c r="C38" i="1"/>
  <c r="C50" i="1" s="1"/>
  <c r="B38" i="1"/>
  <c r="F37" i="1"/>
  <c r="I49" i="1" s="1"/>
  <c r="E37" i="1"/>
  <c r="G49" i="1" s="1"/>
  <c r="D37" i="1"/>
  <c r="E49" i="1" s="1"/>
  <c r="C37" i="1"/>
  <c r="C49" i="1" s="1"/>
  <c r="H36" i="1"/>
  <c r="M48" i="1" s="1"/>
  <c r="G36" i="1"/>
  <c r="K48" i="1" s="1"/>
  <c r="F36" i="1"/>
  <c r="I48" i="1" s="1"/>
  <c r="E36" i="1"/>
  <c r="G48" i="1" s="1"/>
  <c r="D36" i="1"/>
  <c r="E48" i="1" s="1"/>
  <c r="C36" i="1"/>
  <c r="C48" i="1" s="1"/>
  <c r="B36" i="1"/>
  <c r="G35" i="1"/>
  <c r="K47" i="1" s="1"/>
  <c r="F35" i="1"/>
  <c r="I47" i="1" s="1"/>
  <c r="E35" i="1"/>
  <c r="G47" i="1" s="1"/>
  <c r="D35" i="1"/>
  <c r="E47" i="1" s="1"/>
  <c r="C35" i="1"/>
  <c r="C47" i="1" s="1"/>
  <c r="B35" i="1"/>
  <c r="H34" i="1"/>
  <c r="M46" i="1" s="1"/>
  <c r="G34" i="1"/>
  <c r="K46" i="1" s="1"/>
  <c r="F34" i="1"/>
  <c r="I46" i="1" s="1"/>
  <c r="E34" i="1"/>
  <c r="D34" i="1"/>
  <c r="E46" i="1" s="1"/>
  <c r="C34" i="1"/>
  <c r="C46" i="1" s="1"/>
  <c r="B34" i="1"/>
  <c r="G33" i="1"/>
  <c r="F33" i="1"/>
  <c r="I45" i="1" s="1"/>
  <c r="E33" i="1"/>
  <c r="G45" i="1" s="1"/>
  <c r="D33" i="1"/>
  <c r="C33" i="1"/>
  <c r="C45" i="1" s="1"/>
  <c r="B33" i="1"/>
  <c r="H32" i="1"/>
  <c r="M44" i="1" s="1"/>
  <c r="G32" i="1"/>
  <c r="K44" i="1" s="1"/>
  <c r="F32" i="1"/>
  <c r="I44" i="1" s="1"/>
  <c r="E32" i="1"/>
  <c r="G44" i="1" s="1"/>
  <c r="D32" i="1"/>
  <c r="E44" i="1" s="1"/>
  <c r="C32" i="1"/>
  <c r="C44" i="1" s="1"/>
  <c r="F25" i="1"/>
  <c r="G16" i="4" s="1"/>
  <c r="E25" i="1"/>
  <c r="F16" i="4" s="1"/>
  <c r="D25" i="1"/>
  <c r="E16" i="4" s="1"/>
  <c r="C25" i="1"/>
  <c r="D16" i="4" s="1"/>
  <c r="B25" i="1"/>
  <c r="C16" i="4" s="1"/>
  <c r="H39" i="1"/>
  <c r="M51" i="1" s="1"/>
  <c r="G25" i="1"/>
  <c r="B22" i="1"/>
  <c r="B49" i="1" s="1"/>
  <c r="H17" i="1"/>
  <c r="G17" i="1"/>
  <c r="H15" i="4" s="1"/>
  <c r="F17" i="1"/>
  <c r="G15" i="4" s="1"/>
  <c r="E17" i="1"/>
  <c r="F15" i="4" s="1"/>
  <c r="D17" i="1"/>
  <c r="E15" i="4" s="1"/>
  <c r="C17" i="1"/>
  <c r="D15" i="4" s="1"/>
  <c r="B17" i="1"/>
  <c r="H33" i="1"/>
  <c r="M45" i="1" s="1"/>
  <c r="E45" i="2" l="1"/>
  <c r="D53" i="2"/>
  <c r="C63" i="2"/>
  <c r="F44" i="2"/>
  <c r="F29" i="2"/>
  <c r="F24" i="2"/>
  <c r="E21" i="2"/>
  <c r="E41" i="2"/>
  <c r="D54" i="2"/>
  <c r="C31" i="2"/>
  <c r="F36" i="2"/>
  <c r="F54" i="2"/>
  <c r="C36" i="2"/>
  <c r="C46" i="2"/>
  <c r="D21" i="2"/>
  <c r="D44" i="2"/>
  <c r="C24" i="2"/>
  <c r="C29" i="2"/>
  <c r="C45" i="2"/>
  <c r="C48" i="2"/>
  <c r="E50" i="2"/>
  <c r="C32" i="2"/>
  <c r="F34" i="2"/>
  <c r="C37" i="2"/>
  <c r="E42" i="2"/>
  <c r="D48" i="2"/>
  <c r="F50" i="2"/>
  <c r="C55" i="2"/>
  <c r="C58" i="2"/>
  <c r="E59" i="2"/>
  <c r="C34" i="2"/>
  <c r="C38" i="2"/>
  <c r="C42" i="2"/>
  <c r="F21" i="2"/>
  <c r="E27" i="2"/>
  <c r="D32" i="2"/>
  <c r="D37" i="2"/>
  <c r="C40" i="2"/>
  <c r="E48" i="2"/>
  <c r="D55" i="2"/>
  <c r="D58" i="2"/>
  <c r="F48" i="2"/>
  <c r="E55" i="2"/>
  <c r="E58" i="2"/>
  <c r="E32" i="2"/>
  <c r="E37" i="2"/>
  <c r="E26" i="2"/>
  <c r="E31" i="2"/>
  <c r="D36" i="2"/>
  <c r="F37" i="2"/>
  <c r="E54" i="2"/>
  <c r="F58" i="2"/>
  <c r="D61" i="2"/>
  <c r="E61" i="2"/>
  <c r="D22" i="2"/>
  <c r="G37" i="1"/>
  <c r="K49" i="1" s="1"/>
  <c r="L49" i="1" s="1"/>
  <c r="D45" i="1"/>
  <c r="D47" i="1"/>
  <c r="J48" i="1"/>
  <c r="G28" i="1"/>
  <c r="B37" i="1"/>
  <c r="N46" i="1"/>
  <c r="J50" i="1"/>
  <c r="N51" i="1"/>
  <c r="D18" i="1"/>
  <c r="H48" i="1"/>
  <c r="L50" i="1"/>
  <c r="L46" i="1"/>
  <c r="H18" i="1"/>
  <c r="H46" i="1"/>
  <c r="F46" i="1"/>
  <c r="H47" i="1"/>
  <c r="F48" i="1"/>
  <c r="J47" i="1"/>
  <c r="N48" i="1"/>
  <c r="F51" i="1"/>
  <c r="F47" i="1"/>
  <c r="E26" i="1"/>
  <c r="E28" i="1"/>
  <c r="F40" i="1"/>
  <c r="C40" i="1"/>
  <c r="F49" i="1"/>
  <c r="J51" i="1"/>
  <c r="G52" i="1"/>
  <c r="G54" i="1" s="1"/>
  <c r="H51" i="1"/>
  <c r="L47" i="1"/>
  <c r="H49" i="1"/>
  <c r="D50" i="1"/>
  <c r="I52" i="1"/>
  <c r="I54" i="1" s="1"/>
  <c r="F50" i="1"/>
  <c r="J45" i="1"/>
  <c r="D49" i="1"/>
  <c r="H50" i="1"/>
  <c r="E19" i="2"/>
  <c r="F28" i="2"/>
  <c r="E28" i="2"/>
  <c r="D28" i="2"/>
  <c r="C28" i="2"/>
  <c r="F51" i="2"/>
  <c r="E51" i="2"/>
  <c r="D51" i="2"/>
  <c r="C51" i="2"/>
  <c r="I15" i="4"/>
  <c r="D23" i="4"/>
  <c r="D27" i="4"/>
  <c r="D26" i="1"/>
  <c r="C28" i="1"/>
  <c r="K45" i="1"/>
  <c r="N45" i="1" s="1"/>
  <c r="D51" i="1"/>
  <c r="D18" i="2"/>
  <c r="C18" i="2"/>
  <c r="F18" i="2"/>
  <c r="F19" i="2"/>
  <c r="F25" i="2"/>
  <c r="E25" i="2"/>
  <c r="D25" i="2"/>
  <c r="F49" i="2"/>
  <c r="E49" i="2"/>
  <c r="D49" i="2"/>
  <c r="C49" i="2"/>
  <c r="C15" i="4"/>
  <c r="B28" i="1"/>
  <c r="L48" i="1"/>
  <c r="E18" i="2"/>
  <c r="C25" i="2"/>
  <c r="E85" i="3"/>
  <c r="E84" i="3" s="1"/>
  <c r="I84" i="3" s="1"/>
  <c r="D66" i="2"/>
  <c r="D26" i="4"/>
  <c r="D22" i="4"/>
  <c r="D17" i="4"/>
  <c r="H19" i="1"/>
  <c r="F23" i="4"/>
  <c r="F27" i="4"/>
  <c r="F26" i="1"/>
  <c r="F28" i="1"/>
  <c r="H38" i="1"/>
  <c r="M50" i="1" s="1"/>
  <c r="N50" i="1" s="1"/>
  <c r="L51" i="1"/>
  <c r="D48" i="1"/>
  <c r="D52" i="1" s="1"/>
  <c r="D54" i="1" s="1"/>
  <c r="F27" i="2"/>
  <c r="C27" i="2"/>
  <c r="C33" i="2"/>
  <c r="F33" i="2"/>
  <c r="E33" i="2"/>
  <c r="D33" i="2"/>
  <c r="H35" i="1"/>
  <c r="H25" i="1"/>
  <c r="H28" i="1" s="1"/>
  <c r="G27" i="4"/>
  <c r="G23" i="4"/>
  <c r="F18" i="1"/>
  <c r="H16" i="4"/>
  <c r="H17" i="4" s="1"/>
  <c r="G26" i="1"/>
  <c r="E40" i="1"/>
  <c r="F41" i="1" s="1"/>
  <c r="E23" i="2"/>
  <c r="D23" i="2"/>
  <c r="C23" i="2"/>
  <c r="F66" i="2"/>
  <c r="G29" i="1"/>
  <c r="E45" i="1"/>
  <c r="D40" i="1"/>
  <c r="D41" i="1" s="1"/>
  <c r="C52" i="1"/>
  <c r="C54" i="1" s="1"/>
  <c r="F20" i="2"/>
  <c r="E20" i="2"/>
  <c r="D20" i="2"/>
  <c r="G22" i="4"/>
  <c r="G17" i="4"/>
  <c r="G26" i="4"/>
  <c r="G18" i="1"/>
  <c r="H37" i="1"/>
  <c r="M49" i="1" s="1"/>
  <c r="N49" i="1" s="1"/>
  <c r="J49" i="1"/>
  <c r="H45" i="1"/>
  <c r="J46" i="1"/>
  <c r="C19" i="2"/>
  <c r="F23" i="2"/>
  <c r="H22" i="4"/>
  <c r="H26" i="4"/>
  <c r="E18" i="1"/>
  <c r="E23" i="4"/>
  <c r="E27" i="4"/>
  <c r="D28" i="1"/>
  <c r="D24" i="2"/>
  <c r="F26" i="2"/>
  <c r="D31" i="2"/>
  <c r="F41" i="2"/>
  <c r="D42" i="2"/>
  <c r="C44" i="2"/>
  <c r="D50" i="2"/>
  <c r="C50" i="2"/>
  <c r="F53" i="2"/>
  <c r="E53" i="2"/>
  <c r="F57" i="2"/>
  <c r="E57" i="2"/>
  <c r="D57" i="2"/>
  <c r="G85" i="3"/>
  <c r="G84" i="3" s="1"/>
  <c r="D38" i="2"/>
  <c r="D40" i="2"/>
  <c r="D45" i="2"/>
  <c r="E38" i="2"/>
  <c r="F60" i="2"/>
  <c r="E60" i="2"/>
  <c r="D60" i="2"/>
  <c r="C60" i="2"/>
  <c r="E26" i="4"/>
  <c r="E22" i="4"/>
  <c r="E17" i="4"/>
  <c r="C26" i="2"/>
  <c r="D29" i="2"/>
  <c r="D34" i="2"/>
  <c r="F38" i="2"/>
  <c r="E40" i="2"/>
  <c r="C41" i="2"/>
  <c r="F45" i="2"/>
  <c r="D46" i="2"/>
  <c r="F59" i="2"/>
  <c r="F26" i="4"/>
  <c r="F22" i="4"/>
  <c r="F17" i="4"/>
  <c r="C23" i="4"/>
  <c r="C27" i="4"/>
  <c r="D26" i="2"/>
  <c r="E34" i="2"/>
  <c r="F40" i="2"/>
  <c r="D41" i="2"/>
  <c r="F46" i="2"/>
  <c r="C59" i="2"/>
  <c r="I18" i="3"/>
  <c r="I26" i="3"/>
  <c r="I33" i="3"/>
  <c r="I40" i="3"/>
  <c r="I66" i="3"/>
  <c r="I17" i="3"/>
  <c r="J18" i="3"/>
  <c r="I25" i="3"/>
  <c r="J26" i="3"/>
  <c r="I32" i="3"/>
  <c r="J33" i="3"/>
  <c r="I39" i="3"/>
  <c r="J40" i="3"/>
  <c r="I46" i="3"/>
  <c r="I81" i="3"/>
  <c r="J17" i="3"/>
  <c r="I24" i="3"/>
  <c r="J25" i="3"/>
  <c r="I31" i="3"/>
  <c r="J32" i="3"/>
  <c r="J39" i="3"/>
  <c r="J46" i="3"/>
  <c r="I73" i="3"/>
  <c r="J81" i="3"/>
  <c r="H85" i="3"/>
  <c r="C54" i="2"/>
  <c r="I22" i="3"/>
  <c r="I41" i="3"/>
  <c r="I50" i="3"/>
  <c r="I57" i="3"/>
  <c r="I58" i="3"/>
  <c r="I65" i="3"/>
  <c r="I78" i="3"/>
  <c r="I64" i="3"/>
  <c r="I77" i="3"/>
  <c r="I82" i="3"/>
  <c r="C61" i="2"/>
  <c r="I85" i="3" l="1"/>
  <c r="G40" i="1"/>
  <c r="G41" i="1" s="1"/>
  <c r="H29" i="1"/>
  <c r="H52" i="1"/>
  <c r="H54" i="1" s="1"/>
  <c r="H55" i="1" s="1"/>
  <c r="J52" i="1"/>
  <c r="J54" i="1" s="1"/>
  <c r="J55" i="1" s="1"/>
  <c r="J56" i="1" s="1"/>
  <c r="F45" i="1"/>
  <c r="F52" i="1" s="1"/>
  <c r="F54" i="1" s="1"/>
  <c r="F55" i="1" s="1"/>
  <c r="F56" i="1" s="1"/>
  <c r="E52" i="1"/>
  <c r="E54" i="1" s="1"/>
  <c r="B85" i="3"/>
  <c r="J85" i="3" s="1"/>
  <c r="B16" i="2"/>
  <c r="B40" i="1"/>
  <c r="B52" i="1" s="1"/>
  <c r="B54" i="1" s="1"/>
  <c r="E28" i="4"/>
  <c r="E24" i="4"/>
  <c r="C26" i="4"/>
  <c r="C22" i="4"/>
  <c r="C17" i="4"/>
  <c r="H24" i="4"/>
  <c r="H28" i="4"/>
  <c r="G16" i="2"/>
  <c r="D28" i="4"/>
  <c r="D24" i="4"/>
  <c r="I22" i="4"/>
  <c r="I26" i="4"/>
  <c r="K52" i="1"/>
  <c r="K54" i="1" s="1"/>
  <c r="L45" i="1"/>
  <c r="L52" i="1" s="1"/>
  <c r="L54" i="1" s="1"/>
  <c r="L55" i="1" s="1"/>
  <c r="L56" i="1" s="1"/>
  <c r="F28" i="4"/>
  <c r="F24" i="4"/>
  <c r="E41" i="1"/>
  <c r="I16" i="4"/>
  <c r="I17" i="4" s="1"/>
  <c r="H27" i="1"/>
  <c r="H26" i="1"/>
  <c r="E66" i="2"/>
  <c r="F85" i="3"/>
  <c r="F84" i="3" s="1"/>
  <c r="F29" i="1"/>
  <c r="D85" i="3"/>
  <c r="D84" i="3" s="1"/>
  <c r="C66" i="2"/>
  <c r="E29" i="1"/>
  <c r="D29" i="1"/>
  <c r="M47" i="1"/>
  <c r="H40" i="1"/>
  <c r="H41" i="1" s="1"/>
  <c r="C85" i="3"/>
  <c r="C84" i="3" s="1"/>
  <c r="B66" i="2"/>
  <c r="H56" i="1"/>
  <c r="G24" i="4"/>
  <c r="G28" i="4"/>
  <c r="H27" i="4"/>
  <c r="H23" i="4"/>
  <c r="E16" i="2"/>
  <c r="I24" i="4" l="1"/>
  <c r="I28" i="4"/>
  <c r="E65" i="2"/>
  <c r="F16" i="2"/>
  <c r="F65" i="2" s="1"/>
  <c r="C28" i="4"/>
  <c r="C24" i="4"/>
  <c r="N47" i="1"/>
  <c r="N52" i="1" s="1"/>
  <c r="N54" i="1" s="1"/>
  <c r="N55" i="1" s="1"/>
  <c r="M52" i="1"/>
  <c r="M54" i="1" s="1"/>
  <c r="N59" i="1" s="1"/>
  <c r="B65" i="2"/>
  <c r="C16" i="2"/>
  <c r="C65" i="2" s="1"/>
  <c r="I27" i="4"/>
  <c r="I23" i="4"/>
  <c r="D16" i="2"/>
  <c r="D65" i="2" s="1"/>
  <c r="N57" i="1" l="1"/>
  <c r="N56" i="1"/>
  <c r="N58" i="1" s="1"/>
  <c r="G66" i="2" l="1"/>
</calcChain>
</file>

<file path=xl/sharedStrings.xml><?xml version="1.0" encoding="utf-8"?>
<sst xmlns="http://schemas.openxmlformats.org/spreadsheetml/2006/main" count="281" uniqueCount="175">
  <si>
    <t>File Number:</t>
  </si>
  <si>
    <t>Exhibit:</t>
  </si>
  <si>
    <t>Tab:</t>
  </si>
  <si>
    <t>Schedule:</t>
  </si>
  <si>
    <t>Page:</t>
  </si>
  <si>
    <t>Date:</t>
  </si>
  <si>
    <t>OEB Appendix 2-JA</t>
  </si>
  <si>
    <t>Summary of Recoverable OM&amp;A Expenses</t>
  </si>
  <si>
    <t>(in $ Millions)</t>
  </si>
  <si>
    <r>
      <t>Last Rebasing Year 
(2020 Board-Approved)</t>
    </r>
    <r>
      <rPr>
        <b/>
        <vertAlign val="superscript"/>
        <sz val="10"/>
        <rFont val="Arial"/>
        <family val="2"/>
      </rPr>
      <t>1</t>
    </r>
  </si>
  <si>
    <t>2020
Actuals</t>
  </si>
  <si>
    <t>2021
Actuals</t>
  </si>
  <si>
    <t>2022
Actuals</t>
  </si>
  <si>
    <t>2023
Actuals</t>
  </si>
  <si>
    <t>2024
Bridge Year</t>
  </si>
  <si>
    <t>2025
DRO</t>
  </si>
  <si>
    <t>Reporting Basis</t>
  </si>
  <si>
    <t>MIFRS</t>
  </si>
  <si>
    <t>Operations</t>
  </si>
  <si>
    <t>Maintenance</t>
  </si>
  <si>
    <t>SubTotal</t>
  </si>
  <si>
    <t>%Change (year over year)</t>
  </si>
  <si>
    <t>%Change (Test Year vs Last Rebasing Year - Actual)</t>
  </si>
  <si>
    <t>Billing and Collecting</t>
  </si>
  <si>
    <t>Community Relations</t>
  </si>
  <si>
    <t>Administrative and General</t>
  </si>
  <si>
    <t>Taxes Other Than Income Taxes</t>
  </si>
  <si>
    <t>Donations</t>
  </si>
  <si>
    <t>Total</t>
  </si>
  <si>
    <t>Variance 
2020 Board Approved vs. 2020 Actuals</t>
  </si>
  <si>
    <t>Variance 
2021 Actuals vs. 2020 Actuals</t>
  </si>
  <si>
    <t>Variance 
2022 Actuals vs. 2021 Actuals</t>
  </si>
  <si>
    <t>Variance 
2023 Actuals vs. 2022 Actuals</t>
  </si>
  <si>
    <t>Variance 
2024 Bridge vs. 2023 Actuals</t>
  </si>
  <si>
    <t xml:space="preserve">Maintenance </t>
  </si>
  <si>
    <t xml:space="preserve">Billing and Collecting </t>
  </si>
  <si>
    <t xml:space="preserve">Community Relations </t>
  </si>
  <si>
    <t xml:space="preserve">Administrative and General </t>
  </si>
  <si>
    <t xml:space="preserve">Total OM&amp;A Expenses </t>
  </si>
  <si>
    <t>Adjustments for Total non-recoverable items 
(from Appendices 2-JA and 2-JB)</t>
  </si>
  <si>
    <t xml:space="preserve">Total Recoverable OM&amp;A Expenses </t>
  </si>
  <si>
    <t xml:space="preserve">Variance from previous year </t>
  </si>
  <si>
    <t xml:space="preserve">Percent change (year over year) </t>
  </si>
  <si>
    <t xml:space="preserve">Percent Change: Test year vs. Most Current Actual </t>
  </si>
  <si>
    <t>Simple average of % variance for all years</t>
  </si>
  <si>
    <t>Compound Annual Growth Rate for all years</t>
  </si>
  <si>
    <t>Notes:</t>
  </si>
  <si>
    <t>1. In EB-2018-0165, the OEB approved a 2020 OM&amp;A budget of $272.2 million and directed Toronto Hydro to amend the presentation of shared services within Other Revenue, under USoA Accounts 4375 and 4380 for revenues and expenses of non-rate regulated utility operations. Normalized for this change, the 2020 OEB-approved OM&amp;A budget was $266.7 million.</t>
  </si>
  <si>
    <t>2. Recoverable OM&amp;A that is included on these tables should be identical to the recoverable OM&amp;A that is shown for the corresponding periods on Appendix 2-JB.</t>
  </si>
  <si>
    <t>OEB Appendix 2-JB</t>
  </si>
  <si>
    <t>Recoverable OM&amp;A Cost Driver Table</t>
  </si>
  <si>
    <t>OM&amp;A</t>
  </si>
  <si>
    <t>Opening Balance</t>
  </si>
  <si>
    <t>Distribution Operations</t>
  </si>
  <si>
    <t>Facilities Management</t>
  </si>
  <si>
    <t>Customer Care</t>
  </si>
  <si>
    <t xml:space="preserve">Human Resources, Environment and Safety </t>
  </si>
  <si>
    <t>Finance</t>
  </si>
  <si>
    <t>Information Technology</t>
  </si>
  <si>
    <t>Legal and Regulatory</t>
  </si>
  <si>
    <t>Allocations and Recoveries</t>
  </si>
  <si>
    <t>Other</t>
  </si>
  <si>
    <t>Charitable Donations and LEAP</t>
  </si>
  <si>
    <t>Common Costs and Adjustments</t>
  </si>
  <si>
    <t>Miscellaneous</t>
  </si>
  <si>
    <t xml:space="preserve">Closing Balance </t>
  </si>
  <si>
    <t>2. For each year, a detailed explanation for each cost driver and associated amount is required in Exhibit 4.</t>
  </si>
  <si>
    <t>3. For purposes of assessing incremental cost drivers, the closing balance for each year becomes the opening balance for the next year.</t>
  </si>
  <si>
    <t>4. Opening Balance for "Last Rebasing Year" (cell B15) should be equal to the Board-Approved amount.</t>
  </si>
  <si>
    <t>OEB Appendix 2-JC</t>
  </si>
  <si>
    <t>OM&amp;A Programs Table</t>
  </si>
  <si>
    <t>Programs</t>
  </si>
  <si>
    <r>
      <t>Variance (Test Year vs. Last Rebasing Year 
(2020 Board-Approved)</t>
    </r>
    <r>
      <rPr>
        <b/>
        <vertAlign val="superscript"/>
        <sz val="10"/>
        <rFont val="Arial"/>
        <family val="2"/>
      </rPr>
      <t>1</t>
    </r>
  </si>
  <si>
    <t>USoA Accounts included in Programs</t>
  </si>
  <si>
    <t xml:space="preserve">Preventative and Predictive Overhead Line Maintenance </t>
  </si>
  <si>
    <t>5017, 5020, 5025, 5065, 5105, 5125, 5150, 5165, 5016</t>
  </si>
  <si>
    <t xml:space="preserve">Preventative and Predictive Underground Line Maintenance </t>
  </si>
  <si>
    <t>5017, 5020, 5025, 5040, 5045, 5055, 5016</t>
  </si>
  <si>
    <t xml:space="preserve">Preventative and Predictive Station Maintenance </t>
  </si>
  <si>
    <t>5017, 5020, 5025, 5040, 5045, 5055, 5070, 5075, 5012, 5014, 5015, 5016</t>
  </si>
  <si>
    <t xml:space="preserve">Corrective Maintenance </t>
  </si>
  <si>
    <t>5005, 5075, 5105, 5110, 5114, 5120, 5125, 5135, 5145, 5150, 5155, 5160, 5165</t>
  </si>
  <si>
    <t>Emergency Response</t>
  </si>
  <si>
    <t>5105, 5120, 5125, 5145, 5160, 5680</t>
  </si>
  <si>
    <t>Disaster Preparedness Management Program</t>
  </si>
  <si>
    <t>5105, 5605, 5610, 5615, 5620, 5665</t>
  </si>
  <si>
    <t>Control Centre Operations</t>
  </si>
  <si>
    <t>5010, 5665, 5680</t>
  </si>
  <si>
    <t>Customer Operations</t>
  </si>
  <si>
    <t>5005, 5070, 5075, 5085, 5165, 5315, 5605, 5610, 5615, 5620</t>
  </si>
  <si>
    <t>Asset and Program Management</t>
  </si>
  <si>
    <t>5005, 5017, 5045, 5085, 5665, 5680, 5016</t>
  </si>
  <si>
    <t>Work Program Execution</t>
  </si>
  <si>
    <t>5005, 5017, 5085, 5105, 5165, 5016</t>
  </si>
  <si>
    <t>Fleet and Equipment Services</t>
  </si>
  <si>
    <t>5675</t>
  </si>
  <si>
    <t>Supply Chain Services</t>
  </si>
  <si>
    <t>5085</t>
  </si>
  <si>
    <t>Sub-Total</t>
  </si>
  <si>
    <t>Facilities Maintenance Services</t>
  </si>
  <si>
    <t>Rentals &amp; Leases</t>
  </si>
  <si>
    <t>Utilities &amp; Communications</t>
  </si>
  <si>
    <t>Property Taxes</t>
  </si>
  <si>
    <t>6105</t>
  </si>
  <si>
    <t>Billing, Remittance and Meter Data Management</t>
  </si>
  <si>
    <t>5310, 5315, 5335,5605, 5610, 5615, 5620, 5630</t>
  </si>
  <si>
    <t>Collections</t>
  </si>
  <si>
    <t>5320, 5335</t>
  </si>
  <si>
    <t>Customer Relationship Management</t>
  </si>
  <si>
    <t>5305, 5315</t>
  </si>
  <si>
    <t>Environment, Health &amp; Safety</t>
  </si>
  <si>
    <t>5420, 5615, 5680</t>
  </si>
  <si>
    <t>Human Resource Services &amp; Systems, Organizational Effectiveness &amp; Employee Labour Relations</t>
  </si>
  <si>
    <t>5605, 5610, 5615, 5620, 5630, 5680</t>
  </si>
  <si>
    <t>Talent Management, Change Leadership &amp; Sustainability</t>
  </si>
  <si>
    <t>5605, 5610, 5615, 5620, 5630</t>
  </si>
  <si>
    <t>Controllership</t>
  </si>
  <si>
    <t>5605, 5610, 5615, 5620, 5630, 5665</t>
  </si>
  <si>
    <t>Financial Services</t>
  </si>
  <si>
    <t>5605, 5610, 5615, 5620, 5630, 5635, 5640</t>
  </si>
  <si>
    <t>External Reporting</t>
  </si>
  <si>
    <t>Security &amp; Enterprise Architecture</t>
  </si>
  <si>
    <t>5605, 5610, 5615, 5620, 5630, 5675</t>
  </si>
  <si>
    <t>IT Operations</t>
  </si>
  <si>
    <t>Project Execution</t>
  </si>
  <si>
    <t>5615, 5630, 5675</t>
  </si>
  <si>
    <t>IT Governance</t>
  </si>
  <si>
    <t>5620</t>
  </si>
  <si>
    <t>Legal Services</t>
  </si>
  <si>
    <t xml:space="preserve">5605, 5610, 5615, 5620, 5630, 5635, </t>
  </si>
  <si>
    <t>Regulatory Affairs</t>
  </si>
  <si>
    <t>5605, 5610, 5615, 5620, 5630, 5655</t>
  </si>
  <si>
    <t>Communications &amp; Public Affairs</t>
  </si>
  <si>
    <t>5605, 5610, 5615, 5655</t>
  </si>
  <si>
    <t>Rate Recoverable</t>
  </si>
  <si>
    <t>6205</t>
  </si>
  <si>
    <t>Ongoing or Recurring</t>
  </si>
  <si>
    <t>5605, 5610, 5615, 5630</t>
  </si>
  <si>
    <t xml:space="preserve">On-cost recovery </t>
  </si>
  <si>
    <t xml:space="preserve">Fleet Recovery Offset </t>
  </si>
  <si>
    <t xml:space="preserve">IT and Occupancy Charges </t>
  </si>
  <si>
    <t>5110, 5675, 5165</t>
  </si>
  <si>
    <t xml:space="preserve">Shared Services </t>
  </si>
  <si>
    <t>5620, 5005, 5165, 5615</t>
  </si>
  <si>
    <t xml:space="preserve">Other Allocated Costs </t>
  </si>
  <si>
    <t>5005</t>
  </si>
  <si>
    <t>2. Please provide a breakdown of the major components of each OM&amp;A Program undertaken in each year.  Please ensure that all Programs below the materiality threshold are included in the miscellaneous line.  Add more Programs as required.</t>
  </si>
  <si>
    <t>3. The applicant should group projects appropriately and avoid presentations that result in classification of significant components of the OM&amp;A budget in the miscellaneous category</t>
  </si>
  <si>
    <t>OEB Appendix 2-L</t>
  </si>
  <si>
    <t>OM&amp;A Costs (in $ Millions)</t>
  </si>
  <si>
    <t xml:space="preserve">     O&amp;M</t>
  </si>
  <si>
    <t xml:space="preserve">     Admin Expenses</t>
  </si>
  <si>
    <r>
      <t>Total Recoverable OM&amp;A from Appendix 2-JB</t>
    </r>
    <r>
      <rPr>
        <b/>
        <vertAlign val="superscript"/>
        <sz val="10"/>
        <rFont val="Arial"/>
        <family val="2"/>
      </rPr>
      <t xml:space="preserve"> 5</t>
    </r>
  </si>
  <si>
    <r>
      <t xml:space="preserve">Number of Customers </t>
    </r>
    <r>
      <rPr>
        <b/>
        <vertAlign val="superscript"/>
        <sz val="10"/>
        <rFont val="Arial"/>
        <family val="2"/>
      </rPr>
      <t>3,5,7</t>
    </r>
  </si>
  <si>
    <r>
      <t xml:space="preserve">Number of FTEs </t>
    </r>
    <r>
      <rPr>
        <b/>
        <vertAlign val="superscript"/>
        <sz val="10"/>
        <rFont val="Arial"/>
        <family val="2"/>
      </rPr>
      <t>4,5</t>
    </r>
  </si>
  <si>
    <t>Customers/FTEs</t>
  </si>
  <si>
    <t>OM&amp;A cost per customer</t>
  </si>
  <si>
    <t xml:space="preserve">     O&amp;M per customer</t>
  </si>
  <si>
    <t xml:space="preserve">     Admin per customer</t>
  </si>
  <si>
    <t xml:space="preserve">     Total OM&amp;A per customer</t>
  </si>
  <si>
    <t>OM&amp;A cost per FTE</t>
  </si>
  <si>
    <t xml:space="preserve">     O&amp;M per FTE</t>
  </si>
  <si>
    <t xml:space="preserve">     Admin per FTE</t>
  </si>
  <si>
    <t xml:space="preserve">     Total OM&amp;A per FTE</t>
  </si>
  <si>
    <t>2. 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</si>
  <si>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3. The method of calculating the number of customers is the mid year average</t>
  </si>
  <si>
    <t>4. The method of calculating the number of FTEs is the mid year average</t>
  </si>
  <si>
    <t>5. The number of customers and the number of FTEs should correspond to mid-year or average of January 1 and December 31 figures.</t>
  </si>
  <si>
    <t>6. For the test year, the applicant should take into account the system O&amp;M (line 22 of Appendix 2-AB) in developing its forecasted OM&amp;A.</t>
  </si>
  <si>
    <t>2025
Test</t>
  </si>
  <si>
    <t>Variance 
2025 Test vs. 2024 Bridge</t>
  </si>
  <si>
    <t>/C</t>
  </si>
  <si>
    <t xml:space="preserve">Recoverable OM&amp;A Cost per Customer and per FTE </t>
  </si>
  <si>
    <t>EB-2023-0195</t>
  </si>
  <si>
    <t>Settlement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</si>
</sst>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quot;$&quot;* #,##0.0,,_);_(&quot;$&quot;* \(#,##0.0,,\);_(* &quot;-&quot;??_);_(@_)"/>
    <numFmt numFmtId="167" formatCode="_(&quot;$&quot;* #,##0.0,,_);_(&quot;$&quot;* \(#,##0.0,,\);_(&quot;$&quot;* &quot;-&quot;_);_(@_)"/>
    <numFmt numFmtId="168" formatCode="0.0%"/>
    <numFmt numFmtId="169" formatCode="_-* #,##0_-;\-* #,##0_-;_-* &quot;-&quot;??_-;_-@_-"/>
    <numFmt numFmtId="170" formatCode="_(&quot;$&quot;* #,##0.0_);_(&quot;$&quot;* \(#,##0.0\);_(&quot;$&quot;* &quot;-&quot;?_);_(@_)"/>
    <numFmt numFmtId="171" formatCode="_(* #,##0_);_(* \(#,##0\);_(* &quot;-&quot;??_);_(@_)"/>
    <numFmt numFmtId="172" formatCode="_(* #,##0.0_);_(* \(#,##0.0\);_(* &quot;-&quot;??_);_(@_)"/>
    <numFmt numFmtId="173" formatCode="_-&quot;$&quot;* #,##0_-;\-&quot;$&quot;* #,##0_-;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8"/>
      <name val="Arial"/>
      <family val="2"/>
    </font>
    <font>
      <b/>
      <sz val="14"/>
      <name val="Arial"/>
      <family val="2"/>
    </font>
    <font>
      <sz val="9"/>
      <name val="Arial"/>
      <family val="2"/>
    </font>
    <font>
      <b/>
      <vertAlign val="superscript"/>
      <sz val="10"/>
      <name val="Arial"/>
      <family val="2"/>
    </font>
    <font>
      <b/>
      <i/>
      <sz val="9"/>
      <name val="Arial"/>
      <family val="2"/>
    </font>
    <font>
      <b/>
      <sz val="9"/>
      <name val="Arial"/>
      <family val="2"/>
    </font>
    <font>
      <sz val="9"/>
      <color theme="1"/>
      <name val="Arial"/>
      <family val="2"/>
    </font>
    <font>
      <b/>
      <sz val="9"/>
      <color theme="1"/>
      <name val="Arial"/>
      <family val="2"/>
    </font>
    <font>
      <sz val="10"/>
      <color rgb="FFFF0000"/>
      <name val="Arial"/>
      <family val="2"/>
    </font>
    <font>
      <sz val="11"/>
      <color theme="1"/>
      <name val="Arial"/>
      <family val="2"/>
    </font>
    <font>
      <b/>
      <sz val="11"/>
      <color theme="1"/>
      <name val="Arial"/>
      <family val="2"/>
    </font>
    <font>
      <b/>
      <i/>
      <sz val="10"/>
      <color rgb="FFFF0000"/>
      <name val="Arial"/>
      <family val="2"/>
    </font>
    <font>
      <b/>
      <sz val="14"/>
      <color theme="1"/>
      <name val="Arial"/>
      <family val="2"/>
    </font>
    <font>
      <b/>
      <sz val="10"/>
      <color theme="1"/>
      <name val="Arial"/>
      <family val="2"/>
    </font>
    <font>
      <sz val="10"/>
      <color theme="1"/>
      <name val="Arial"/>
      <family val="2"/>
    </font>
    <font>
      <sz val="11"/>
      <color rgb="FFFF0000"/>
      <name val="Arial"/>
      <family val="2"/>
    </font>
    <font>
      <b/>
      <i/>
      <sz val="9"/>
      <color rgb="FFFF0000"/>
      <name val="Arial"/>
      <family val="2"/>
    </font>
    <font>
      <b/>
      <i/>
      <sz val="10"/>
      <name val="Arial"/>
      <family val="2"/>
    </font>
    <font>
      <b/>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gray125">
        <bgColor theme="0"/>
      </patternFill>
    </fill>
  </fills>
  <borders count="34">
    <border>
      <left/>
      <right/>
      <top/>
      <bottom/>
      <diagonal/>
    </border>
    <border>
      <left/>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1">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4" fillId="0" borderId="0"/>
    <xf numFmtId="0" fontId="1" fillId="0" borderId="0"/>
    <xf numFmtId="44" fontId="1"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177">
    <xf numFmtId="0" fontId="0" fillId="0" borderId="0" xfId="0"/>
    <xf numFmtId="0" fontId="0" fillId="2" borderId="0" xfId="0" applyFill="1"/>
    <xf numFmtId="0" fontId="3" fillId="2" borderId="0" xfId="0" applyFont="1" applyFill="1" applyAlignment="1">
      <alignment horizontal="left"/>
    </xf>
    <xf numFmtId="0" fontId="5" fillId="2" borderId="0" xfId="4" applyFont="1" applyFill="1" applyAlignment="1" applyProtection="1">
      <alignment horizontal="right" vertical="top"/>
      <protection locked="0"/>
    </xf>
    <xf numFmtId="0" fontId="5" fillId="3" borderId="1" xfId="0" applyFont="1" applyFill="1" applyBorder="1" applyAlignment="1" applyProtection="1">
      <alignment horizontal="right" vertical="top"/>
      <protection locked="0"/>
    </xf>
    <xf numFmtId="0" fontId="5" fillId="3" borderId="0" xfId="0" applyFont="1" applyFill="1" applyAlignment="1" applyProtection="1">
      <alignment horizontal="right" vertical="top"/>
      <protection locked="0"/>
    </xf>
    <xf numFmtId="166" fontId="0" fillId="2" borderId="0" xfId="0" applyNumberFormat="1" applyFill="1"/>
    <xf numFmtId="0" fontId="5" fillId="2" borderId="0" xfId="0" applyFont="1" applyFill="1" applyAlignment="1" applyProtection="1">
      <alignment horizontal="right" vertical="top"/>
      <protection locked="0"/>
    </xf>
    <xf numFmtId="0" fontId="2" fillId="2" borderId="0" xfId="0" applyFont="1" applyFill="1" applyAlignment="1">
      <alignment horizontal="center"/>
    </xf>
    <xf numFmtId="0" fontId="7" fillId="2" borderId="2" xfId="4" applyFont="1" applyFill="1" applyBorder="1" applyAlignment="1">
      <alignment vertical="center" wrapText="1"/>
    </xf>
    <xf numFmtId="0" fontId="3" fillId="2" borderId="3" xfId="0" applyFont="1" applyFill="1" applyBorder="1" applyAlignment="1">
      <alignment horizontal="center" vertical="center" wrapText="1"/>
    </xf>
    <xf numFmtId="0" fontId="3" fillId="2" borderId="3" xfId="5" applyFont="1" applyFill="1" applyBorder="1" applyAlignment="1">
      <alignment horizontal="center" vertical="center" wrapText="1"/>
    </xf>
    <xf numFmtId="0" fontId="3" fillId="2" borderId="3" xfId="6" applyFont="1" applyFill="1" applyBorder="1" applyAlignment="1">
      <alignment horizontal="center" vertical="center" wrapText="1"/>
    </xf>
    <xf numFmtId="0" fontId="9" fillId="2" borderId="5" xfId="4" applyFont="1" applyFill="1" applyBorder="1" applyAlignment="1">
      <alignment vertical="center"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7" fillId="2" borderId="6" xfId="4" applyFont="1" applyFill="1" applyBorder="1" applyAlignment="1">
      <alignment vertical="center" wrapText="1"/>
    </xf>
    <xf numFmtId="167" fontId="7" fillId="3" borderId="7" xfId="2" applyNumberFormat="1" applyFont="1" applyFill="1" applyBorder="1" applyAlignment="1">
      <alignment vertical="center" wrapText="1"/>
    </xf>
    <xf numFmtId="0" fontId="7" fillId="2" borderId="9" xfId="4" applyFont="1" applyFill="1" applyBorder="1" applyAlignment="1">
      <alignment vertical="center" wrapText="1"/>
    </xf>
    <xf numFmtId="167" fontId="7" fillId="3" borderId="10" xfId="2" applyNumberFormat="1" applyFont="1" applyFill="1" applyBorder="1" applyAlignment="1">
      <alignment vertical="center" wrapText="1"/>
    </xf>
    <xf numFmtId="0" fontId="10" fillId="2" borderId="9" xfId="4" applyFont="1" applyFill="1" applyBorder="1" applyAlignment="1">
      <alignment vertical="center" wrapText="1"/>
    </xf>
    <xf numFmtId="167" fontId="10" fillId="2" borderId="10" xfId="2" applyNumberFormat="1" applyFont="1" applyFill="1" applyBorder="1" applyAlignment="1">
      <alignment vertical="center" wrapText="1"/>
    </xf>
    <xf numFmtId="168" fontId="7" fillId="5" borderId="10" xfId="3" applyNumberFormat="1" applyFont="1" applyFill="1" applyBorder="1" applyAlignment="1">
      <alignment vertical="center" wrapText="1"/>
    </xf>
    <xf numFmtId="168" fontId="7" fillId="2" borderId="10" xfId="3" applyNumberFormat="1" applyFont="1" applyFill="1" applyBorder="1" applyAlignment="1">
      <alignment vertical="center" wrapText="1"/>
    </xf>
    <xf numFmtId="0" fontId="7" fillId="2" borderId="12" xfId="4" applyFont="1" applyFill="1" applyBorder="1" applyAlignment="1">
      <alignment vertical="center" wrapText="1"/>
    </xf>
    <xf numFmtId="3" fontId="7" fillId="5" borderId="13" xfId="1" applyNumberFormat="1" applyFont="1" applyFill="1" applyBorder="1" applyAlignment="1">
      <alignment vertical="center" wrapText="1"/>
    </xf>
    <xf numFmtId="168" fontId="7" fillId="5" borderId="13" xfId="3" applyNumberFormat="1" applyFont="1" applyFill="1" applyBorder="1" applyAlignment="1">
      <alignment vertical="center" wrapText="1"/>
    </xf>
    <xf numFmtId="168" fontId="7" fillId="2" borderId="13" xfId="3" applyNumberFormat="1" applyFont="1" applyFill="1" applyBorder="1" applyAlignment="1">
      <alignment vertical="center" wrapText="1"/>
    </xf>
    <xf numFmtId="0" fontId="4" fillId="2" borderId="0" xfId="4" applyFill="1" applyAlignment="1">
      <alignment vertical="center" wrapText="1"/>
    </xf>
    <xf numFmtId="169" fontId="4" fillId="2" borderId="0" xfId="1" applyNumberFormat="1" applyFont="1" applyFill="1" applyAlignment="1">
      <alignment vertical="center" wrapText="1"/>
    </xf>
    <xf numFmtId="166" fontId="4" fillId="2" borderId="0" xfId="1" applyNumberFormat="1" applyFont="1" applyFill="1" applyAlignment="1">
      <alignment vertical="center" wrapText="1"/>
    </xf>
    <xf numFmtId="0" fontId="0" fillId="2" borderId="0" xfId="0" applyFill="1" applyAlignment="1">
      <alignment vertical="center" wrapText="1"/>
    </xf>
    <xf numFmtId="0" fontId="7" fillId="2" borderId="5" xfId="4" applyFont="1" applyFill="1" applyBorder="1" applyAlignment="1">
      <alignment vertical="center" wrapText="1"/>
    </xf>
    <xf numFmtId="0" fontId="7" fillId="2" borderId="15" xfId="4" applyFont="1" applyFill="1" applyBorder="1" applyAlignment="1">
      <alignment vertical="center" wrapText="1"/>
    </xf>
    <xf numFmtId="167" fontId="7" fillId="2" borderId="10" xfId="2" applyNumberFormat="1" applyFont="1" applyFill="1" applyBorder="1" applyAlignment="1">
      <alignment vertical="center" wrapText="1"/>
    </xf>
    <xf numFmtId="3" fontId="7" fillId="2" borderId="13" xfId="1" applyNumberFormat="1" applyFont="1" applyFill="1" applyBorder="1" applyAlignment="1">
      <alignment vertical="center" wrapText="1"/>
    </xf>
    <xf numFmtId="0" fontId="11" fillId="2" borderId="5" xfId="7" applyFont="1" applyFill="1" applyBorder="1" applyAlignment="1">
      <alignment horizontal="center" vertical="center" wrapText="1"/>
    </xf>
    <xf numFmtId="0" fontId="12" fillId="2" borderId="3" xfId="7" applyFont="1" applyFill="1" applyBorder="1" applyAlignment="1">
      <alignment horizontal="center" vertical="center" wrapText="1"/>
    </xf>
    <xf numFmtId="0" fontId="11" fillId="2" borderId="15" xfId="7" applyFont="1" applyFill="1" applyBorder="1" applyAlignment="1">
      <alignment vertical="center" wrapText="1"/>
    </xf>
    <xf numFmtId="167" fontId="7" fillId="2" borderId="16" xfId="2" applyNumberFormat="1" applyFont="1" applyFill="1" applyBorder="1" applyAlignment="1">
      <alignment vertical="center" wrapText="1"/>
    </xf>
    <xf numFmtId="167" fontId="11" fillId="2" borderId="16" xfId="2" applyNumberFormat="1" applyFont="1" applyFill="1" applyBorder="1" applyAlignment="1">
      <alignment vertical="center" wrapText="1"/>
    </xf>
    <xf numFmtId="0" fontId="11" fillId="2" borderId="9" xfId="7" applyFont="1" applyFill="1" applyBorder="1" applyAlignment="1">
      <alignment vertical="center" wrapText="1"/>
    </xf>
    <xf numFmtId="167" fontId="11" fillId="2" borderId="10" xfId="2" applyNumberFormat="1" applyFont="1" applyFill="1" applyBorder="1" applyAlignment="1">
      <alignment vertical="center" wrapText="1"/>
    </xf>
    <xf numFmtId="0" fontId="12" fillId="2" borderId="9" xfId="7" applyFont="1" applyFill="1" applyBorder="1" applyAlignment="1">
      <alignment vertical="center" wrapText="1"/>
    </xf>
    <xf numFmtId="167" fontId="12" fillId="2" borderId="10" xfId="2" applyNumberFormat="1" applyFont="1" applyFill="1" applyBorder="1" applyAlignment="1">
      <alignment vertical="center" wrapText="1"/>
    </xf>
    <xf numFmtId="167" fontId="7" fillId="5" borderId="10" xfId="3" applyNumberFormat="1" applyFont="1" applyFill="1" applyBorder="1" applyAlignment="1">
      <alignment vertical="center" wrapText="1"/>
    </xf>
    <xf numFmtId="168" fontId="11" fillId="2" borderId="10" xfId="3" applyNumberFormat="1" applyFont="1" applyFill="1" applyBorder="1" applyAlignment="1">
      <alignment vertical="center" wrapText="1"/>
    </xf>
    <xf numFmtId="0" fontId="11" fillId="2" borderId="12" xfId="7" applyFont="1" applyFill="1" applyBorder="1" applyAlignment="1">
      <alignment vertical="center" wrapText="1"/>
    </xf>
    <xf numFmtId="0" fontId="12" fillId="2" borderId="0" xfId="7" applyFont="1" applyFill="1" applyAlignment="1">
      <alignment vertical="center" wrapText="1"/>
    </xf>
    <xf numFmtId="10" fontId="11" fillId="2" borderId="0" xfId="7" applyNumberFormat="1" applyFont="1" applyFill="1" applyAlignment="1">
      <alignment vertical="center" wrapText="1"/>
    </xf>
    <xf numFmtId="0" fontId="11" fillId="2" borderId="0" xfId="7" applyFont="1" applyFill="1" applyAlignment="1">
      <alignment vertical="center" wrapText="1"/>
    </xf>
    <xf numFmtId="0" fontId="3" fillId="0" borderId="0" xfId="0" applyFont="1" applyAlignment="1">
      <alignment horizontal="left"/>
    </xf>
    <xf numFmtId="0" fontId="0" fillId="2" borderId="0" xfId="0" applyFill="1" applyAlignment="1">
      <alignment horizontal="left" vertical="top" indent="2"/>
    </xf>
    <xf numFmtId="0" fontId="0" fillId="2" borderId="0" xfId="0" applyFill="1" applyAlignment="1">
      <alignment vertical="top"/>
    </xf>
    <xf numFmtId="0" fontId="4" fillId="2" borderId="0" xfId="0" applyFont="1" applyFill="1" applyAlignment="1">
      <alignment vertical="top" wrapText="1"/>
    </xf>
    <xf numFmtId="0" fontId="13" fillId="2" borderId="0" xfId="0" applyFont="1" applyFill="1"/>
    <xf numFmtId="0" fontId="4" fillId="2" borderId="0" xfId="0" applyFont="1" applyFill="1" applyAlignment="1">
      <alignment horizontal="left" vertical="top"/>
    </xf>
    <xf numFmtId="0" fontId="4" fillId="2" borderId="0" xfId="0" applyFont="1" applyFill="1"/>
    <xf numFmtId="0" fontId="14" fillId="2" borderId="0" xfId="0" applyFont="1" applyFill="1"/>
    <xf numFmtId="0" fontId="6" fillId="2" borderId="0" xfId="0" applyFont="1" applyFill="1" applyAlignment="1">
      <alignment horizontal="center"/>
    </xf>
    <xf numFmtId="0" fontId="15" fillId="2" borderId="0" xfId="0" applyFont="1" applyFill="1" applyAlignment="1">
      <alignment horizontal="center"/>
    </xf>
    <xf numFmtId="0" fontId="3" fillId="2" borderId="6" xfId="0" applyFont="1" applyFill="1" applyBorder="1" applyAlignment="1">
      <alignment vertical="center"/>
    </xf>
    <xf numFmtId="0" fontId="3" fillId="2" borderId="4" xfId="0" applyFont="1" applyFill="1" applyBorder="1" applyAlignment="1">
      <alignment horizontal="center" vertical="center" wrapText="1"/>
    </xf>
    <xf numFmtId="0" fontId="16" fillId="2" borderId="5" xfId="4" applyFont="1" applyFill="1" applyBorder="1" applyAlignment="1">
      <alignment vertical="center" wrapText="1"/>
    </xf>
    <xf numFmtId="0" fontId="3" fillId="4" borderId="17" xfId="0" applyFont="1" applyFill="1" applyBorder="1" applyAlignment="1">
      <alignment horizontal="center" vertical="top" wrapText="1"/>
    </xf>
    <xf numFmtId="0" fontId="17" fillId="2" borderId="6" xfId="0" applyFont="1" applyFill="1" applyBorder="1" applyAlignment="1">
      <alignment horizontal="left" vertical="center"/>
    </xf>
    <xf numFmtId="167" fontId="17" fillId="3" borderId="7" xfId="8" applyNumberFormat="1" applyFont="1" applyFill="1" applyBorder="1" applyAlignment="1">
      <alignment horizontal="right" vertical="center"/>
    </xf>
    <xf numFmtId="167" fontId="17" fillId="2" borderId="7" xfId="8" applyNumberFormat="1" applyFont="1" applyFill="1" applyBorder="1" applyAlignment="1">
      <alignment horizontal="right" vertical="center"/>
    </xf>
    <xf numFmtId="167" fontId="17" fillId="2" borderId="8" xfId="8" applyNumberFormat="1" applyFont="1" applyFill="1" applyBorder="1" applyAlignment="1">
      <alignment horizontal="right" vertical="center"/>
    </xf>
    <xf numFmtId="0" fontId="18" fillId="2" borderId="9" xfId="0" applyFont="1" applyFill="1" applyBorder="1" applyAlignment="1">
      <alignment horizontal="left" vertical="center"/>
    </xf>
    <xf numFmtId="167" fontId="18" fillId="2" borderId="10" xfId="8" applyNumberFormat="1" applyFont="1" applyFill="1" applyBorder="1" applyAlignment="1">
      <alignment horizontal="right" vertical="center"/>
    </xf>
    <xf numFmtId="167" fontId="18" fillId="2" borderId="11" xfId="8" applyNumberFormat="1" applyFont="1" applyFill="1" applyBorder="1" applyAlignment="1">
      <alignment horizontal="right" vertical="center"/>
    </xf>
    <xf numFmtId="0" fontId="19" fillId="2" borderId="18" xfId="0" applyFont="1" applyFill="1" applyBorder="1" applyAlignment="1">
      <alignment horizontal="left" vertical="center" wrapText="1" indent="1"/>
    </xf>
    <xf numFmtId="167" fontId="19" fillId="3" borderId="10" xfId="8" applyNumberFormat="1" applyFont="1" applyFill="1" applyBorder="1" applyAlignment="1">
      <alignment horizontal="right" vertical="center"/>
    </xf>
    <xf numFmtId="167" fontId="19" fillId="3" borderId="11" xfId="8" applyNumberFormat="1" applyFont="1" applyFill="1" applyBorder="1" applyAlignment="1">
      <alignment horizontal="right" vertical="center"/>
    </xf>
    <xf numFmtId="0" fontId="19" fillId="2" borderId="9" xfId="0" applyFont="1" applyFill="1" applyBorder="1" applyAlignment="1">
      <alignment horizontal="left" vertical="center" wrapText="1" indent="1"/>
    </xf>
    <xf numFmtId="0" fontId="4" fillId="2" borderId="9" xfId="0" applyFont="1" applyFill="1" applyBorder="1" applyAlignment="1">
      <alignment horizontal="left" vertical="center" indent="1"/>
    </xf>
    <xf numFmtId="0" fontId="19" fillId="2" borderId="9" xfId="0" applyFont="1" applyFill="1" applyBorder="1" applyAlignment="1">
      <alignment horizontal="left" vertical="center" indent="1"/>
    </xf>
    <xf numFmtId="167" fontId="19" fillId="3" borderId="16" xfId="8" applyNumberFormat="1" applyFont="1" applyFill="1" applyBorder="1" applyAlignment="1">
      <alignment horizontal="right" vertical="center"/>
    </xf>
    <xf numFmtId="167" fontId="19" fillId="3" borderId="19" xfId="8" applyNumberFormat="1" applyFont="1" applyFill="1" applyBorder="1" applyAlignment="1">
      <alignment horizontal="right" vertical="center"/>
    </xf>
    <xf numFmtId="0" fontId="17" fillId="2" borderId="5" xfId="0" applyFont="1" applyFill="1" applyBorder="1" applyAlignment="1">
      <alignment horizontal="left" vertical="center"/>
    </xf>
    <xf numFmtId="167" fontId="17" fillId="2" borderId="3" xfId="8" applyNumberFormat="1" applyFont="1" applyFill="1" applyBorder="1" applyAlignment="1">
      <alignment horizontal="right" vertical="center"/>
    </xf>
    <xf numFmtId="167" fontId="17" fillId="2" borderId="4" xfId="8" applyNumberFormat="1" applyFont="1" applyFill="1" applyBorder="1" applyAlignment="1">
      <alignment horizontal="right" vertical="center"/>
    </xf>
    <xf numFmtId="0" fontId="14" fillId="2" borderId="0" xfId="0" applyFont="1" applyFill="1" applyAlignment="1">
      <alignment vertical="center"/>
    </xf>
    <xf numFmtId="0" fontId="14" fillId="2" borderId="0" xfId="0" applyFont="1" applyFill="1" applyAlignment="1">
      <alignment horizontal="center" vertical="center"/>
    </xf>
    <xf numFmtId="7" fontId="14" fillId="2" borderId="0" xfId="0" applyNumberFormat="1" applyFont="1" applyFill="1" applyAlignment="1">
      <alignment horizontal="center" vertical="center"/>
    </xf>
    <xf numFmtId="0" fontId="20" fillId="2" borderId="0" xfId="0" applyFont="1" applyFill="1"/>
    <xf numFmtId="0" fontId="19" fillId="2" borderId="0" xfId="0" applyFont="1" applyFill="1"/>
    <xf numFmtId="0" fontId="3" fillId="2" borderId="0" xfId="0" applyFont="1" applyFill="1"/>
    <xf numFmtId="0" fontId="15" fillId="2" borderId="20" xfId="0" applyFont="1" applyFill="1" applyBorder="1" applyAlignment="1">
      <alignment wrapText="1"/>
    </xf>
    <xf numFmtId="0" fontId="15" fillId="2" borderId="20" xfId="0" applyFont="1" applyFill="1" applyBorder="1" applyAlignment="1">
      <alignment horizontal="right" vertical="center"/>
    </xf>
    <xf numFmtId="0" fontId="21" fillId="2" borderId="5" xfId="4" applyFont="1" applyFill="1" applyBorder="1" applyAlignment="1">
      <alignment vertical="center" wrapText="1"/>
    </xf>
    <xf numFmtId="0" fontId="3" fillId="2" borderId="3" xfId="0" applyFont="1" applyFill="1" applyBorder="1" applyAlignment="1">
      <alignment horizontal="center" vertical="top" wrapText="1"/>
    </xf>
    <xf numFmtId="0" fontId="3" fillId="2" borderId="9" xfId="0" applyFont="1" applyFill="1" applyBorder="1" applyAlignment="1">
      <alignment vertical="center"/>
    </xf>
    <xf numFmtId="167" fontId="14" fillId="2" borderId="10" xfId="0" applyNumberFormat="1" applyFont="1" applyFill="1" applyBorder="1" applyAlignment="1">
      <alignment vertical="center"/>
    </xf>
    <xf numFmtId="167" fontId="14" fillId="2" borderId="10" xfId="2" applyNumberFormat="1" applyFont="1" applyFill="1" applyBorder="1" applyAlignment="1">
      <alignment vertical="center"/>
    </xf>
    <xf numFmtId="0" fontId="3" fillId="2" borderId="9" xfId="0" applyFont="1" applyFill="1" applyBorder="1" applyAlignment="1">
      <alignment vertical="center" wrapText="1"/>
    </xf>
    <xf numFmtId="167" fontId="14" fillId="2" borderId="25" xfId="2" applyNumberFormat="1" applyFont="1" applyFill="1" applyBorder="1" applyAlignment="1">
      <alignment vertical="center"/>
    </xf>
    <xf numFmtId="167" fontId="14" fillId="3" borderId="10" xfId="0" applyNumberFormat="1" applyFont="1" applyFill="1" applyBorder="1" applyAlignment="1">
      <alignment vertical="center"/>
    </xf>
    <xf numFmtId="170" fontId="14" fillId="2" borderId="0" xfId="0" applyNumberFormat="1" applyFont="1" applyFill="1"/>
    <xf numFmtId="167" fontId="15" fillId="2" borderId="10" xfId="0" applyNumberFormat="1" applyFont="1" applyFill="1" applyBorder="1" applyAlignment="1">
      <alignment vertical="center"/>
    </xf>
    <xf numFmtId="167" fontId="15" fillId="2" borderId="10" xfId="2" applyNumberFormat="1" applyFont="1" applyFill="1" applyBorder="1" applyAlignment="1">
      <alignment vertical="center"/>
    </xf>
    <xf numFmtId="167" fontId="14" fillId="2" borderId="25" xfId="0" applyNumberFormat="1" applyFont="1" applyFill="1" applyBorder="1" applyAlignment="1">
      <alignment vertical="center"/>
    </xf>
    <xf numFmtId="167" fontId="14" fillId="3" borderId="25" xfId="0" applyNumberFormat="1" applyFont="1" applyFill="1" applyBorder="1" applyAlignment="1">
      <alignment vertical="center"/>
    </xf>
    <xf numFmtId="167" fontId="14" fillId="2" borderId="16" xfId="2" applyNumberFormat="1" applyFont="1" applyFill="1" applyBorder="1" applyAlignment="1">
      <alignment vertical="center"/>
    </xf>
    <xf numFmtId="167" fontId="14" fillId="2" borderId="23" xfId="2" applyNumberFormat="1" applyFont="1" applyFill="1" applyBorder="1" applyAlignment="1">
      <alignment vertical="center"/>
    </xf>
    <xf numFmtId="167" fontId="14" fillId="2" borderId="27" xfId="2" applyNumberFormat="1" applyFont="1" applyFill="1" applyBorder="1" applyAlignment="1">
      <alignment vertical="center"/>
    </xf>
    <xf numFmtId="3" fontId="3" fillId="2" borderId="29" xfId="0" applyNumberFormat="1" applyFont="1" applyFill="1" applyBorder="1"/>
    <xf numFmtId="167" fontId="3" fillId="2" borderId="30" xfId="0" applyNumberFormat="1" applyFont="1" applyFill="1" applyBorder="1"/>
    <xf numFmtId="171" fontId="14" fillId="2" borderId="0" xfId="0" applyNumberFormat="1" applyFont="1" applyFill="1"/>
    <xf numFmtId="172" fontId="14" fillId="2" borderId="0" xfId="1" applyNumberFormat="1" applyFont="1" applyFill="1"/>
    <xf numFmtId="0" fontId="22" fillId="2" borderId="0" xfId="0" applyFont="1" applyFill="1" applyAlignment="1">
      <alignment horizontal="left" vertical="top"/>
    </xf>
    <xf numFmtId="43" fontId="14" fillId="2" borderId="0" xfId="0" applyNumberFormat="1" applyFont="1" applyFill="1"/>
    <xf numFmtId="0" fontId="3" fillId="2" borderId="0" xfId="0" applyFont="1" applyFill="1" applyAlignment="1">
      <alignment wrapText="1"/>
    </xf>
    <xf numFmtId="0" fontId="0" fillId="2" borderId="0" xfId="0" applyFill="1" applyProtection="1">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center"/>
      <protection locked="0"/>
    </xf>
    <xf numFmtId="0" fontId="3" fillId="2" borderId="7"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top" wrapText="1"/>
      <protection locked="0"/>
    </xf>
    <xf numFmtId="173" fontId="3" fillId="2" borderId="10" xfId="9" applyNumberFormat="1" applyFont="1" applyFill="1" applyBorder="1" applyProtection="1">
      <protection locked="0"/>
    </xf>
    <xf numFmtId="166" fontId="7" fillId="3" borderId="10" xfId="2" applyNumberFormat="1" applyFont="1" applyFill="1" applyBorder="1" applyAlignment="1">
      <alignment vertical="center" wrapText="1"/>
    </xf>
    <xf numFmtId="166" fontId="10" fillId="2" borderId="10" xfId="2" applyNumberFormat="1" applyFont="1" applyFill="1" applyBorder="1" applyAlignment="1">
      <alignment wrapText="1"/>
    </xf>
    <xf numFmtId="169" fontId="3" fillId="3" borderId="10" xfId="1" applyNumberFormat="1" applyFont="1" applyFill="1" applyBorder="1"/>
    <xf numFmtId="171" fontId="3" fillId="3" borderId="10" xfId="1" applyNumberFormat="1" applyFont="1" applyFill="1" applyBorder="1" applyProtection="1">
      <protection locked="0"/>
    </xf>
    <xf numFmtId="43" fontId="3" fillId="2" borderId="10" xfId="10" applyFont="1" applyFill="1" applyBorder="1" applyProtection="1">
      <protection locked="0"/>
    </xf>
    <xf numFmtId="44" fontId="3" fillId="2" borderId="10" xfId="9" applyFont="1" applyFill="1" applyBorder="1" applyProtection="1">
      <protection locked="0"/>
    </xf>
    <xf numFmtId="172" fontId="3" fillId="2" borderId="10" xfId="1" applyNumberFormat="1" applyFont="1" applyFill="1" applyBorder="1" applyProtection="1">
      <protection locked="0"/>
    </xf>
    <xf numFmtId="0" fontId="3" fillId="2" borderId="9" xfId="0" quotePrefix="1"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3" fillId="2" borderId="12" xfId="0" quotePrefix="1" applyFont="1" applyFill="1" applyBorder="1" applyAlignment="1" applyProtection="1">
      <alignment horizontal="left"/>
      <protection locked="0"/>
    </xf>
    <xf numFmtId="0" fontId="3" fillId="2" borderId="13" xfId="0" applyFont="1" applyFill="1" applyBorder="1" applyAlignment="1" applyProtection="1">
      <alignment horizontal="left"/>
      <protection locked="0"/>
    </xf>
    <xf numFmtId="172" fontId="3" fillId="2" borderId="13" xfId="1" applyNumberFormat="1" applyFont="1" applyFill="1" applyBorder="1" applyProtection="1">
      <protection locked="0"/>
    </xf>
    <xf numFmtId="0" fontId="3" fillId="2" borderId="0" xfId="0" applyFont="1" applyFill="1" applyProtection="1">
      <protection locked="0"/>
    </xf>
    <xf numFmtId="0" fontId="0" fillId="2" borderId="0" xfId="0" applyFill="1" applyAlignment="1" applyProtection="1">
      <alignment horizontal="left" indent="1"/>
      <protection locked="0"/>
    </xf>
    <xf numFmtId="0" fontId="12" fillId="2" borderId="4" xfId="7" applyFont="1" applyFill="1" applyBorder="1" applyAlignment="1">
      <alignment horizontal="center" vertical="center" wrapText="1"/>
    </xf>
    <xf numFmtId="167" fontId="11" fillId="2" borderId="19" xfId="2" applyNumberFormat="1" applyFont="1" applyFill="1" applyBorder="1" applyAlignment="1">
      <alignment vertical="center" wrapText="1"/>
    </xf>
    <xf numFmtId="167" fontId="11" fillId="2" borderId="11" xfId="2" applyNumberFormat="1" applyFont="1" applyFill="1" applyBorder="1" applyAlignment="1">
      <alignment vertical="center" wrapText="1"/>
    </xf>
    <xf numFmtId="167" fontId="12" fillId="2" borderId="11" xfId="2" applyNumberFormat="1" applyFont="1" applyFill="1" applyBorder="1" applyAlignment="1">
      <alignment vertical="center" wrapText="1"/>
    </xf>
    <xf numFmtId="168" fontId="11" fillId="2" borderId="11" xfId="3" applyNumberFormat="1" applyFont="1" applyFill="1" applyBorder="1" applyAlignment="1">
      <alignment vertical="center" wrapText="1"/>
    </xf>
    <xf numFmtId="168" fontId="11" fillId="2" borderId="14" xfId="3" applyNumberFormat="1" applyFont="1" applyFill="1" applyBorder="1" applyAlignment="1">
      <alignment vertical="center" wrapText="1"/>
    </xf>
    <xf numFmtId="165" fontId="14" fillId="2" borderId="0" xfId="1" applyFont="1" applyFill="1"/>
    <xf numFmtId="15" fontId="5" fillId="3" borderId="0" xfId="0" applyNumberFormat="1" applyFont="1" applyFill="1" applyAlignment="1" applyProtection="1">
      <alignment horizontal="right" vertical="top"/>
      <protection locked="0"/>
    </xf>
    <xf numFmtId="0" fontId="6" fillId="2" borderId="0" xfId="0" applyFont="1" applyFill="1" applyAlignment="1">
      <alignment horizontal="center" vertical="center"/>
    </xf>
    <xf numFmtId="0" fontId="13" fillId="2" borderId="0" xfId="0" applyFont="1" applyFill="1" applyAlignment="1">
      <alignment horizontal="left" vertical="top" wrapText="1"/>
    </xf>
    <xf numFmtId="0" fontId="0" fillId="2" borderId="0" xfId="0" applyFill="1" applyAlignment="1">
      <alignment horizontal="left" vertical="top" indent="2"/>
    </xf>
    <xf numFmtId="0" fontId="19" fillId="2" borderId="0" xfId="0" applyFont="1" applyFill="1" applyAlignment="1">
      <alignment horizontal="left" vertical="top" wrapText="1" indent="2"/>
    </xf>
    <xf numFmtId="0" fontId="6" fillId="2" borderId="0" xfId="0" applyFont="1" applyFill="1" applyAlignment="1">
      <alignment horizontal="center"/>
    </xf>
    <xf numFmtId="0" fontId="14" fillId="3" borderId="25" xfId="0" applyFont="1" applyFill="1" applyBorder="1" applyAlignment="1">
      <alignment horizontal="left" vertical="top" wrapText="1"/>
    </xf>
    <xf numFmtId="0" fontId="14" fillId="3" borderId="26" xfId="0" applyFont="1" applyFill="1" applyBorder="1" applyAlignment="1">
      <alignment horizontal="left" vertical="top" wrapText="1"/>
    </xf>
    <xf numFmtId="0" fontId="6" fillId="2" borderId="0" xfId="0" applyFont="1" applyFill="1" applyAlignment="1">
      <alignment horizontal="center" vertical="top"/>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14" fillId="2" borderId="23" xfId="0" applyFont="1" applyFill="1" applyBorder="1" applyAlignment="1">
      <alignment horizontal="left" vertical="top" wrapText="1"/>
    </xf>
    <xf numFmtId="0" fontId="14" fillId="2" borderId="24" xfId="0" applyFont="1" applyFill="1" applyBorder="1" applyAlignment="1">
      <alignment horizontal="left" vertical="top" wrapText="1"/>
    </xf>
    <xf numFmtId="0" fontId="14" fillId="2" borderId="25" xfId="0" applyFont="1" applyFill="1" applyBorder="1" applyAlignment="1">
      <alignment horizontal="left" vertical="top" wrapText="1"/>
    </xf>
    <xf numFmtId="0" fontId="14" fillId="2" borderId="26" xfId="0" applyFont="1" applyFill="1" applyBorder="1" applyAlignment="1">
      <alignment horizontal="left" vertical="top" wrapText="1"/>
    </xf>
    <xf numFmtId="0" fontId="4" fillId="2" borderId="0" xfId="0" applyFont="1" applyFill="1" applyAlignment="1">
      <alignment horizontal="left" wrapText="1" indent="2"/>
    </xf>
    <xf numFmtId="0" fontId="14" fillId="2" borderId="27" xfId="0" applyFont="1" applyFill="1" applyBorder="1" applyAlignment="1">
      <alignment horizontal="left" vertical="top" wrapText="1"/>
    </xf>
    <xf numFmtId="0" fontId="14" fillId="2" borderId="28" xfId="0" applyFont="1" applyFill="1" applyBorder="1" applyAlignment="1">
      <alignment horizontal="left" vertical="top" wrapText="1"/>
    </xf>
    <xf numFmtId="0" fontId="14" fillId="2" borderId="30" xfId="0" applyFont="1" applyFill="1" applyBorder="1" applyAlignment="1">
      <alignment horizontal="left" vertical="top" wrapText="1"/>
    </xf>
    <xf numFmtId="0" fontId="14" fillId="2" borderId="31" xfId="0" applyFont="1" applyFill="1" applyBorder="1" applyAlignment="1">
      <alignment horizontal="left" vertical="top" wrapText="1"/>
    </xf>
    <xf numFmtId="0" fontId="3" fillId="2" borderId="9"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6" fillId="2" borderId="0" xfId="0" applyFont="1" applyFill="1" applyAlignment="1" applyProtection="1">
      <alignment horizontal="center"/>
      <protection locked="0"/>
    </xf>
    <xf numFmtId="0" fontId="3" fillId="2" borderId="32" xfId="0" applyFont="1" applyFill="1" applyBorder="1" applyAlignment="1" applyProtection="1">
      <alignment horizontal="center"/>
      <protection locked="0"/>
    </xf>
    <xf numFmtId="0" fontId="3" fillId="2" borderId="33" xfId="0" applyFont="1" applyFill="1" applyBorder="1" applyAlignment="1" applyProtection="1">
      <alignment horizont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9" xfId="0" quotePrefix="1" applyFont="1" applyFill="1" applyBorder="1" applyAlignment="1" applyProtection="1">
      <alignment horizontal="left" vertical="top" wrapText="1"/>
      <protection locked="0"/>
    </xf>
    <xf numFmtId="0" fontId="3" fillId="2" borderId="10" xfId="0" quotePrefix="1"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indent="1"/>
      <protection locked="0"/>
    </xf>
    <xf numFmtId="0" fontId="4" fillId="2" borderId="0" xfId="0" applyFont="1" applyFill="1" applyAlignment="1" applyProtection="1">
      <alignment horizontal="left" vertical="top" indent="1"/>
      <protection locked="0"/>
    </xf>
    <xf numFmtId="0" fontId="3" fillId="2" borderId="9" xfId="0" quotePrefix="1" applyFont="1" applyFill="1" applyBorder="1" applyAlignment="1" applyProtection="1">
      <alignment horizontal="left"/>
      <protection locked="0"/>
    </xf>
  </cellXfs>
  <cellStyles count="11">
    <cellStyle name="Comma" xfId="1" builtinId="3"/>
    <cellStyle name="Comma 10 3" xfId="10" xr:uid="{A41123A3-6C33-403C-8DEC-1A507F32A705}"/>
    <cellStyle name="Currency" xfId="2" builtinId="4"/>
    <cellStyle name="Currency 2" xfId="8" xr:uid="{6EC32AB6-1DF1-48DC-8803-E68690ABA1E8}"/>
    <cellStyle name="Currency 2 2 10" xfId="9" xr:uid="{F05FCBE3-E4F6-4E64-9985-0286D9D6C7CD}"/>
    <cellStyle name="Normal" xfId="0" builtinId="0"/>
    <cellStyle name="Normal 2" xfId="4" xr:uid="{1F4429E4-B8E8-40AB-AE1E-8078294277A7}"/>
    <cellStyle name="Normal 3" xfId="7" xr:uid="{F9F02A8C-DF5C-498B-84E4-1C675573D148}"/>
    <cellStyle name="Normal 8" xfId="5" xr:uid="{36CD0F27-9F34-43FA-95AB-DD252103A860}"/>
    <cellStyle name="Normal 9" xfId="6" xr:uid="{F1E3E8FA-F14A-4E30-BA72-5736FFFB3F3A}"/>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rontohydro.com\YDrive\pw_working\bpapazova\d0147403\Filing_Requirements_Chapter2_Appendices_f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rontohydro.com\YDrive\DOCUME~1\iyu\LOCALS~1\Temp\XPgrpwise\SOU%202014%20&amp;%202015%20CIR%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efreshError="1">
        <row r="24">
          <cell r="E24">
            <v>2014</v>
          </cell>
        </row>
        <row r="26">
          <cell r="E26">
            <v>2013</v>
          </cell>
        </row>
        <row r="28">
          <cell r="E28">
            <v>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_Template"/>
      <sheetName val="SOU_Template (2)"/>
      <sheetName val="Supporting Info"/>
      <sheetName val="BS Groups"/>
      <sheetName val="THESL RC"/>
      <sheetName val="EE"/>
      <sheetName val="RC List"/>
      <sheetName val="ELLIPSE SAP MAPPING"/>
      <sheetName val="Sheet1"/>
      <sheetName val="OEBacct_Ellipseacct"/>
      <sheetName val="Sheet3"/>
      <sheetName val="Pivot"/>
    </sheetNames>
    <sheetDataSet>
      <sheetData sheetId="0" refreshError="1"/>
      <sheetData sheetId="1" refreshError="1"/>
      <sheetData sheetId="2" refreshError="1">
        <row r="15">
          <cell r="A15" t="str">
            <v>Asset-Current</v>
          </cell>
        </row>
        <row r="16">
          <cell r="A16" t="str">
            <v>Asset-Capital</v>
          </cell>
          <cell r="E16" t="str">
            <v>Revenue-Dist.</v>
          </cell>
        </row>
        <row r="17">
          <cell r="A17" t="str">
            <v>Asset-Regulatory</v>
          </cell>
          <cell r="E17" t="str">
            <v>Revenue-COP</v>
          </cell>
        </row>
        <row r="18">
          <cell r="A18" t="str">
            <v>Asset-Non Curr.</v>
          </cell>
          <cell r="E18" t="str">
            <v>Cost of Power</v>
          </cell>
        </row>
        <row r="19">
          <cell r="A19" t="str">
            <v>Asset-CWIP</v>
          </cell>
          <cell r="E19" t="str">
            <v>Revenue Offsets</v>
          </cell>
        </row>
        <row r="20">
          <cell r="A20" t="str">
            <v>Asset-Other</v>
          </cell>
          <cell r="E20" t="str">
            <v>OM&amp;A</v>
          </cell>
        </row>
        <row r="21">
          <cell r="A21" t="str">
            <v>Liab.-Current</v>
          </cell>
          <cell r="E21" t="str">
            <v>PILS</v>
          </cell>
        </row>
        <row r="22">
          <cell r="A22" t="str">
            <v>Liab.-Regulatory</v>
          </cell>
          <cell r="E22" t="str">
            <v>Dep./Amort.</v>
          </cell>
        </row>
        <row r="23">
          <cell r="A23" t="str">
            <v>Liab.-Non Curr.</v>
          </cell>
          <cell r="E23" t="str">
            <v>Interest Inc.</v>
          </cell>
        </row>
        <row r="24">
          <cell r="A24" t="str">
            <v>Equity</v>
          </cell>
          <cell r="E24" t="str">
            <v>Interest Exp.</v>
          </cell>
        </row>
        <row r="25">
          <cell r="A25" t="str">
            <v>Revenue</v>
          </cell>
          <cell r="E25" t="str">
            <v>Unusual Gain/(Loss)</v>
          </cell>
        </row>
        <row r="26">
          <cell r="A26" t="str">
            <v>Revenue-Dist.</v>
          </cell>
          <cell r="E26" t="str">
            <v>Asset-Current</v>
          </cell>
        </row>
        <row r="27">
          <cell r="A27" t="str">
            <v>Revenue-DB</v>
          </cell>
          <cell r="E27" t="str">
            <v>Asset-Capital</v>
          </cell>
        </row>
        <row r="28">
          <cell r="A28" t="str">
            <v>Revenue-COP</v>
          </cell>
          <cell r="E28" t="str">
            <v>Asset-Regulatory</v>
          </cell>
        </row>
        <row r="29">
          <cell r="A29" t="str">
            <v>Other Income</v>
          </cell>
          <cell r="E29" t="str">
            <v>Asset-Non Curr.</v>
          </cell>
        </row>
        <row r="30">
          <cell r="A30" t="str">
            <v>Cost of Sales</v>
          </cell>
          <cell r="E30" t="str">
            <v>Asset-Other</v>
          </cell>
        </row>
        <row r="31">
          <cell r="A31" t="str">
            <v>Cost of Sales-DB</v>
          </cell>
          <cell r="E31" t="str">
            <v>Liab.-Current</v>
          </cell>
        </row>
        <row r="32">
          <cell r="A32" t="str">
            <v>Cost of Power</v>
          </cell>
          <cell r="E32" t="str">
            <v>Liab.-Regulatory</v>
          </cell>
        </row>
        <row r="33">
          <cell r="A33" t="str">
            <v>OPEX</v>
          </cell>
          <cell r="E33" t="str">
            <v>Liab.-Non Curr.</v>
          </cell>
        </row>
        <row r="34">
          <cell r="A34" t="str">
            <v>Tax Exp.</v>
          </cell>
          <cell r="E34" t="str">
            <v>Equity</v>
          </cell>
        </row>
        <row r="35">
          <cell r="A35" t="str">
            <v>Dep./Amort.</v>
          </cell>
        </row>
        <row r="36">
          <cell r="A36" t="str">
            <v>Interest Inc.</v>
          </cell>
        </row>
        <row r="37">
          <cell r="A37" t="str">
            <v>Interest Exp.</v>
          </cell>
        </row>
        <row r="38">
          <cell r="A38" t="str">
            <v>Other P&amp;L</v>
          </cell>
        </row>
        <row r="41">
          <cell r="E41" t="str">
            <v>Below-Grade Structure Maintenance (Seg)</v>
          </cell>
        </row>
        <row r="42">
          <cell r="E42" t="str">
            <v>Billing, Remittance &amp; Meter Data Management (Seg)</v>
          </cell>
        </row>
        <row r="43">
          <cell r="E43" t="str">
            <v>Building &amp; Stations Maintenance (Seg)</v>
          </cell>
        </row>
        <row r="44">
          <cell r="E44" t="str">
            <v>Cable Locates (Seg)</v>
          </cell>
        </row>
        <row r="45">
          <cell r="E45" t="str">
            <v>Cable Testing (Seg)</v>
          </cell>
        </row>
        <row r="46">
          <cell r="E46" t="str">
            <v>Capacity, Generation, Records, Investment &amp; Mtce and Reliability (Seg)</v>
          </cell>
        </row>
        <row r="47">
          <cell r="E47" t="str">
            <v>Collections (Seg)</v>
          </cell>
        </row>
        <row r="48">
          <cell r="E48" t="str">
            <v>Common Corporate Costs and Adjustments (Seg)</v>
          </cell>
        </row>
        <row r="49">
          <cell r="E49" t="str">
            <v>Communications &amp; Public Affairs (Seg)</v>
          </cell>
        </row>
        <row r="50">
          <cell r="E50" t="str">
            <v>Contractor Administration (Seg)</v>
          </cell>
        </row>
        <row r="51">
          <cell r="E51" t="str">
            <v>Control Centre (Seg)</v>
          </cell>
        </row>
        <row r="52">
          <cell r="E52" t="str">
            <v>Controllership (Seg)</v>
          </cell>
        </row>
        <row r="53">
          <cell r="E53" t="str">
            <v>Corporate, Commercial &amp; Real Property (Seg)</v>
          </cell>
        </row>
        <row r="54">
          <cell r="E54" t="str">
            <v>Customer Connections and Sustaining (Seg)</v>
          </cell>
        </row>
        <row r="55">
          <cell r="E55" t="str">
            <v>Customer Location Maintenance (Seg)</v>
          </cell>
        </row>
        <row r="56">
          <cell r="E56" t="str">
            <v>Customer Relationship Management (Seg)</v>
          </cell>
        </row>
        <row r="57">
          <cell r="E57" t="str">
            <v>Demand, Acquisition, Warehouse and Logistics (Seg)</v>
          </cell>
        </row>
        <row r="58">
          <cell r="E58" t="str">
            <v>Dispatch (Seg)</v>
          </cell>
        </row>
        <row r="59">
          <cell r="E59" t="str">
            <v>Emergency Field Response (Seg)</v>
          </cell>
        </row>
        <row r="60">
          <cell r="E60" t="str">
            <v>Employee Health &amp; Safety (Seg)</v>
          </cell>
        </row>
        <row r="61">
          <cell r="E61" t="str">
            <v>Equipment Services (Seg)</v>
          </cell>
        </row>
        <row r="62">
          <cell r="E62" t="str">
            <v>External Reporting (Seg)</v>
          </cell>
        </row>
        <row r="63">
          <cell r="E63" t="str">
            <v>Financial Services (Seg)</v>
          </cell>
        </row>
        <row r="64">
          <cell r="E64" t="str">
            <v>Former Street Lighting - Corrective (Seg)</v>
          </cell>
        </row>
        <row r="65">
          <cell r="E65" t="str">
            <v>Former Street Lighting - Emergency (Seg)</v>
          </cell>
        </row>
        <row r="66">
          <cell r="E66" t="str">
            <v>Grid Solutions &amp; EV's (Seg)</v>
          </cell>
        </row>
        <row r="67">
          <cell r="E67" t="str">
            <v>Insulator Washing (Seg)</v>
          </cell>
        </row>
        <row r="68">
          <cell r="E68" t="str">
            <v>Internal Work Execution (Seg)</v>
          </cell>
        </row>
        <row r="69">
          <cell r="E69" t="str">
            <v>IT Governance (Seg)</v>
          </cell>
        </row>
        <row r="70">
          <cell r="E70" t="str">
            <v>IT Operations (Seg)</v>
          </cell>
        </row>
        <row r="71">
          <cell r="E71" t="str">
            <v>Labour Relations &amp; Human Resources (Seg)</v>
          </cell>
        </row>
        <row r="72">
          <cell r="E72" t="str">
            <v>LEAP (Seg)</v>
          </cell>
        </row>
        <row r="73">
          <cell r="E73" t="str">
            <v>Lines and Stations Corrective Maintenance (Seg)</v>
          </cell>
        </row>
        <row r="74">
          <cell r="E74" t="str">
            <v>Litigation &amp; Claims (Seg)</v>
          </cell>
        </row>
        <row r="75">
          <cell r="E75" t="str">
            <v>Major Event Preparedness (Seg)</v>
          </cell>
        </row>
        <row r="76">
          <cell r="E76" t="str">
            <v>Management + Support (Seg)</v>
          </cell>
        </row>
        <row r="77">
          <cell r="E77" t="str">
            <v>Metering Services (Seg)</v>
          </cell>
        </row>
        <row r="78">
          <cell r="E78" t="str">
            <v>Network Protector Maintenance (Seg)</v>
          </cell>
        </row>
        <row r="79">
          <cell r="E79" t="str">
            <v>Overhead Line Patrols (Seg)</v>
          </cell>
        </row>
        <row r="80">
          <cell r="E80" t="str">
            <v>Overhead Switch Inspection (Seg)</v>
          </cell>
        </row>
        <row r="81">
          <cell r="E81" t="str">
            <v>Padmounted Equipment Maintenance (Seg)</v>
          </cell>
        </row>
        <row r="82">
          <cell r="E82" t="str">
            <v>Pole Inspections &amp; Treatments (Seg)</v>
          </cell>
        </row>
        <row r="83">
          <cell r="E83" t="str">
            <v>Project Execution (Seg)</v>
          </cell>
        </row>
        <row r="84">
          <cell r="E84" t="str">
            <v>Property Taxes (Seg)</v>
          </cell>
        </row>
        <row r="85">
          <cell r="E85" t="str">
            <v>Rates (Seg)</v>
          </cell>
        </row>
        <row r="86">
          <cell r="E86" t="str">
            <v>Regulatory Affairs (Seg)</v>
          </cell>
        </row>
        <row r="87">
          <cell r="E87" t="str">
            <v>Rentals &amp; Leases (Seg)</v>
          </cell>
        </row>
        <row r="88">
          <cell r="E88" t="str">
            <v>Security &amp; Enterprise Architecture (Seg)</v>
          </cell>
        </row>
        <row r="89">
          <cell r="E89" t="str">
            <v>SERM (Seg)</v>
          </cell>
        </row>
        <row r="90">
          <cell r="E90" t="str">
            <v>Standards &amp; Policies (Seg)</v>
          </cell>
        </row>
        <row r="91">
          <cell r="E91" t="str">
            <v>Station Auxilary Equipment Maintenance (Seg)</v>
          </cell>
        </row>
        <row r="92">
          <cell r="E92" t="str">
            <v>Stations (Seg)</v>
          </cell>
        </row>
        <row r="93">
          <cell r="E93" t="str">
            <v>Stations Switchgear Maintenance (Seg)</v>
          </cell>
        </row>
        <row r="94">
          <cell r="E94" t="str">
            <v>Storm and Major Event Damage (Seg)</v>
          </cell>
        </row>
        <row r="95">
          <cell r="E95" t="str">
            <v>Talent Acquisition &amp; Organizational Development (Seg)</v>
          </cell>
        </row>
        <row r="96">
          <cell r="E96" t="str">
            <v>Transformer Oil Reclamation (Seg)</v>
          </cell>
        </row>
        <row r="97">
          <cell r="E97" t="str">
            <v>TS &amp; MS Equipment Maintenance (Seg)</v>
          </cell>
        </row>
        <row r="98">
          <cell r="E98" t="str">
            <v>TS &amp; MS Inspections (Seg)</v>
          </cell>
        </row>
        <row r="99">
          <cell r="E99" t="str">
            <v>Utilities &amp; Communications (Seg)</v>
          </cell>
        </row>
        <row r="100">
          <cell r="E100" t="str">
            <v>Vault Access and Customer Isolations (Seg)</v>
          </cell>
        </row>
        <row r="101">
          <cell r="E101" t="str">
            <v>Vegetation Management (Seg)</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BFFED-82F3-4103-A169-7ABD3E7E7905}">
  <sheetPr>
    <tabColor rgb="FF00B0F0"/>
    <pageSetUpPr fitToPage="1"/>
  </sheetPr>
  <dimension ref="A1:N138"/>
  <sheetViews>
    <sheetView tabSelected="1" zoomScale="70" zoomScaleNormal="70" workbookViewId="0"/>
  </sheetViews>
  <sheetFormatPr defaultColWidth="9.1796875" defaultRowHeight="14.5" x14ac:dyDescent="0.35"/>
  <cols>
    <col min="1" max="1" width="44" style="1" customWidth="1"/>
    <col min="2" max="8" width="15.7265625" style="1" customWidth="1"/>
    <col min="9" max="12" width="15.26953125" style="1" customWidth="1"/>
    <col min="13" max="13" width="13.453125" style="1" customWidth="1"/>
    <col min="14" max="14" width="15.26953125" style="1" customWidth="1"/>
    <col min="15" max="16384" width="9.1796875" style="1"/>
  </cols>
  <sheetData>
    <row r="1" spans="1:12" x14ac:dyDescent="0.35">
      <c r="G1" s="2" t="s">
        <v>0</v>
      </c>
      <c r="H1" s="3" t="s">
        <v>173</v>
      </c>
    </row>
    <row r="2" spans="1:12" x14ac:dyDescent="0.35">
      <c r="G2" s="2" t="s">
        <v>1</v>
      </c>
      <c r="H2" s="4" t="s">
        <v>174</v>
      </c>
    </row>
    <row r="3" spans="1:12" x14ac:dyDescent="0.35">
      <c r="G3" s="2" t="s">
        <v>2</v>
      </c>
      <c r="H3" s="4"/>
    </row>
    <row r="4" spans="1:12" x14ac:dyDescent="0.35">
      <c r="G4" s="2" t="s">
        <v>3</v>
      </c>
      <c r="H4" s="4">
        <v>14</v>
      </c>
    </row>
    <row r="5" spans="1:12" x14ac:dyDescent="0.35">
      <c r="G5" s="2" t="s">
        <v>4</v>
      </c>
      <c r="H5" s="5"/>
    </row>
    <row r="6" spans="1:12" x14ac:dyDescent="0.35">
      <c r="E6" s="6"/>
      <c r="G6" s="2"/>
      <c r="H6" s="7"/>
    </row>
    <row r="7" spans="1:12" x14ac:dyDescent="0.35">
      <c r="G7" s="2" t="s">
        <v>5</v>
      </c>
      <c r="H7" s="141">
        <v>45520</v>
      </c>
    </row>
    <row r="9" spans="1:12" ht="18" x14ac:dyDescent="0.35">
      <c r="A9" s="142" t="s">
        <v>6</v>
      </c>
      <c r="B9" s="142"/>
      <c r="C9" s="142"/>
      <c r="D9" s="142"/>
      <c r="E9" s="142"/>
      <c r="F9" s="142"/>
      <c r="G9" s="142"/>
      <c r="H9" s="142"/>
      <c r="I9" s="142"/>
      <c r="J9" s="142"/>
      <c r="K9" s="142"/>
      <c r="L9" s="142"/>
    </row>
    <row r="10" spans="1:12" ht="18" x14ac:dyDescent="0.35">
      <c r="A10" s="142" t="s">
        <v>7</v>
      </c>
      <c r="B10" s="142"/>
      <c r="C10" s="142"/>
      <c r="D10" s="142"/>
      <c r="E10" s="142"/>
      <c r="F10" s="142"/>
      <c r="G10" s="142"/>
      <c r="H10" s="142"/>
      <c r="I10" s="142"/>
      <c r="J10" s="142"/>
      <c r="K10" s="142"/>
      <c r="L10" s="142"/>
    </row>
    <row r="12" spans="1:12" ht="15" thickBot="1" x14ac:dyDescent="0.4">
      <c r="G12" s="8"/>
      <c r="H12" s="8" t="s">
        <v>8</v>
      </c>
    </row>
    <row r="13" spans="1:12" ht="72.75" customHeight="1" thickBot="1" x14ac:dyDescent="0.4">
      <c r="A13" s="9"/>
      <c r="B13" s="10" t="s">
        <v>9</v>
      </c>
      <c r="C13" s="11" t="s">
        <v>10</v>
      </c>
      <c r="D13" s="12" t="s">
        <v>11</v>
      </c>
      <c r="E13" s="12" t="s">
        <v>12</v>
      </c>
      <c r="F13" s="12" t="s">
        <v>13</v>
      </c>
      <c r="G13" s="12" t="s">
        <v>14</v>
      </c>
      <c r="H13" s="12" t="s">
        <v>169</v>
      </c>
    </row>
    <row r="14" spans="1:12" ht="15" thickBot="1" x14ac:dyDescent="0.4">
      <c r="A14" s="13" t="s">
        <v>16</v>
      </c>
      <c r="B14" s="14" t="s">
        <v>17</v>
      </c>
      <c r="C14" s="14" t="s">
        <v>17</v>
      </c>
      <c r="D14" s="14" t="s">
        <v>17</v>
      </c>
      <c r="E14" s="14" t="s">
        <v>17</v>
      </c>
      <c r="F14" s="14" t="s">
        <v>17</v>
      </c>
      <c r="G14" s="14" t="s">
        <v>17</v>
      </c>
      <c r="H14" s="14" t="s">
        <v>17</v>
      </c>
    </row>
    <row r="15" spans="1:12" s="6" customFormat="1" x14ac:dyDescent="0.35">
      <c r="A15" s="16" t="s">
        <v>18</v>
      </c>
      <c r="B15" s="17">
        <v>59900000</v>
      </c>
      <c r="C15" s="17">
        <v>46600000</v>
      </c>
      <c r="D15" s="17">
        <v>46600000</v>
      </c>
      <c r="E15" s="17">
        <v>51700000</v>
      </c>
      <c r="F15" s="17">
        <v>51000000</v>
      </c>
      <c r="G15" s="17">
        <v>59700000</v>
      </c>
      <c r="H15" s="17">
        <v>60600000</v>
      </c>
    </row>
    <row r="16" spans="1:12" s="6" customFormat="1" x14ac:dyDescent="0.35">
      <c r="A16" s="18" t="s">
        <v>19</v>
      </c>
      <c r="B16" s="19">
        <v>66400000</v>
      </c>
      <c r="C16" s="19">
        <v>70500000</v>
      </c>
      <c r="D16" s="19">
        <v>70900000</v>
      </c>
      <c r="E16" s="19">
        <v>72300000</v>
      </c>
      <c r="F16" s="19">
        <v>68400000</v>
      </c>
      <c r="G16" s="19">
        <v>73900000</v>
      </c>
      <c r="H16" s="19">
        <v>75300000</v>
      </c>
    </row>
    <row r="17" spans="1:9" s="6" customFormat="1" x14ac:dyDescent="0.35">
      <c r="A17" s="20" t="s">
        <v>20</v>
      </c>
      <c r="B17" s="21">
        <f t="shared" ref="B17:G17" si="0">SUM(B15:B16)</f>
        <v>126300000</v>
      </c>
      <c r="C17" s="21">
        <f t="shared" si="0"/>
        <v>117100000</v>
      </c>
      <c r="D17" s="21">
        <f t="shared" si="0"/>
        <v>117500000</v>
      </c>
      <c r="E17" s="21">
        <f t="shared" si="0"/>
        <v>124000000</v>
      </c>
      <c r="F17" s="21">
        <f t="shared" si="0"/>
        <v>119400000</v>
      </c>
      <c r="G17" s="21">
        <f t="shared" si="0"/>
        <v>133600000</v>
      </c>
      <c r="H17" s="21">
        <f>SUM(H15:H16)</f>
        <v>135900000</v>
      </c>
    </row>
    <row r="18" spans="1:9" x14ac:dyDescent="0.35">
      <c r="A18" s="18" t="s">
        <v>21</v>
      </c>
      <c r="B18" s="22"/>
      <c r="C18" s="22"/>
      <c r="D18" s="23">
        <f t="shared" ref="D18:G18" si="1">IF(ISERROR((D17-C17)/C17), "", (D17-C17)/C17)</f>
        <v>3.4158838599487617E-3</v>
      </c>
      <c r="E18" s="23">
        <f t="shared" si="1"/>
        <v>5.5319148936170209E-2</v>
      </c>
      <c r="F18" s="23">
        <f t="shared" si="1"/>
        <v>-3.7096774193548385E-2</v>
      </c>
      <c r="G18" s="23">
        <f t="shared" si="1"/>
        <v>0.11892797319932999</v>
      </c>
      <c r="H18" s="23">
        <f>IF(ISERROR((H17-G17)/G17), "", (H17-G17)/G17)</f>
        <v>1.7215568862275449E-2</v>
      </c>
      <c r="I18" s="6"/>
    </row>
    <row r="19" spans="1:9" x14ac:dyDescent="0.35">
      <c r="A19" s="18" t="s">
        <v>22</v>
      </c>
      <c r="B19" s="22"/>
      <c r="C19" s="22"/>
      <c r="D19" s="22"/>
      <c r="E19" s="22"/>
      <c r="F19" s="22"/>
      <c r="G19" s="22"/>
      <c r="H19" s="23">
        <f>IF(ISERROR((H17-C17)/C17), "", (H17-C17)/C17)</f>
        <v>0.16054654141759181</v>
      </c>
      <c r="I19" s="6"/>
    </row>
    <row r="20" spans="1:9" s="6" customFormat="1" x14ac:dyDescent="0.35">
      <c r="A20" s="18" t="s">
        <v>23</v>
      </c>
      <c r="B20" s="19">
        <v>42600000</v>
      </c>
      <c r="C20" s="19">
        <v>54800000</v>
      </c>
      <c r="D20" s="19">
        <v>38000000</v>
      </c>
      <c r="E20" s="19">
        <v>38600000</v>
      </c>
      <c r="F20" s="19">
        <v>44600000</v>
      </c>
      <c r="G20" s="19">
        <v>49000000</v>
      </c>
      <c r="H20" s="19">
        <v>46300000</v>
      </c>
    </row>
    <row r="21" spans="1:9" s="6" customFormat="1" x14ac:dyDescent="0.35">
      <c r="A21" s="18" t="s">
        <v>24</v>
      </c>
      <c r="B21" s="19">
        <v>2700000</v>
      </c>
      <c r="C21" s="19">
        <v>2200000</v>
      </c>
      <c r="D21" s="19">
        <v>2000000</v>
      </c>
      <c r="E21" s="19">
        <v>2200000</v>
      </c>
      <c r="F21" s="19">
        <v>1800000</v>
      </c>
      <c r="G21" s="19">
        <v>3200000</v>
      </c>
      <c r="H21" s="19">
        <v>3100000</v>
      </c>
    </row>
    <row r="22" spans="1:9" s="6" customFormat="1" x14ac:dyDescent="0.35">
      <c r="A22" s="18" t="s">
        <v>25</v>
      </c>
      <c r="B22" s="19">
        <f>94200000-5500000</f>
        <v>88700000</v>
      </c>
      <c r="C22" s="19">
        <v>108000000</v>
      </c>
      <c r="D22" s="19">
        <v>114100000</v>
      </c>
      <c r="E22" s="19">
        <v>109600000</v>
      </c>
      <c r="F22" s="19">
        <v>122300000</v>
      </c>
      <c r="G22" s="19">
        <v>128100000</v>
      </c>
      <c r="H22" s="19">
        <v>131500000</v>
      </c>
    </row>
    <row r="23" spans="1:9" s="6" customFormat="1" x14ac:dyDescent="0.35">
      <c r="A23" s="18" t="s">
        <v>26</v>
      </c>
      <c r="B23" s="19">
        <v>5400000</v>
      </c>
      <c r="C23" s="19">
        <v>5000000</v>
      </c>
      <c r="D23" s="19">
        <v>4900000</v>
      </c>
      <c r="E23" s="19">
        <v>5000000</v>
      </c>
      <c r="F23" s="19">
        <v>5100000</v>
      </c>
      <c r="G23" s="19">
        <v>5400000</v>
      </c>
      <c r="H23" s="19">
        <v>5200000</v>
      </c>
    </row>
    <row r="24" spans="1:9" s="6" customFormat="1" x14ac:dyDescent="0.35">
      <c r="A24" s="18" t="s">
        <v>27</v>
      </c>
      <c r="B24" s="19">
        <v>1000000</v>
      </c>
      <c r="C24" s="19">
        <v>1000000</v>
      </c>
      <c r="D24" s="19">
        <v>1000000</v>
      </c>
      <c r="E24" s="19">
        <v>1000000</v>
      </c>
      <c r="F24" s="19">
        <v>1000000</v>
      </c>
      <c r="G24" s="19">
        <v>1400000</v>
      </c>
      <c r="H24" s="19">
        <v>1500000</v>
      </c>
    </row>
    <row r="25" spans="1:9" s="6" customFormat="1" x14ac:dyDescent="0.35">
      <c r="A25" s="20" t="s">
        <v>20</v>
      </c>
      <c r="B25" s="21">
        <f t="shared" ref="B25:G25" si="2">SUM(B20:B24)</f>
        <v>140400000</v>
      </c>
      <c r="C25" s="21">
        <f t="shared" si="2"/>
        <v>171000000</v>
      </c>
      <c r="D25" s="21">
        <f t="shared" si="2"/>
        <v>160000000</v>
      </c>
      <c r="E25" s="21">
        <f t="shared" si="2"/>
        <v>156400000</v>
      </c>
      <c r="F25" s="21">
        <f t="shared" si="2"/>
        <v>174800000</v>
      </c>
      <c r="G25" s="21">
        <f t="shared" si="2"/>
        <v>187100000</v>
      </c>
      <c r="H25" s="21">
        <f>SUM(H20:H24)</f>
        <v>187600000</v>
      </c>
    </row>
    <row r="26" spans="1:9" x14ac:dyDescent="0.35">
      <c r="A26" s="18" t="s">
        <v>21</v>
      </c>
      <c r="B26" s="22"/>
      <c r="C26" s="22"/>
      <c r="D26" s="23">
        <f t="shared" ref="D26:G26" si="3">IF(ISERROR((D25-C25)/C25), "", (D25-C25)/C25)</f>
        <v>-6.4327485380116955E-2</v>
      </c>
      <c r="E26" s="23">
        <f t="shared" si="3"/>
        <v>-2.2499999999999999E-2</v>
      </c>
      <c r="F26" s="23">
        <f t="shared" si="3"/>
        <v>0.11764705882352941</v>
      </c>
      <c r="G26" s="23">
        <f t="shared" si="3"/>
        <v>7.0366132723112124E-2</v>
      </c>
      <c r="H26" s="23">
        <f>IF(ISERROR((H25-G25)/G25), "", (H25-G25)/G25)</f>
        <v>2.6723677177979692E-3</v>
      </c>
      <c r="I26" s="6"/>
    </row>
    <row r="27" spans="1:9" x14ac:dyDescent="0.35">
      <c r="A27" s="18" t="s">
        <v>22</v>
      </c>
      <c r="B27" s="22"/>
      <c r="C27" s="22"/>
      <c r="D27" s="22"/>
      <c r="E27" s="22"/>
      <c r="F27" s="22"/>
      <c r="G27" s="22"/>
      <c r="H27" s="23">
        <f>IF(ISERROR((H25-C25)/C25), "", (H25-C25)/C25)</f>
        <v>9.7076023391812871E-2</v>
      </c>
      <c r="I27" s="6"/>
    </row>
    <row r="28" spans="1:9" s="6" customFormat="1" x14ac:dyDescent="0.35">
      <c r="A28" s="20" t="s">
        <v>28</v>
      </c>
      <c r="B28" s="21">
        <f t="shared" ref="B28:G28" si="4">B17+B25</f>
        <v>266700000</v>
      </c>
      <c r="C28" s="21">
        <f t="shared" si="4"/>
        <v>288100000</v>
      </c>
      <c r="D28" s="21">
        <f t="shared" si="4"/>
        <v>277500000</v>
      </c>
      <c r="E28" s="21">
        <f t="shared" si="4"/>
        <v>280400000</v>
      </c>
      <c r="F28" s="21">
        <f t="shared" si="4"/>
        <v>294200000</v>
      </c>
      <c r="G28" s="21">
        <f t="shared" si="4"/>
        <v>320700000</v>
      </c>
      <c r="H28" s="21">
        <f>H17+H25</f>
        <v>323500000</v>
      </c>
    </row>
    <row r="29" spans="1:9" ht="15" thickBot="1" x14ac:dyDescent="0.4">
      <c r="A29" s="24" t="s">
        <v>21</v>
      </c>
      <c r="B29" s="25"/>
      <c r="C29" s="26"/>
      <c r="D29" s="27">
        <f t="shared" ref="D29:G29" si="5">IF(ISERROR((D28-C28)/C28), "", (D28-C28)/C28)</f>
        <v>-3.6792780284623391E-2</v>
      </c>
      <c r="E29" s="27">
        <f t="shared" si="5"/>
        <v>1.0450450450450451E-2</v>
      </c>
      <c r="F29" s="27">
        <f t="shared" si="5"/>
        <v>4.9215406562054205E-2</v>
      </c>
      <c r="G29" s="27">
        <f t="shared" si="5"/>
        <v>9.0074779061862675E-2</v>
      </c>
      <c r="H29" s="27">
        <f>IF(ISERROR((H28-G28)/G28), "", (H28-G28)/G28)</f>
        <v>8.7309011537262237E-3</v>
      </c>
      <c r="I29" s="6"/>
    </row>
    <row r="30" spans="1:9" x14ac:dyDescent="0.35">
      <c r="A30" s="28"/>
      <c r="B30" s="29"/>
      <c r="C30" s="30"/>
      <c r="D30" s="30"/>
      <c r="E30" s="30"/>
      <c r="F30" s="30"/>
      <c r="G30" s="30"/>
      <c r="H30" s="30"/>
    </row>
    <row r="31" spans="1:9" ht="15" thickBot="1" x14ac:dyDescent="0.4">
      <c r="A31" s="28"/>
      <c r="B31" s="28"/>
      <c r="C31" s="28"/>
      <c r="D31" s="28"/>
      <c r="E31" s="28"/>
      <c r="F31" s="28"/>
      <c r="G31" s="28"/>
      <c r="H31" s="31"/>
    </row>
    <row r="32" spans="1:9" ht="70.5" customHeight="1" thickBot="1" x14ac:dyDescent="0.4">
      <c r="A32" s="32"/>
      <c r="B32" s="10" t="s">
        <v>9</v>
      </c>
      <c r="C32" s="11" t="str">
        <f t="shared" ref="C32:H32" si="6">C13</f>
        <v>2020
Actuals</v>
      </c>
      <c r="D32" s="12" t="str">
        <f t="shared" si="6"/>
        <v>2021
Actuals</v>
      </c>
      <c r="E32" s="12" t="str">
        <f t="shared" si="6"/>
        <v>2022
Actuals</v>
      </c>
      <c r="F32" s="12" t="str">
        <f t="shared" si="6"/>
        <v>2023
Actuals</v>
      </c>
      <c r="G32" s="12" t="str">
        <f t="shared" si="6"/>
        <v>2024
Bridge Year</v>
      </c>
      <c r="H32" s="12" t="str">
        <f t="shared" si="6"/>
        <v>2025
Test</v>
      </c>
    </row>
    <row r="33" spans="1:14" s="6" customFormat="1" x14ac:dyDescent="0.35">
      <c r="A33" s="33" t="s">
        <v>18</v>
      </c>
      <c r="B33" s="34">
        <f t="shared" ref="B33:H34" si="7">B15</f>
        <v>59900000</v>
      </c>
      <c r="C33" s="34">
        <f t="shared" si="7"/>
        <v>46600000</v>
      </c>
      <c r="D33" s="34">
        <f t="shared" si="7"/>
        <v>46600000</v>
      </c>
      <c r="E33" s="34">
        <f t="shared" si="7"/>
        <v>51700000</v>
      </c>
      <c r="F33" s="34">
        <f t="shared" si="7"/>
        <v>51000000</v>
      </c>
      <c r="G33" s="34">
        <f t="shared" si="7"/>
        <v>59700000</v>
      </c>
      <c r="H33" s="34">
        <f t="shared" si="7"/>
        <v>60600000</v>
      </c>
    </row>
    <row r="34" spans="1:14" s="6" customFormat="1" x14ac:dyDescent="0.35">
      <c r="A34" s="18" t="s">
        <v>19</v>
      </c>
      <c r="B34" s="34">
        <f t="shared" si="7"/>
        <v>66400000</v>
      </c>
      <c r="C34" s="34">
        <f t="shared" si="7"/>
        <v>70500000</v>
      </c>
      <c r="D34" s="34">
        <f t="shared" si="7"/>
        <v>70900000</v>
      </c>
      <c r="E34" s="34">
        <f t="shared" si="7"/>
        <v>72300000</v>
      </c>
      <c r="F34" s="34">
        <f t="shared" si="7"/>
        <v>68400000</v>
      </c>
      <c r="G34" s="34">
        <f t="shared" si="7"/>
        <v>73900000</v>
      </c>
      <c r="H34" s="34">
        <f t="shared" si="7"/>
        <v>75300000</v>
      </c>
    </row>
    <row r="35" spans="1:14" s="6" customFormat="1" x14ac:dyDescent="0.35">
      <c r="A35" s="18" t="s">
        <v>23</v>
      </c>
      <c r="B35" s="34">
        <f t="shared" ref="B35:H39" si="8">B20</f>
        <v>42600000</v>
      </c>
      <c r="C35" s="34">
        <f t="shared" si="8"/>
        <v>54800000</v>
      </c>
      <c r="D35" s="34">
        <f t="shared" si="8"/>
        <v>38000000</v>
      </c>
      <c r="E35" s="34">
        <f t="shared" si="8"/>
        <v>38600000</v>
      </c>
      <c r="F35" s="34">
        <f t="shared" si="8"/>
        <v>44600000</v>
      </c>
      <c r="G35" s="34">
        <f t="shared" si="8"/>
        <v>49000000</v>
      </c>
      <c r="H35" s="34">
        <f t="shared" si="8"/>
        <v>46300000</v>
      </c>
    </row>
    <row r="36" spans="1:14" s="6" customFormat="1" x14ac:dyDescent="0.35">
      <c r="A36" s="18" t="s">
        <v>24</v>
      </c>
      <c r="B36" s="34">
        <f t="shared" si="8"/>
        <v>2700000</v>
      </c>
      <c r="C36" s="34">
        <f t="shared" si="8"/>
        <v>2200000</v>
      </c>
      <c r="D36" s="34">
        <f t="shared" si="8"/>
        <v>2000000</v>
      </c>
      <c r="E36" s="34">
        <f t="shared" si="8"/>
        <v>2200000</v>
      </c>
      <c r="F36" s="34">
        <f t="shared" si="8"/>
        <v>1800000</v>
      </c>
      <c r="G36" s="34">
        <f t="shared" si="8"/>
        <v>3200000</v>
      </c>
      <c r="H36" s="34">
        <f t="shared" si="8"/>
        <v>3100000</v>
      </c>
    </row>
    <row r="37" spans="1:14" s="6" customFormat="1" x14ac:dyDescent="0.35">
      <c r="A37" s="18" t="s">
        <v>25</v>
      </c>
      <c r="B37" s="34">
        <f t="shared" si="8"/>
        <v>88700000</v>
      </c>
      <c r="C37" s="34">
        <f t="shared" si="8"/>
        <v>108000000</v>
      </c>
      <c r="D37" s="34">
        <f t="shared" si="8"/>
        <v>114100000</v>
      </c>
      <c r="E37" s="34">
        <f t="shared" si="8"/>
        <v>109600000</v>
      </c>
      <c r="F37" s="34">
        <f t="shared" si="8"/>
        <v>122300000</v>
      </c>
      <c r="G37" s="34">
        <f t="shared" si="8"/>
        <v>128100000</v>
      </c>
      <c r="H37" s="34">
        <f t="shared" si="8"/>
        <v>131500000</v>
      </c>
    </row>
    <row r="38" spans="1:14" s="6" customFormat="1" x14ac:dyDescent="0.35">
      <c r="A38" s="18" t="s">
        <v>26</v>
      </c>
      <c r="B38" s="34">
        <f t="shared" si="8"/>
        <v>5400000</v>
      </c>
      <c r="C38" s="34">
        <f t="shared" si="8"/>
        <v>5000000</v>
      </c>
      <c r="D38" s="34">
        <f t="shared" si="8"/>
        <v>4900000</v>
      </c>
      <c r="E38" s="34">
        <f t="shared" si="8"/>
        <v>5000000</v>
      </c>
      <c r="F38" s="34">
        <f t="shared" si="8"/>
        <v>5100000</v>
      </c>
      <c r="G38" s="34">
        <f t="shared" si="8"/>
        <v>5400000</v>
      </c>
      <c r="H38" s="34">
        <f t="shared" si="8"/>
        <v>5200000</v>
      </c>
    </row>
    <row r="39" spans="1:14" s="6" customFormat="1" x14ac:dyDescent="0.35">
      <c r="A39" s="18" t="s">
        <v>27</v>
      </c>
      <c r="B39" s="34">
        <f t="shared" si="8"/>
        <v>1000000</v>
      </c>
      <c r="C39" s="34">
        <f t="shared" si="8"/>
        <v>1000000</v>
      </c>
      <c r="D39" s="34">
        <f t="shared" si="8"/>
        <v>1000000</v>
      </c>
      <c r="E39" s="34">
        <f t="shared" si="8"/>
        <v>1000000</v>
      </c>
      <c r="F39" s="34">
        <f t="shared" si="8"/>
        <v>1000000</v>
      </c>
      <c r="G39" s="34">
        <f t="shared" si="8"/>
        <v>1400000</v>
      </c>
      <c r="H39" s="34">
        <f t="shared" si="8"/>
        <v>1500000</v>
      </c>
    </row>
    <row r="40" spans="1:14" s="6" customFormat="1" x14ac:dyDescent="0.35">
      <c r="A40" s="20" t="s">
        <v>28</v>
      </c>
      <c r="B40" s="21">
        <f>+B28</f>
        <v>266700000</v>
      </c>
      <c r="C40" s="21">
        <f t="shared" ref="C40:G40" si="9">SUM(C33:C39)</f>
        <v>288100000</v>
      </c>
      <c r="D40" s="21">
        <f t="shared" si="9"/>
        <v>277500000</v>
      </c>
      <c r="E40" s="21">
        <f t="shared" si="9"/>
        <v>280400000</v>
      </c>
      <c r="F40" s="21">
        <f t="shared" si="9"/>
        <v>294200000</v>
      </c>
      <c r="G40" s="21">
        <f t="shared" si="9"/>
        <v>320700000</v>
      </c>
      <c r="H40" s="21">
        <f>SUM(H33:H39)</f>
        <v>323500000</v>
      </c>
    </row>
    <row r="41" spans="1:14" ht="15" thickBot="1" x14ac:dyDescent="0.4">
      <c r="A41" s="24" t="s">
        <v>21</v>
      </c>
      <c r="B41" s="35"/>
      <c r="C41" s="27"/>
      <c r="D41" s="27">
        <f t="shared" ref="D41:G41" si="10">IF(ISERROR((D40-C40)/C40), "", (D40-C40)/C40)</f>
        <v>-3.6792780284623391E-2</v>
      </c>
      <c r="E41" s="27">
        <f t="shared" si="10"/>
        <v>1.0450450450450451E-2</v>
      </c>
      <c r="F41" s="27">
        <f t="shared" si="10"/>
        <v>4.9215406562054205E-2</v>
      </c>
      <c r="G41" s="27">
        <f t="shared" si="10"/>
        <v>9.0074779061862675E-2</v>
      </c>
      <c r="H41" s="27">
        <f>IF(ISERROR((H40-G40)/G40), "", (H40-G40)/G40)</f>
        <v>8.7309011537262237E-3</v>
      </c>
    </row>
    <row r="42" spans="1:14" x14ac:dyDescent="0.35">
      <c r="A42" s="31"/>
      <c r="B42" s="31"/>
      <c r="C42" s="31"/>
      <c r="D42" s="31"/>
      <c r="E42" s="31"/>
      <c r="F42" s="31"/>
      <c r="G42" s="31"/>
      <c r="H42" s="31"/>
      <c r="I42" s="31"/>
      <c r="J42" s="31"/>
      <c r="K42" s="31"/>
      <c r="L42" s="31"/>
    </row>
    <row r="43" spans="1:14" ht="15" thickBot="1" x14ac:dyDescent="0.4">
      <c r="A43" s="31"/>
      <c r="B43" s="31"/>
      <c r="C43" s="31"/>
      <c r="D43" s="31"/>
      <c r="E43" s="31"/>
      <c r="F43" s="31"/>
      <c r="G43" s="31"/>
      <c r="H43" s="31"/>
      <c r="I43" s="31"/>
      <c r="J43" s="31"/>
      <c r="K43" s="31"/>
      <c r="L43" s="31"/>
      <c r="M43" s="31"/>
    </row>
    <row r="44" spans="1:14" ht="83.25" customHeight="1" thickBot="1" x14ac:dyDescent="0.4">
      <c r="A44" s="36"/>
      <c r="B44" s="10" t="s">
        <v>9</v>
      </c>
      <c r="C44" s="37" t="str">
        <f t="shared" ref="C44:C51" si="11">C32</f>
        <v>2020
Actuals</v>
      </c>
      <c r="D44" s="37" t="s">
        <v>29</v>
      </c>
      <c r="E44" s="37" t="str">
        <f t="shared" ref="E44:E51" si="12">D32</f>
        <v>2021
Actuals</v>
      </c>
      <c r="F44" s="37" t="s">
        <v>30</v>
      </c>
      <c r="G44" s="37" t="str">
        <f t="shared" ref="G44:G51" si="13">E32</f>
        <v>2022
Actuals</v>
      </c>
      <c r="H44" s="37" t="s">
        <v>31</v>
      </c>
      <c r="I44" s="37" t="str">
        <f t="shared" ref="I44:I51" si="14">F32</f>
        <v>2023
Actuals</v>
      </c>
      <c r="J44" s="37" t="s">
        <v>32</v>
      </c>
      <c r="K44" s="37" t="str">
        <f t="shared" ref="K44:K51" si="15">G32</f>
        <v>2024
Bridge Year</v>
      </c>
      <c r="L44" s="37" t="s">
        <v>33</v>
      </c>
      <c r="M44" s="37" t="str">
        <f t="shared" ref="M44:M51" si="16">H32</f>
        <v>2025
Test</v>
      </c>
      <c r="N44" s="134" t="s">
        <v>170</v>
      </c>
    </row>
    <row r="45" spans="1:14" s="6" customFormat="1" x14ac:dyDescent="0.35">
      <c r="A45" s="38" t="s">
        <v>18</v>
      </c>
      <c r="B45" s="39">
        <f>B15</f>
        <v>59900000</v>
      </c>
      <c r="C45" s="39">
        <f t="shared" si="11"/>
        <v>46600000</v>
      </c>
      <c r="D45" s="40">
        <f>C45-B45</f>
        <v>-13300000</v>
      </c>
      <c r="E45" s="40">
        <f t="shared" si="12"/>
        <v>46600000</v>
      </c>
      <c r="F45" s="40">
        <f t="shared" ref="F45:F51" si="17">E45-C45</f>
        <v>0</v>
      </c>
      <c r="G45" s="40">
        <f t="shared" si="13"/>
        <v>51700000</v>
      </c>
      <c r="H45" s="40">
        <f t="shared" ref="H45:H51" si="18">G45-E45</f>
        <v>5100000</v>
      </c>
      <c r="I45" s="40">
        <f t="shared" si="14"/>
        <v>51000000</v>
      </c>
      <c r="J45" s="40">
        <f t="shared" ref="J45:J51" si="19">I45-G45</f>
        <v>-700000</v>
      </c>
      <c r="K45" s="40">
        <f t="shared" si="15"/>
        <v>59700000</v>
      </c>
      <c r="L45" s="40">
        <f t="shared" ref="L45:L51" si="20">K45-I45</f>
        <v>8700000</v>
      </c>
      <c r="M45" s="40">
        <f t="shared" si="16"/>
        <v>60600000</v>
      </c>
      <c r="N45" s="135">
        <f t="shared" ref="N45:N51" si="21">M45-K45</f>
        <v>900000</v>
      </c>
    </row>
    <row r="46" spans="1:14" s="6" customFormat="1" x14ac:dyDescent="0.35">
      <c r="A46" s="41" t="s">
        <v>34</v>
      </c>
      <c r="B46" s="34">
        <f>B16</f>
        <v>66400000</v>
      </c>
      <c r="C46" s="34">
        <f t="shared" si="11"/>
        <v>70500000</v>
      </c>
      <c r="D46" s="42">
        <f t="shared" ref="D46:D51" si="22">B46-C46</f>
        <v>-4100000</v>
      </c>
      <c r="E46" s="42">
        <f t="shared" si="12"/>
        <v>70900000</v>
      </c>
      <c r="F46" s="42">
        <f t="shared" si="17"/>
        <v>400000</v>
      </c>
      <c r="G46" s="42">
        <f t="shared" si="13"/>
        <v>72300000</v>
      </c>
      <c r="H46" s="42">
        <f t="shared" si="18"/>
        <v>1400000</v>
      </c>
      <c r="I46" s="42">
        <f t="shared" si="14"/>
        <v>68400000</v>
      </c>
      <c r="J46" s="42">
        <f t="shared" si="19"/>
        <v>-3900000</v>
      </c>
      <c r="K46" s="42">
        <f t="shared" si="15"/>
        <v>73900000</v>
      </c>
      <c r="L46" s="42">
        <f t="shared" si="20"/>
        <v>5500000</v>
      </c>
      <c r="M46" s="42">
        <f t="shared" si="16"/>
        <v>75300000</v>
      </c>
      <c r="N46" s="136">
        <f t="shared" si="21"/>
        <v>1400000</v>
      </c>
    </row>
    <row r="47" spans="1:14" s="6" customFormat="1" x14ac:dyDescent="0.35">
      <c r="A47" s="41" t="s">
        <v>35</v>
      </c>
      <c r="B47" s="34">
        <f>B20</f>
        <v>42600000</v>
      </c>
      <c r="C47" s="34">
        <f t="shared" si="11"/>
        <v>54800000</v>
      </c>
      <c r="D47" s="42">
        <f t="shared" si="22"/>
        <v>-12200000</v>
      </c>
      <c r="E47" s="42">
        <f t="shared" si="12"/>
        <v>38000000</v>
      </c>
      <c r="F47" s="42">
        <f t="shared" si="17"/>
        <v>-16800000</v>
      </c>
      <c r="G47" s="42">
        <f>E35</f>
        <v>38600000</v>
      </c>
      <c r="H47" s="42">
        <f t="shared" si="18"/>
        <v>600000</v>
      </c>
      <c r="I47" s="42">
        <f t="shared" si="14"/>
        <v>44600000</v>
      </c>
      <c r="J47" s="42">
        <f t="shared" si="19"/>
        <v>6000000</v>
      </c>
      <c r="K47" s="42">
        <f t="shared" si="15"/>
        <v>49000000</v>
      </c>
      <c r="L47" s="42">
        <f t="shared" si="20"/>
        <v>4400000</v>
      </c>
      <c r="M47" s="42">
        <f t="shared" si="16"/>
        <v>46300000</v>
      </c>
      <c r="N47" s="136">
        <f t="shared" si="21"/>
        <v>-2700000</v>
      </c>
    </row>
    <row r="48" spans="1:14" s="6" customFormat="1" x14ac:dyDescent="0.35">
      <c r="A48" s="41" t="s">
        <v>36</v>
      </c>
      <c r="B48" s="34">
        <f>B21</f>
        <v>2700000</v>
      </c>
      <c r="C48" s="34">
        <f t="shared" si="11"/>
        <v>2200000</v>
      </c>
      <c r="D48" s="42">
        <f t="shared" si="22"/>
        <v>500000</v>
      </c>
      <c r="E48" s="42">
        <f t="shared" si="12"/>
        <v>2000000</v>
      </c>
      <c r="F48" s="42">
        <f t="shared" si="17"/>
        <v>-200000</v>
      </c>
      <c r="G48" s="42">
        <f t="shared" si="13"/>
        <v>2200000</v>
      </c>
      <c r="H48" s="42">
        <f t="shared" si="18"/>
        <v>200000</v>
      </c>
      <c r="I48" s="42">
        <f t="shared" si="14"/>
        <v>1800000</v>
      </c>
      <c r="J48" s="42">
        <f t="shared" si="19"/>
        <v>-400000</v>
      </c>
      <c r="K48" s="42">
        <f t="shared" si="15"/>
        <v>3200000</v>
      </c>
      <c r="L48" s="42">
        <f t="shared" si="20"/>
        <v>1400000</v>
      </c>
      <c r="M48" s="42">
        <f t="shared" si="16"/>
        <v>3100000</v>
      </c>
      <c r="N48" s="136">
        <f t="shared" si="21"/>
        <v>-100000</v>
      </c>
    </row>
    <row r="49" spans="1:14" s="6" customFormat="1" x14ac:dyDescent="0.35">
      <c r="A49" s="41" t="s">
        <v>37</v>
      </c>
      <c r="B49" s="34">
        <f>B22</f>
        <v>88700000</v>
      </c>
      <c r="C49" s="34">
        <f t="shared" si="11"/>
        <v>108000000</v>
      </c>
      <c r="D49" s="42">
        <f t="shared" si="22"/>
        <v>-19300000</v>
      </c>
      <c r="E49" s="42">
        <f t="shared" si="12"/>
        <v>114100000</v>
      </c>
      <c r="F49" s="42">
        <f t="shared" si="17"/>
        <v>6100000</v>
      </c>
      <c r="G49" s="42">
        <f t="shared" si="13"/>
        <v>109600000</v>
      </c>
      <c r="H49" s="42">
        <f t="shared" si="18"/>
        <v>-4500000</v>
      </c>
      <c r="I49" s="42">
        <f t="shared" si="14"/>
        <v>122300000</v>
      </c>
      <c r="J49" s="42">
        <f t="shared" si="19"/>
        <v>12700000</v>
      </c>
      <c r="K49" s="42">
        <f t="shared" si="15"/>
        <v>128100000</v>
      </c>
      <c r="L49" s="42">
        <f t="shared" si="20"/>
        <v>5800000</v>
      </c>
      <c r="M49" s="42">
        <f t="shared" si="16"/>
        <v>131500000</v>
      </c>
      <c r="N49" s="136">
        <f t="shared" si="21"/>
        <v>3400000</v>
      </c>
    </row>
    <row r="50" spans="1:14" s="6" customFormat="1" x14ac:dyDescent="0.35">
      <c r="A50" s="18" t="s">
        <v>26</v>
      </c>
      <c r="B50" s="34">
        <f>B23</f>
        <v>5400000</v>
      </c>
      <c r="C50" s="34">
        <f t="shared" si="11"/>
        <v>5000000</v>
      </c>
      <c r="D50" s="42">
        <f t="shared" si="22"/>
        <v>400000</v>
      </c>
      <c r="E50" s="42">
        <f t="shared" si="12"/>
        <v>4900000</v>
      </c>
      <c r="F50" s="42">
        <f t="shared" si="17"/>
        <v>-100000</v>
      </c>
      <c r="G50" s="42">
        <f t="shared" si="13"/>
        <v>5000000</v>
      </c>
      <c r="H50" s="42">
        <f t="shared" si="18"/>
        <v>100000</v>
      </c>
      <c r="I50" s="42">
        <f t="shared" si="14"/>
        <v>5100000</v>
      </c>
      <c r="J50" s="42">
        <f t="shared" si="19"/>
        <v>100000</v>
      </c>
      <c r="K50" s="42">
        <f t="shared" si="15"/>
        <v>5400000</v>
      </c>
      <c r="L50" s="42">
        <f t="shared" si="20"/>
        <v>300000</v>
      </c>
      <c r="M50" s="42">
        <f t="shared" si="16"/>
        <v>5200000</v>
      </c>
      <c r="N50" s="136">
        <f t="shared" si="21"/>
        <v>-200000</v>
      </c>
    </row>
    <row r="51" spans="1:14" s="6" customFormat="1" x14ac:dyDescent="0.35">
      <c r="A51" s="18" t="s">
        <v>27</v>
      </c>
      <c r="B51" s="34">
        <f>B24</f>
        <v>1000000</v>
      </c>
      <c r="C51" s="34">
        <f t="shared" si="11"/>
        <v>1000000</v>
      </c>
      <c r="D51" s="42">
        <f t="shared" si="22"/>
        <v>0</v>
      </c>
      <c r="E51" s="42">
        <f t="shared" si="12"/>
        <v>1000000</v>
      </c>
      <c r="F51" s="42">
        <f t="shared" si="17"/>
        <v>0</v>
      </c>
      <c r="G51" s="42">
        <f t="shared" si="13"/>
        <v>1000000</v>
      </c>
      <c r="H51" s="42">
        <f t="shared" si="18"/>
        <v>0</v>
      </c>
      <c r="I51" s="42">
        <f t="shared" si="14"/>
        <v>1000000</v>
      </c>
      <c r="J51" s="42">
        <f t="shared" si="19"/>
        <v>0</v>
      </c>
      <c r="K51" s="42">
        <f t="shared" si="15"/>
        <v>1400000</v>
      </c>
      <c r="L51" s="42">
        <f t="shared" si="20"/>
        <v>400000</v>
      </c>
      <c r="M51" s="42">
        <f t="shared" si="16"/>
        <v>1500000</v>
      </c>
      <c r="N51" s="136">
        <f t="shared" si="21"/>
        <v>100000</v>
      </c>
    </row>
    <row r="52" spans="1:14" s="6" customFormat="1" x14ac:dyDescent="0.35">
      <c r="A52" s="43" t="s">
        <v>38</v>
      </c>
      <c r="B52" s="44">
        <f>B40</f>
        <v>266700000</v>
      </c>
      <c r="C52" s="44">
        <f t="shared" ref="C52:N52" si="23">SUM(C45:C51)</f>
        <v>288100000</v>
      </c>
      <c r="D52" s="44">
        <f t="shared" si="23"/>
        <v>-48000000</v>
      </c>
      <c r="E52" s="44">
        <f t="shared" si="23"/>
        <v>277500000</v>
      </c>
      <c r="F52" s="44">
        <f t="shared" si="23"/>
        <v>-10600000</v>
      </c>
      <c r="G52" s="44">
        <f t="shared" si="23"/>
        <v>280400000</v>
      </c>
      <c r="H52" s="44">
        <f t="shared" si="23"/>
        <v>2900000</v>
      </c>
      <c r="I52" s="44">
        <f t="shared" si="23"/>
        <v>294200000</v>
      </c>
      <c r="J52" s="44">
        <f t="shared" si="23"/>
        <v>13800000</v>
      </c>
      <c r="K52" s="44">
        <f t="shared" si="23"/>
        <v>320700000</v>
      </c>
      <c r="L52" s="44">
        <f t="shared" si="23"/>
        <v>26500000</v>
      </c>
      <c r="M52" s="44">
        <f t="shared" si="23"/>
        <v>323500000</v>
      </c>
      <c r="N52" s="137">
        <f t="shared" si="23"/>
        <v>2800000</v>
      </c>
    </row>
    <row r="53" spans="1:14" s="6" customFormat="1" ht="23" x14ac:dyDescent="0.35">
      <c r="A53" s="41" t="s">
        <v>39</v>
      </c>
      <c r="B53" s="42">
        <v>0</v>
      </c>
      <c r="C53" s="42">
        <v>0</v>
      </c>
      <c r="D53" s="42">
        <v>0</v>
      </c>
      <c r="E53" s="42">
        <v>0</v>
      </c>
      <c r="F53" s="42">
        <v>0</v>
      </c>
      <c r="G53" s="42">
        <v>0</v>
      </c>
      <c r="H53" s="42">
        <v>0</v>
      </c>
      <c r="I53" s="42">
        <v>0</v>
      </c>
      <c r="J53" s="42">
        <v>0</v>
      </c>
      <c r="K53" s="42">
        <v>0</v>
      </c>
      <c r="L53" s="42">
        <v>0</v>
      </c>
      <c r="M53" s="42">
        <v>0</v>
      </c>
      <c r="N53" s="136">
        <v>0</v>
      </c>
    </row>
    <row r="54" spans="1:14" s="6" customFormat="1" x14ac:dyDescent="0.35">
      <c r="A54" s="43" t="s">
        <v>40</v>
      </c>
      <c r="B54" s="44">
        <f t="shared" ref="B54:N54" si="24">B52-B53</f>
        <v>266700000</v>
      </c>
      <c r="C54" s="44">
        <f t="shared" si="24"/>
        <v>288100000</v>
      </c>
      <c r="D54" s="44">
        <f t="shared" si="24"/>
        <v>-48000000</v>
      </c>
      <c r="E54" s="44">
        <f t="shared" si="24"/>
        <v>277500000</v>
      </c>
      <c r="F54" s="44">
        <f t="shared" si="24"/>
        <v>-10600000</v>
      </c>
      <c r="G54" s="44">
        <f t="shared" si="24"/>
        <v>280400000</v>
      </c>
      <c r="H54" s="44">
        <f t="shared" si="24"/>
        <v>2900000</v>
      </c>
      <c r="I54" s="44">
        <f t="shared" si="24"/>
        <v>294200000</v>
      </c>
      <c r="J54" s="44">
        <f t="shared" si="24"/>
        <v>13800000</v>
      </c>
      <c r="K54" s="44">
        <f t="shared" si="24"/>
        <v>320700000</v>
      </c>
      <c r="L54" s="44">
        <f t="shared" si="24"/>
        <v>26500000</v>
      </c>
      <c r="M54" s="44">
        <f t="shared" si="24"/>
        <v>323500000</v>
      </c>
      <c r="N54" s="137">
        <f t="shared" si="24"/>
        <v>2800000</v>
      </c>
    </row>
    <row r="55" spans="1:14" s="6" customFormat="1" x14ac:dyDescent="0.35">
      <c r="A55" s="41" t="s">
        <v>41</v>
      </c>
      <c r="B55" s="45"/>
      <c r="C55" s="45"/>
      <c r="D55" s="45"/>
      <c r="E55" s="45"/>
      <c r="F55" s="42">
        <f>F54</f>
        <v>-10600000</v>
      </c>
      <c r="G55" s="45"/>
      <c r="H55" s="42">
        <f>H54</f>
        <v>2900000</v>
      </c>
      <c r="I55" s="45"/>
      <c r="J55" s="42">
        <f>J54</f>
        <v>13800000</v>
      </c>
      <c r="K55" s="45"/>
      <c r="L55" s="42">
        <f>L54</f>
        <v>26500000</v>
      </c>
      <c r="M55" s="45"/>
      <c r="N55" s="136">
        <f>N54</f>
        <v>2800000</v>
      </c>
    </row>
    <row r="56" spans="1:14" x14ac:dyDescent="0.35">
      <c r="A56" s="41" t="s">
        <v>42</v>
      </c>
      <c r="B56" s="22"/>
      <c r="C56" s="22"/>
      <c r="D56" s="22"/>
      <c r="E56" s="22"/>
      <c r="F56" s="46">
        <f>IF(ISERROR(F55/C54), "", F55/C54)</f>
        <v>-3.6792780284623391E-2</v>
      </c>
      <c r="G56" s="22"/>
      <c r="H56" s="46">
        <f>IF(ISERROR(H55/E54), "", H55/E54)</f>
        <v>1.0450450450450451E-2</v>
      </c>
      <c r="I56" s="22"/>
      <c r="J56" s="46">
        <f>IF(ISERROR(J55/G54), "", J55/G54)</f>
        <v>4.9215406562054205E-2</v>
      </c>
      <c r="K56" s="22"/>
      <c r="L56" s="46">
        <f>IF(ISERROR(L55/I54), "", L55/I54)</f>
        <v>9.0074779061862675E-2</v>
      </c>
      <c r="M56" s="22"/>
      <c r="N56" s="138">
        <f>IF(ISERROR(N55/K54), "", N55/K54)</f>
        <v>8.7309011537262237E-3</v>
      </c>
    </row>
    <row r="57" spans="1:14" x14ac:dyDescent="0.35">
      <c r="A57" s="41" t="s">
        <v>43</v>
      </c>
      <c r="B57" s="22"/>
      <c r="C57" s="22"/>
      <c r="D57" s="22"/>
      <c r="E57" s="22"/>
      <c r="F57" s="22"/>
      <c r="G57" s="22"/>
      <c r="H57" s="22"/>
      <c r="I57" s="22"/>
      <c r="J57" s="22"/>
      <c r="K57" s="22"/>
      <c r="L57" s="22"/>
      <c r="M57" s="22"/>
      <c r="N57" s="138">
        <f>IF(ISERROR(N55/G54), "", N55/G54)</f>
        <v>9.9857346647646214E-3</v>
      </c>
    </row>
    <row r="58" spans="1:14" x14ac:dyDescent="0.35">
      <c r="A58" s="41" t="s">
        <v>44</v>
      </c>
      <c r="B58" s="22"/>
      <c r="C58" s="22"/>
      <c r="D58" s="22"/>
      <c r="E58" s="22"/>
      <c r="F58" s="22"/>
      <c r="G58" s="22"/>
      <c r="H58" s="22"/>
      <c r="I58" s="22"/>
      <c r="J58" s="22"/>
      <c r="K58" s="22"/>
      <c r="L58" s="22"/>
      <c r="M58" s="22"/>
      <c r="N58" s="138">
        <f>AVERAGE(F56:N56)</f>
        <v>2.4335751388694031E-2</v>
      </c>
    </row>
    <row r="59" spans="1:14" ht="15" thickBot="1" x14ac:dyDescent="0.4">
      <c r="A59" s="47" t="s">
        <v>45</v>
      </c>
      <c r="B59" s="26"/>
      <c r="C59" s="26"/>
      <c r="D59" s="26"/>
      <c r="E59" s="26"/>
      <c r="F59" s="26"/>
      <c r="G59" s="26"/>
      <c r="H59" s="26"/>
      <c r="I59" s="26"/>
      <c r="J59" s="26"/>
      <c r="K59" s="26"/>
      <c r="L59" s="26"/>
      <c r="M59" s="26"/>
      <c r="N59" s="139">
        <f>IF((M54-C54)=0, "", (M54/C54)^(1/5)-1)</f>
        <v>2.3448998475541272E-2</v>
      </c>
    </row>
    <row r="60" spans="1:14" ht="13.15" customHeight="1" x14ac:dyDescent="0.35">
      <c r="A60" s="48"/>
      <c r="B60" s="49"/>
      <c r="C60" s="49"/>
      <c r="D60" s="49"/>
      <c r="E60" s="50"/>
      <c r="F60" s="50"/>
      <c r="G60" s="50"/>
      <c r="H60" s="50"/>
      <c r="I60" s="50"/>
      <c r="J60" s="50"/>
      <c r="K60" s="50"/>
      <c r="L60" s="50"/>
      <c r="M60" s="50"/>
      <c r="N60" s="50"/>
    </row>
    <row r="61" spans="1:14" x14ac:dyDescent="0.35">
      <c r="A61" s="31"/>
      <c r="B61" s="31"/>
      <c r="C61" s="31"/>
      <c r="D61" s="31"/>
      <c r="E61" s="31"/>
      <c r="F61" s="31"/>
      <c r="G61" s="31"/>
      <c r="H61" s="31"/>
      <c r="I61" s="31"/>
      <c r="J61" s="31"/>
      <c r="K61" s="31"/>
      <c r="L61" s="31"/>
      <c r="M61" s="31"/>
    </row>
    <row r="62" spans="1:14" x14ac:dyDescent="0.35">
      <c r="A62" s="51" t="s">
        <v>46</v>
      </c>
      <c r="B62" s="31"/>
      <c r="C62" s="31"/>
      <c r="D62" s="31"/>
      <c r="E62" s="31"/>
      <c r="F62" s="31"/>
      <c r="G62" s="31"/>
      <c r="H62" s="31"/>
      <c r="I62" s="31"/>
      <c r="J62" s="31"/>
    </row>
    <row r="63" spans="1:14" x14ac:dyDescent="0.35">
      <c r="A63" s="52" t="s">
        <v>47</v>
      </c>
      <c r="B63" s="53"/>
      <c r="C63" s="53"/>
      <c r="D63" s="53"/>
      <c r="E63" s="53"/>
      <c r="F63" s="53"/>
      <c r="G63" s="53"/>
      <c r="H63" s="53"/>
      <c r="I63" s="54"/>
      <c r="J63" s="54"/>
      <c r="K63" s="54"/>
    </row>
    <row r="64" spans="1:14" ht="15" customHeight="1" x14ac:dyDescent="0.35">
      <c r="A64" s="144" t="s">
        <v>48</v>
      </c>
      <c r="B64" s="144"/>
      <c r="C64" s="144"/>
      <c r="D64" s="144"/>
      <c r="E64" s="144"/>
      <c r="F64" s="144"/>
      <c r="G64" s="144"/>
      <c r="H64" s="144"/>
      <c r="I64" s="144"/>
      <c r="J64" s="31"/>
    </row>
    <row r="66" spans="1:14" s="55" customFormat="1" ht="12.5" x14ac:dyDescent="0.25">
      <c r="A66" s="143"/>
      <c r="B66" s="143"/>
      <c r="C66" s="143"/>
      <c r="D66" s="143"/>
      <c r="E66" s="143"/>
      <c r="F66" s="143"/>
      <c r="G66" s="143"/>
      <c r="H66" s="143"/>
      <c r="I66" s="143"/>
      <c r="J66" s="143"/>
      <c r="K66" s="143"/>
      <c r="L66" s="143"/>
      <c r="M66" s="143"/>
      <c r="N66" s="143"/>
    </row>
    <row r="67" spans="1:14" x14ac:dyDescent="0.35">
      <c r="A67" s="56"/>
      <c r="B67" s="54"/>
      <c r="C67" s="54"/>
      <c r="D67" s="54"/>
      <c r="E67" s="54"/>
      <c r="F67" s="54"/>
      <c r="G67" s="31"/>
      <c r="H67" s="31"/>
      <c r="I67" s="31"/>
      <c r="J67" s="31"/>
    </row>
    <row r="68" spans="1:14" x14ac:dyDescent="0.35">
      <c r="B68" s="54"/>
      <c r="C68" s="54"/>
      <c r="D68" s="54"/>
      <c r="E68" s="54"/>
      <c r="F68" s="54"/>
      <c r="G68" s="31"/>
      <c r="H68" s="31"/>
      <c r="I68" s="31"/>
      <c r="J68" s="31"/>
    </row>
    <row r="69" spans="1:14" x14ac:dyDescent="0.35">
      <c r="A69" s="57"/>
      <c r="B69" s="54"/>
      <c r="C69" s="54"/>
      <c r="D69" s="54"/>
      <c r="E69" s="54"/>
      <c r="F69" s="54"/>
      <c r="G69" s="31"/>
      <c r="H69" s="31"/>
      <c r="I69" s="31"/>
      <c r="J69" s="31"/>
    </row>
    <row r="70" spans="1:14" x14ac:dyDescent="0.35">
      <c r="A70" s="31"/>
      <c r="B70" s="31"/>
      <c r="C70" s="31"/>
      <c r="D70" s="31"/>
      <c r="E70" s="31"/>
      <c r="F70" s="31"/>
      <c r="G70" s="31"/>
      <c r="H70" s="31"/>
      <c r="I70" s="31"/>
      <c r="J70" s="31"/>
    </row>
    <row r="71" spans="1:14" x14ac:dyDescent="0.35">
      <c r="A71" s="31"/>
      <c r="B71" s="31"/>
      <c r="C71" s="31"/>
      <c r="D71" s="31"/>
      <c r="E71" s="31"/>
      <c r="F71" s="31"/>
      <c r="G71" s="31"/>
      <c r="H71" s="31"/>
      <c r="I71" s="31"/>
      <c r="J71" s="31"/>
    </row>
    <row r="72" spans="1:14" x14ac:dyDescent="0.35">
      <c r="A72" s="31"/>
      <c r="B72" s="31"/>
      <c r="C72" s="31"/>
      <c r="D72" s="31"/>
      <c r="E72" s="31"/>
      <c r="F72" s="31"/>
      <c r="G72" s="31"/>
      <c r="H72" s="31"/>
      <c r="I72" s="31"/>
      <c r="J72" s="31"/>
    </row>
    <row r="73" spans="1:14" x14ac:dyDescent="0.35">
      <c r="A73" s="31"/>
      <c r="B73" s="31"/>
      <c r="C73" s="31"/>
      <c r="D73" s="31"/>
      <c r="E73" s="31"/>
      <c r="F73" s="31"/>
      <c r="G73" s="31"/>
      <c r="H73" s="31"/>
      <c r="I73" s="31"/>
      <c r="J73" s="31"/>
    </row>
    <row r="74" spans="1:14" x14ac:dyDescent="0.35">
      <c r="A74" s="31"/>
      <c r="B74" s="31"/>
      <c r="C74" s="31"/>
      <c r="D74" s="31"/>
      <c r="E74" s="31"/>
      <c r="F74" s="31"/>
      <c r="G74" s="31"/>
      <c r="H74" s="31"/>
      <c r="I74" s="31"/>
      <c r="J74" s="31"/>
    </row>
    <row r="75" spans="1:14" x14ac:dyDescent="0.35">
      <c r="A75" s="31"/>
      <c r="B75" s="31"/>
      <c r="C75" s="31"/>
      <c r="D75" s="31"/>
      <c r="E75" s="31"/>
      <c r="F75" s="31"/>
      <c r="G75" s="31"/>
      <c r="H75" s="31"/>
      <c r="I75" s="31"/>
      <c r="J75" s="31"/>
    </row>
    <row r="76" spans="1:14" x14ac:dyDescent="0.35">
      <c r="A76" s="31"/>
      <c r="B76" s="31"/>
      <c r="C76" s="31"/>
      <c r="D76" s="31"/>
      <c r="E76" s="31"/>
      <c r="F76" s="31"/>
      <c r="G76" s="31"/>
      <c r="H76" s="31"/>
      <c r="I76" s="31"/>
      <c r="J76" s="31"/>
    </row>
    <row r="77" spans="1:14" x14ac:dyDescent="0.35">
      <c r="A77" s="31"/>
      <c r="B77" s="31"/>
      <c r="C77" s="31"/>
      <c r="D77" s="31"/>
      <c r="E77" s="31"/>
      <c r="F77" s="31"/>
      <c r="G77" s="31"/>
      <c r="H77" s="31"/>
      <c r="I77" s="31"/>
      <c r="J77" s="31"/>
    </row>
    <row r="78" spans="1:14" x14ac:dyDescent="0.35">
      <c r="A78" s="31"/>
      <c r="B78" s="31"/>
      <c r="C78" s="31"/>
      <c r="D78" s="31"/>
      <c r="E78" s="31"/>
      <c r="F78" s="31"/>
      <c r="G78" s="31"/>
      <c r="H78" s="31"/>
      <c r="I78" s="31"/>
      <c r="J78" s="31"/>
    </row>
    <row r="79" spans="1:14" x14ac:dyDescent="0.35">
      <c r="A79" s="31"/>
      <c r="B79" s="31"/>
      <c r="C79" s="31"/>
      <c r="D79" s="31"/>
      <c r="E79" s="31"/>
      <c r="F79" s="31"/>
      <c r="G79" s="31"/>
      <c r="H79" s="31"/>
      <c r="I79" s="31"/>
      <c r="J79" s="31"/>
    </row>
    <row r="80" spans="1:14" x14ac:dyDescent="0.35">
      <c r="A80" s="31"/>
      <c r="B80" s="31"/>
      <c r="C80" s="31"/>
      <c r="D80" s="31"/>
      <c r="E80" s="31"/>
      <c r="F80" s="31"/>
      <c r="G80" s="31"/>
      <c r="H80" s="31"/>
      <c r="I80" s="31"/>
      <c r="J80" s="31"/>
    </row>
    <row r="81" spans="1:10" x14ac:dyDescent="0.35">
      <c r="A81" s="31"/>
      <c r="B81" s="31"/>
      <c r="C81" s="31"/>
      <c r="D81" s="31"/>
      <c r="E81" s="31"/>
      <c r="F81" s="31"/>
      <c r="G81" s="31"/>
      <c r="H81" s="31"/>
      <c r="I81" s="31"/>
      <c r="J81" s="31"/>
    </row>
    <row r="82" spans="1:10" x14ac:dyDescent="0.35">
      <c r="A82" s="31"/>
      <c r="B82" s="31"/>
      <c r="C82" s="31"/>
      <c r="D82" s="31"/>
      <c r="E82" s="31"/>
      <c r="F82" s="31"/>
      <c r="G82" s="31"/>
      <c r="H82" s="31"/>
      <c r="I82" s="31"/>
      <c r="J82" s="31"/>
    </row>
    <row r="83" spans="1:10" x14ac:dyDescent="0.35">
      <c r="A83" s="31"/>
      <c r="B83" s="31"/>
      <c r="C83" s="31"/>
      <c r="D83" s="31"/>
      <c r="E83" s="31"/>
      <c r="F83" s="31"/>
      <c r="G83" s="31"/>
      <c r="H83" s="31"/>
      <c r="I83" s="31"/>
      <c r="J83" s="31"/>
    </row>
    <row r="84" spans="1:10" x14ac:dyDescent="0.35">
      <c r="A84" s="31"/>
      <c r="B84" s="31"/>
      <c r="C84" s="31"/>
      <c r="D84" s="31"/>
      <c r="E84" s="31"/>
      <c r="F84" s="31"/>
      <c r="G84" s="31"/>
      <c r="H84" s="31"/>
      <c r="I84" s="31"/>
      <c r="J84" s="31"/>
    </row>
    <row r="85" spans="1:10" x14ac:dyDescent="0.35">
      <c r="A85" s="31"/>
      <c r="B85" s="31"/>
      <c r="C85" s="31"/>
      <c r="D85" s="31"/>
      <c r="E85" s="31"/>
      <c r="F85" s="31"/>
      <c r="G85" s="31"/>
      <c r="H85" s="31"/>
      <c r="I85" s="31"/>
      <c r="J85" s="31"/>
    </row>
    <row r="86" spans="1:10" x14ac:dyDescent="0.35">
      <c r="A86" s="31"/>
      <c r="B86" s="31"/>
      <c r="C86" s="31"/>
      <c r="D86" s="31"/>
      <c r="E86" s="31"/>
      <c r="F86" s="31"/>
      <c r="G86" s="31"/>
      <c r="H86" s="31"/>
      <c r="I86" s="31"/>
      <c r="J86" s="31"/>
    </row>
    <row r="87" spans="1:10" x14ac:dyDescent="0.35">
      <c r="A87" s="31"/>
      <c r="B87" s="31"/>
      <c r="C87" s="31"/>
      <c r="D87" s="31"/>
      <c r="E87" s="31"/>
      <c r="F87" s="31"/>
      <c r="G87" s="31"/>
      <c r="H87" s="31"/>
      <c r="I87" s="31"/>
      <c r="J87" s="31"/>
    </row>
    <row r="88" spans="1:10" x14ac:dyDescent="0.35">
      <c r="A88" s="31"/>
      <c r="B88" s="31"/>
      <c r="C88" s="31"/>
      <c r="D88" s="31"/>
      <c r="E88" s="31"/>
      <c r="F88" s="31"/>
      <c r="G88" s="31"/>
      <c r="H88" s="31"/>
      <c r="I88" s="31"/>
      <c r="J88" s="31"/>
    </row>
    <row r="89" spans="1:10" x14ac:dyDescent="0.35">
      <c r="A89" s="31"/>
      <c r="B89" s="31"/>
      <c r="C89" s="31"/>
      <c r="D89" s="31"/>
      <c r="E89" s="31"/>
      <c r="F89" s="31"/>
      <c r="G89" s="31"/>
      <c r="H89" s="31"/>
      <c r="I89" s="31"/>
      <c r="J89" s="31"/>
    </row>
    <row r="90" spans="1:10" x14ac:dyDescent="0.35">
      <c r="A90" s="31"/>
      <c r="B90" s="31"/>
      <c r="C90" s="31"/>
      <c r="D90" s="31"/>
      <c r="E90" s="31"/>
      <c r="F90" s="31"/>
      <c r="G90" s="31"/>
      <c r="H90" s="31"/>
      <c r="I90" s="31"/>
      <c r="J90" s="31"/>
    </row>
    <row r="91" spans="1:10" x14ac:dyDescent="0.35">
      <c r="A91" s="31"/>
      <c r="B91" s="31"/>
      <c r="C91" s="31"/>
      <c r="D91" s="31"/>
      <c r="E91" s="31"/>
      <c r="F91" s="31"/>
      <c r="G91" s="31"/>
      <c r="H91" s="31"/>
      <c r="I91" s="31"/>
      <c r="J91" s="31"/>
    </row>
    <row r="92" spans="1:10" x14ac:dyDescent="0.35">
      <c r="A92" s="31"/>
      <c r="B92" s="31"/>
      <c r="C92" s="31"/>
      <c r="D92" s="31"/>
      <c r="E92" s="31"/>
      <c r="F92" s="31"/>
      <c r="G92" s="31"/>
      <c r="H92" s="31"/>
      <c r="I92" s="31"/>
      <c r="J92" s="31"/>
    </row>
    <row r="93" spans="1:10" x14ac:dyDescent="0.35">
      <c r="A93" s="31"/>
      <c r="B93" s="31"/>
      <c r="C93" s="31"/>
      <c r="D93" s="31"/>
      <c r="E93" s="31"/>
      <c r="F93" s="31"/>
      <c r="G93" s="31"/>
      <c r="H93" s="31"/>
      <c r="I93" s="31"/>
      <c r="J93" s="31"/>
    </row>
    <row r="94" spans="1:10" x14ac:dyDescent="0.35">
      <c r="A94" s="31"/>
      <c r="B94" s="31"/>
      <c r="C94" s="31"/>
      <c r="D94" s="31"/>
      <c r="E94" s="31"/>
      <c r="F94" s="31"/>
      <c r="G94" s="31"/>
      <c r="H94" s="31"/>
      <c r="I94" s="31"/>
      <c r="J94" s="31"/>
    </row>
    <row r="95" spans="1:10" x14ac:dyDescent="0.35">
      <c r="A95" s="31"/>
      <c r="B95" s="31"/>
      <c r="C95" s="31"/>
      <c r="D95" s="31"/>
      <c r="E95" s="31"/>
      <c r="F95" s="31"/>
      <c r="G95" s="31"/>
      <c r="H95" s="31"/>
      <c r="I95" s="31"/>
      <c r="J95" s="31"/>
    </row>
    <row r="96" spans="1:10" x14ac:dyDescent="0.35">
      <c r="A96" s="31"/>
      <c r="B96" s="31"/>
      <c r="C96" s="31"/>
      <c r="D96" s="31"/>
      <c r="E96" s="31"/>
      <c r="F96" s="31"/>
      <c r="G96" s="31"/>
      <c r="H96" s="31"/>
      <c r="I96" s="31"/>
      <c r="J96" s="31"/>
    </row>
    <row r="97" spans="1:10" x14ac:dyDescent="0.35">
      <c r="A97" s="31"/>
      <c r="B97" s="31"/>
      <c r="C97" s="31"/>
      <c r="D97" s="31"/>
      <c r="E97" s="31"/>
      <c r="F97" s="31"/>
      <c r="G97" s="31"/>
      <c r="H97" s="31"/>
      <c r="I97" s="31"/>
      <c r="J97" s="31"/>
    </row>
    <row r="98" spans="1:10" x14ac:dyDescent="0.35">
      <c r="A98" s="31"/>
      <c r="B98" s="31"/>
      <c r="C98" s="31"/>
      <c r="D98" s="31"/>
      <c r="E98" s="31"/>
      <c r="F98" s="31"/>
      <c r="G98" s="31"/>
      <c r="H98" s="31"/>
      <c r="I98" s="31"/>
      <c r="J98" s="31"/>
    </row>
    <row r="99" spans="1:10" x14ac:dyDescent="0.35">
      <c r="A99" s="31"/>
      <c r="B99" s="31"/>
      <c r="C99" s="31"/>
      <c r="D99" s="31"/>
      <c r="E99" s="31"/>
      <c r="F99" s="31"/>
      <c r="G99" s="31"/>
      <c r="H99" s="31"/>
      <c r="I99" s="31"/>
      <c r="J99" s="31"/>
    </row>
    <row r="100" spans="1:10" x14ac:dyDescent="0.35">
      <c r="A100" s="31"/>
      <c r="B100" s="31"/>
      <c r="C100" s="31"/>
      <c r="D100" s="31"/>
      <c r="E100" s="31"/>
      <c r="F100" s="31"/>
      <c r="G100" s="31"/>
      <c r="H100" s="31"/>
      <c r="I100" s="31"/>
      <c r="J100" s="31"/>
    </row>
    <row r="101" spans="1:10" x14ac:dyDescent="0.35">
      <c r="A101" s="31"/>
      <c r="B101" s="31"/>
      <c r="C101" s="31"/>
      <c r="D101" s="31"/>
      <c r="E101" s="31"/>
      <c r="F101" s="31"/>
      <c r="G101" s="31"/>
      <c r="H101" s="31"/>
      <c r="I101" s="31"/>
      <c r="J101" s="31"/>
    </row>
    <row r="102" spans="1:10" x14ac:dyDescent="0.35">
      <c r="A102" s="31"/>
      <c r="B102" s="31"/>
      <c r="C102" s="31"/>
      <c r="D102" s="31"/>
      <c r="E102" s="31"/>
      <c r="F102" s="31"/>
      <c r="G102" s="31"/>
      <c r="H102" s="31"/>
      <c r="I102" s="31"/>
      <c r="J102" s="31"/>
    </row>
    <row r="103" spans="1:10" x14ac:dyDescent="0.35">
      <c r="A103" s="31"/>
      <c r="B103" s="31"/>
      <c r="C103" s="31"/>
      <c r="D103" s="31"/>
      <c r="E103" s="31"/>
      <c r="F103" s="31"/>
      <c r="G103" s="31"/>
      <c r="H103" s="31"/>
      <c r="I103" s="31"/>
      <c r="J103" s="31"/>
    </row>
    <row r="104" spans="1:10" x14ac:dyDescent="0.35">
      <c r="A104" s="31"/>
      <c r="B104" s="31"/>
      <c r="C104" s="31"/>
      <c r="D104" s="31"/>
      <c r="E104" s="31"/>
      <c r="F104" s="31"/>
      <c r="G104" s="31"/>
      <c r="H104" s="31"/>
      <c r="I104" s="31"/>
      <c r="J104" s="31"/>
    </row>
    <row r="105" spans="1:10" x14ac:dyDescent="0.35">
      <c r="A105" s="31"/>
      <c r="B105" s="31"/>
      <c r="C105" s="31"/>
      <c r="D105" s="31"/>
      <c r="E105" s="31"/>
      <c r="F105" s="31"/>
      <c r="G105" s="31"/>
      <c r="H105" s="31"/>
      <c r="I105" s="31"/>
      <c r="J105" s="31"/>
    </row>
    <row r="106" spans="1:10" x14ac:dyDescent="0.35">
      <c r="A106" s="31"/>
      <c r="B106" s="31"/>
      <c r="C106" s="31"/>
      <c r="D106" s="31"/>
      <c r="E106" s="31"/>
      <c r="F106" s="31"/>
      <c r="G106" s="31"/>
      <c r="H106" s="31"/>
      <c r="I106" s="31"/>
      <c r="J106" s="31"/>
    </row>
    <row r="107" spans="1:10" x14ac:dyDescent="0.35">
      <c r="A107" s="31"/>
      <c r="B107" s="31"/>
      <c r="C107" s="31"/>
      <c r="D107" s="31"/>
      <c r="E107" s="31"/>
      <c r="F107" s="31"/>
      <c r="G107" s="31"/>
      <c r="H107" s="31"/>
      <c r="I107" s="31"/>
      <c r="J107" s="31"/>
    </row>
    <row r="108" spans="1:10" x14ac:dyDescent="0.35">
      <c r="A108" s="31"/>
      <c r="B108" s="31"/>
      <c r="C108" s="31"/>
      <c r="D108" s="31"/>
      <c r="E108" s="31"/>
      <c r="F108" s="31"/>
      <c r="G108" s="31"/>
      <c r="H108" s="31"/>
      <c r="I108" s="31"/>
      <c r="J108" s="31"/>
    </row>
    <row r="109" spans="1:10" x14ac:dyDescent="0.35">
      <c r="A109" s="31"/>
      <c r="B109" s="31"/>
      <c r="C109" s="31"/>
      <c r="D109" s="31"/>
      <c r="E109" s="31"/>
      <c r="F109" s="31"/>
      <c r="G109" s="31"/>
      <c r="H109" s="31"/>
      <c r="I109" s="31"/>
      <c r="J109" s="31"/>
    </row>
    <row r="110" spans="1:10" x14ac:dyDescent="0.35">
      <c r="A110" s="31"/>
      <c r="B110" s="31"/>
      <c r="C110" s="31"/>
      <c r="D110" s="31"/>
      <c r="E110" s="31"/>
      <c r="F110" s="31"/>
      <c r="G110" s="31"/>
      <c r="H110" s="31"/>
      <c r="I110" s="31"/>
      <c r="J110" s="31"/>
    </row>
    <row r="111" spans="1:10" x14ac:dyDescent="0.35">
      <c r="A111" s="31"/>
      <c r="B111" s="31"/>
      <c r="C111" s="31"/>
      <c r="D111" s="31"/>
      <c r="E111" s="31"/>
      <c r="F111" s="31"/>
      <c r="G111" s="31"/>
      <c r="H111" s="31"/>
      <c r="I111" s="31"/>
      <c r="J111" s="31"/>
    </row>
    <row r="112" spans="1:10" x14ac:dyDescent="0.35">
      <c r="A112" s="31"/>
      <c r="B112" s="31"/>
      <c r="C112" s="31"/>
      <c r="D112" s="31"/>
      <c r="E112" s="31"/>
      <c r="F112" s="31"/>
      <c r="G112" s="31"/>
      <c r="H112" s="31"/>
      <c r="I112" s="31"/>
      <c r="J112" s="31"/>
    </row>
    <row r="113" spans="1:10" x14ac:dyDescent="0.35">
      <c r="A113" s="31"/>
      <c r="B113" s="31"/>
      <c r="C113" s="31"/>
      <c r="D113" s="31"/>
      <c r="E113" s="31"/>
      <c r="F113" s="31"/>
      <c r="G113" s="31"/>
      <c r="H113" s="31"/>
      <c r="I113" s="31"/>
      <c r="J113" s="31"/>
    </row>
    <row r="114" spans="1:10" x14ac:dyDescent="0.35">
      <c r="A114" s="31"/>
      <c r="B114" s="31"/>
      <c r="C114" s="31"/>
      <c r="D114" s="31"/>
      <c r="E114" s="31"/>
      <c r="F114" s="31"/>
      <c r="G114" s="31"/>
      <c r="H114" s="31"/>
      <c r="I114" s="31"/>
      <c r="J114" s="31"/>
    </row>
    <row r="115" spans="1:10" x14ac:dyDescent="0.35">
      <c r="A115" s="31"/>
      <c r="B115" s="31"/>
      <c r="C115" s="31"/>
      <c r="D115" s="31"/>
      <c r="E115" s="31"/>
      <c r="F115" s="31"/>
      <c r="G115" s="31"/>
      <c r="H115" s="31"/>
      <c r="I115" s="31"/>
      <c r="J115" s="31"/>
    </row>
    <row r="116" spans="1:10" x14ac:dyDescent="0.35">
      <c r="A116" s="31"/>
      <c r="B116" s="31"/>
      <c r="C116" s="31"/>
      <c r="D116" s="31"/>
      <c r="E116" s="31"/>
      <c r="F116" s="31"/>
      <c r="G116" s="31"/>
      <c r="H116" s="31"/>
      <c r="I116" s="31"/>
      <c r="J116" s="31"/>
    </row>
    <row r="117" spans="1:10" x14ac:dyDescent="0.35">
      <c r="A117" s="31"/>
      <c r="B117" s="31"/>
      <c r="C117" s="31"/>
      <c r="D117" s="31"/>
      <c r="E117" s="31"/>
      <c r="F117" s="31"/>
      <c r="G117" s="31"/>
      <c r="H117" s="31"/>
      <c r="I117" s="31"/>
      <c r="J117" s="31"/>
    </row>
    <row r="118" spans="1:10" x14ac:dyDescent="0.35">
      <c r="A118" s="31"/>
      <c r="B118" s="31"/>
      <c r="C118" s="31"/>
      <c r="D118" s="31"/>
      <c r="E118" s="31"/>
      <c r="F118" s="31"/>
      <c r="G118" s="31"/>
      <c r="H118" s="31"/>
      <c r="I118" s="31"/>
      <c r="J118" s="31"/>
    </row>
    <row r="119" spans="1:10" x14ac:dyDescent="0.35">
      <c r="A119" s="31"/>
      <c r="B119" s="31"/>
      <c r="C119" s="31"/>
      <c r="D119" s="31"/>
      <c r="E119" s="31"/>
      <c r="F119" s="31"/>
      <c r="G119" s="31"/>
      <c r="H119" s="31"/>
      <c r="I119" s="31"/>
      <c r="J119" s="31"/>
    </row>
    <row r="120" spans="1:10" x14ac:dyDescent="0.35">
      <c r="A120" s="31"/>
      <c r="B120" s="31"/>
      <c r="C120" s="31"/>
      <c r="D120" s="31"/>
      <c r="E120" s="31"/>
      <c r="F120" s="31"/>
      <c r="G120" s="31"/>
      <c r="H120" s="31"/>
      <c r="I120" s="31"/>
      <c r="J120" s="31"/>
    </row>
    <row r="121" spans="1:10" x14ac:dyDescent="0.35">
      <c r="A121" s="31"/>
      <c r="B121" s="31"/>
      <c r="C121" s="31"/>
      <c r="D121" s="31"/>
      <c r="E121" s="31"/>
      <c r="F121" s="31"/>
      <c r="G121" s="31"/>
      <c r="H121" s="31"/>
      <c r="I121" s="31"/>
      <c r="J121" s="31"/>
    </row>
    <row r="122" spans="1:10" x14ac:dyDescent="0.35">
      <c r="A122" s="31"/>
      <c r="B122" s="31"/>
      <c r="C122" s="31"/>
      <c r="D122" s="31"/>
      <c r="E122" s="31"/>
      <c r="F122" s="31"/>
      <c r="G122" s="31"/>
      <c r="H122" s="31"/>
      <c r="I122" s="31"/>
      <c r="J122" s="31"/>
    </row>
    <row r="123" spans="1:10" x14ac:dyDescent="0.35">
      <c r="A123" s="31"/>
      <c r="B123" s="31"/>
      <c r="C123" s="31"/>
      <c r="D123" s="31"/>
      <c r="E123" s="31"/>
      <c r="F123" s="31"/>
      <c r="G123" s="31"/>
      <c r="H123" s="31"/>
      <c r="I123" s="31"/>
      <c r="J123" s="31"/>
    </row>
    <row r="124" spans="1:10" x14ac:dyDescent="0.35">
      <c r="A124" s="31"/>
      <c r="B124" s="31"/>
      <c r="C124" s="31"/>
      <c r="D124" s="31"/>
      <c r="E124" s="31"/>
      <c r="F124" s="31"/>
      <c r="G124" s="31"/>
      <c r="H124" s="31"/>
      <c r="I124" s="31"/>
      <c r="J124" s="31"/>
    </row>
    <row r="125" spans="1:10" x14ac:dyDescent="0.35">
      <c r="A125" s="31"/>
      <c r="B125" s="31"/>
      <c r="C125" s="31"/>
      <c r="D125" s="31"/>
      <c r="E125" s="31"/>
      <c r="F125" s="31"/>
      <c r="G125" s="31"/>
      <c r="H125" s="31"/>
      <c r="I125" s="31"/>
      <c r="J125" s="31"/>
    </row>
    <row r="126" spans="1:10" x14ac:dyDescent="0.35">
      <c r="A126" s="31"/>
      <c r="B126" s="31"/>
      <c r="C126" s="31"/>
      <c r="D126" s="31"/>
      <c r="E126" s="31"/>
      <c r="F126" s="31"/>
      <c r="G126" s="31"/>
      <c r="H126" s="31"/>
      <c r="I126" s="31"/>
      <c r="J126" s="31"/>
    </row>
    <row r="127" spans="1:10" x14ac:dyDescent="0.35">
      <c r="A127" s="31"/>
      <c r="B127" s="31"/>
      <c r="C127" s="31"/>
      <c r="D127" s="31"/>
      <c r="E127" s="31"/>
      <c r="F127" s="31"/>
      <c r="G127" s="31"/>
      <c r="H127" s="31"/>
      <c r="I127" s="31"/>
      <c r="J127" s="31"/>
    </row>
    <row r="128" spans="1:10" x14ac:dyDescent="0.35">
      <c r="A128" s="31"/>
      <c r="B128" s="31"/>
      <c r="C128" s="31"/>
      <c r="D128" s="31"/>
      <c r="E128" s="31"/>
      <c r="F128" s="31"/>
      <c r="G128" s="31"/>
      <c r="H128" s="31"/>
      <c r="I128" s="31"/>
      <c r="J128" s="31"/>
    </row>
    <row r="129" spans="1:10" x14ac:dyDescent="0.35">
      <c r="A129" s="31"/>
      <c r="B129" s="31"/>
      <c r="C129" s="31"/>
      <c r="D129" s="31"/>
      <c r="E129" s="31"/>
      <c r="F129" s="31"/>
      <c r="G129" s="31"/>
      <c r="H129" s="31"/>
      <c r="I129" s="31"/>
      <c r="J129" s="31"/>
    </row>
    <row r="130" spans="1:10" x14ac:dyDescent="0.35">
      <c r="A130" s="31"/>
      <c r="B130" s="31"/>
      <c r="C130" s="31"/>
      <c r="D130" s="31"/>
      <c r="E130" s="31"/>
      <c r="F130" s="31"/>
      <c r="G130" s="31"/>
      <c r="H130" s="31"/>
      <c r="I130" s="31"/>
      <c r="J130" s="31"/>
    </row>
    <row r="131" spans="1:10" x14ac:dyDescent="0.35">
      <c r="A131" s="31"/>
      <c r="B131" s="31"/>
      <c r="C131" s="31"/>
      <c r="D131" s="31"/>
      <c r="E131" s="31"/>
      <c r="F131" s="31"/>
      <c r="G131" s="31"/>
      <c r="H131" s="31"/>
      <c r="I131" s="31"/>
      <c r="J131" s="31"/>
    </row>
    <row r="132" spans="1:10" x14ac:dyDescent="0.35">
      <c r="A132" s="31"/>
      <c r="B132" s="31"/>
      <c r="C132" s="31"/>
      <c r="D132" s="31"/>
      <c r="E132" s="31"/>
      <c r="F132" s="31"/>
      <c r="G132" s="31"/>
      <c r="H132" s="31"/>
      <c r="I132" s="31"/>
      <c r="J132" s="31"/>
    </row>
    <row r="133" spans="1:10" x14ac:dyDescent="0.35">
      <c r="A133" s="31"/>
      <c r="B133" s="31"/>
      <c r="C133" s="31"/>
      <c r="D133" s="31"/>
      <c r="E133" s="31"/>
      <c r="F133" s="31"/>
      <c r="G133" s="31"/>
      <c r="H133" s="31"/>
      <c r="I133" s="31"/>
      <c r="J133" s="31"/>
    </row>
    <row r="134" spans="1:10" x14ac:dyDescent="0.35">
      <c r="A134" s="31"/>
      <c r="B134" s="31"/>
      <c r="C134" s="31"/>
      <c r="D134" s="31"/>
      <c r="E134" s="31"/>
      <c r="F134" s="31"/>
      <c r="G134" s="31"/>
      <c r="H134" s="31"/>
      <c r="I134" s="31"/>
      <c r="J134" s="31"/>
    </row>
    <row r="135" spans="1:10" x14ac:dyDescent="0.35">
      <c r="A135" s="31"/>
      <c r="B135" s="31"/>
      <c r="C135" s="31"/>
      <c r="D135" s="31"/>
      <c r="E135" s="31"/>
      <c r="F135" s="31"/>
      <c r="G135" s="31"/>
      <c r="H135" s="31"/>
      <c r="I135" s="31"/>
      <c r="J135" s="31"/>
    </row>
    <row r="136" spans="1:10" x14ac:dyDescent="0.35">
      <c r="A136" s="31"/>
      <c r="B136" s="31"/>
      <c r="C136" s="31"/>
      <c r="D136" s="31"/>
      <c r="E136" s="31"/>
      <c r="F136" s="31"/>
      <c r="G136" s="31"/>
      <c r="H136" s="31"/>
      <c r="I136" s="31"/>
      <c r="J136" s="31"/>
    </row>
    <row r="137" spans="1:10" x14ac:dyDescent="0.35">
      <c r="A137" s="31"/>
      <c r="B137" s="31"/>
      <c r="C137" s="31"/>
      <c r="D137" s="31"/>
      <c r="E137" s="31"/>
      <c r="F137" s="31"/>
      <c r="G137" s="31"/>
      <c r="H137" s="31"/>
      <c r="I137" s="31"/>
      <c r="J137" s="31"/>
    </row>
    <row r="138" spans="1:10" x14ac:dyDescent="0.35">
      <c r="A138" s="31"/>
      <c r="B138" s="31"/>
      <c r="C138" s="31"/>
      <c r="D138" s="31"/>
      <c r="E138" s="31"/>
      <c r="F138" s="31"/>
      <c r="G138" s="31"/>
      <c r="H138" s="31"/>
      <c r="I138" s="31"/>
      <c r="J138" s="31"/>
    </row>
  </sheetData>
  <mergeCells count="5">
    <mergeCell ref="A9:L9"/>
    <mergeCell ref="A10:L10"/>
    <mergeCell ref="A66:K66"/>
    <mergeCell ref="L66:N66"/>
    <mergeCell ref="A64:I64"/>
  </mergeCells>
  <dataValidations count="2">
    <dataValidation allowBlank="1" showInputMessage="1" showErrorMessage="1" promptTitle="Date Format" prompt="E.g:  &quot;August 1, 2011&quot;" sqref="H7" xr:uid="{5A7E310D-3FC4-4CDB-97CC-305946D7DBD7}"/>
    <dataValidation type="list" allowBlank="1" showInputMessage="1" showErrorMessage="1" sqref="B14:H14" xr:uid="{267B7C6E-FC7D-4DC3-9F31-8455CC2FFFF5}">
      <formula1>"CGAAP, MIFRS, USGAAP, ASPE"</formula1>
    </dataValidation>
  </dataValidations>
  <printOptions horizontalCentered="1"/>
  <pageMargins left="0.70866141732283472" right="0.70866141732283472" top="2.0472440944881889" bottom="0.74803149606299213" header="0.59055118110236227" footer="0.31496062992125984"/>
  <pageSetup paperSize="17" scale="62" fitToHeight="0" orientation="landscape" r:id="rId1"/>
  <headerFooter>
    <oddHeader>&amp;RToronto Hydro-Electric System Limited
EB-2018-0165
Exhibit 4A
Tab 1
Schedule 2
ORIGINAL
Page &amp;P of &amp;N</oddHeader>
  </headerFooter>
  <rowBreaks count="1" manualBreakCount="1">
    <brk id="42" max="21" man="1"/>
  </row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6F74D-A89B-473A-8005-D0E2F7108740}">
  <sheetPr>
    <tabColor rgb="FF92D050"/>
    <pageSetUpPr fitToPage="1"/>
  </sheetPr>
  <dimension ref="A1:M72"/>
  <sheetViews>
    <sheetView zoomScale="85" zoomScaleNormal="85" workbookViewId="0"/>
  </sheetViews>
  <sheetFormatPr defaultColWidth="9.1796875" defaultRowHeight="14" x14ac:dyDescent="0.3"/>
  <cols>
    <col min="1" max="1" width="52.7265625" style="58" customWidth="1"/>
    <col min="2" max="6" width="13.453125" style="58" customWidth="1"/>
    <col min="7" max="7" width="14.26953125" style="58" customWidth="1"/>
    <col min="8" max="8" width="13.453125" style="58" customWidth="1"/>
    <col min="9" max="9" width="18.54296875" style="58" customWidth="1"/>
    <col min="10" max="12" width="13.453125" style="58" customWidth="1"/>
    <col min="13" max="16384" width="9.1796875" style="58"/>
  </cols>
  <sheetData>
    <row r="1" spans="1:12" x14ac:dyDescent="0.3">
      <c r="F1" s="2" t="s">
        <v>0</v>
      </c>
      <c r="G1" s="3" t="s">
        <v>173</v>
      </c>
    </row>
    <row r="2" spans="1:12" x14ac:dyDescent="0.3">
      <c r="F2" s="2" t="s">
        <v>1</v>
      </c>
      <c r="G2" s="4" t="s">
        <v>174</v>
      </c>
    </row>
    <row r="3" spans="1:12" x14ac:dyDescent="0.3">
      <c r="F3" s="2" t="s">
        <v>2</v>
      </c>
      <c r="G3" s="4"/>
    </row>
    <row r="4" spans="1:12" x14ac:dyDescent="0.3">
      <c r="F4" s="2" t="s">
        <v>3</v>
      </c>
      <c r="G4" s="4">
        <v>14</v>
      </c>
    </row>
    <row r="5" spans="1:12" x14ac:dyDescent="0.3">
      <c r="F5" s="2" t="s">
        <v>4</v>
      </c>
      <c r="G5" s="5"/>
    </row>
    <row r="6" spans="1:12" x14ac:dyDescent="0.3">
      <c r="F6" s="2"/>
      <c r="G6" s="7"/>
    </row>
    <row r="7" spans="1:12" x14ac:dyDescent="0.3">
      <c r="F7" s="2" t="s">
        <v>5</v>
      </c>
      <c r="G7" s="141">
        <v>45520</v>
      </c>
    </row>
    <row r="10" spans="1:12" ht="18" x14ac:dyDescent="0.4">
      <c r="A10" s="146" t="s">
        <v>49</v>
      </c>
      <c r="B10" s="146"/>
      <c r="C10" s="146"/>
      <c r="D10" s="146"/>
      <c r="E10" s="146"/>
      <c r="F10" s="146"/>
      <c r="G10" s="146"/>
      <c r="H10" s="146"/>
      <c r="I10" s="146"/>
      <c r="J10" s="146"/>
      <c r="K10" s="146"/>
      <c r="L10" s="146"/>
    </row>
    <row r="11" spans="1:12" ht="18" x14ac:dyDescent="0.4">
      <c r="A11" s="146" t="s">
        <v>50</v>
      </c>
      <c r="B11" s="146"/>
      <c r="C11" s="146"/>
      <c r="D11" s="146"/>
      <c r="E11" s="146"/>
      <c r="F11" s="146"/>
      <c r="G11" s="146"/>
      <c r="H11" s="146"/>
      <c r="I11" s="146"/>
      <c r="J11" s="146"/>
      <c r="K11" s="146"/>
      <c r="L11" s="146"/>
    </row>
    <row r="12" spans="1:12" ht="15" customHeight="1" x14ac:dyDescent="0.4">
      <c r="A12" s="59"/>
      <c r="B12" s="59"/>
      <c r="C12" s="59"/>
      <c r="D12" s="59"/>
      <c r="E12" s="59"/>
      <c r="F12" s="59"/>
      <c r="G12" s="59"/>
    </row>
    <row r="13" spans="1:12" ht="15" customHeight="1" thickBot="1" x14ac:dyDescent="0.35">
      <c r="G13" s="60" t="s">
        <v>8</v>
      </c>
    </row>
    <row r="14" spans="1:12" ht="54.5" thickBot="1" x14ac:dyDescent="0.35">
      <c r="A14" s="61" t="s">
        <v>51</v>
      </c>
      <c r="B14" s="10" t="s">
        <v>9</v>
      </c>
      <c r="C14" s="10" t="str">
        <f>'App2-JA'!D13</f>
        <v>2021
Actuals</v>
      </c>
      <c r="D14" s="10" t="str">
        <f>'App2-JA'!E13</f>
        <v>2022
Actuals</v>
      </c>
      <c r="E14" s="10" t="str">
        <f>'App2-JA'!F13</f>
        <v>2023
Actuals</v>
      </c>
      <c r="F14" s="10" t="str">
        <f>'App2-JA'!G13</f>
        <v>2024
Bridge Year</v>
      </c>
      <c r="G14" s="62" t="s">
        <v>15</v>
      </c>
    </row>
    <row r="15" spans="1:12" ht="14.5" thickBot="1" x14ac:dyDescent="0.35">
      <c r="A15" s="63" t="s">
        <v>16</v>
      </c>
      <c r="B15" s="15" t="s">
        <v>17</v>
      </c>
      <c r="C15" s="15" t="s">
        <v>17</v>
      </c>
      <c r="D15" s="15" t="s">
        <v>17</v>
      </c>
      <c r="E15" s="15" t="s">
        <v>17</v>
      </c>
      <c r="F15" s="15" t="s">
        <v>17</v>
      </c>
      <c r="G15" s="64" t="s">
        <v>17</v>
      </c>
    </row>
    <row r="16" spans="1:12" ht="18" x14ac:dyDescent="0.3">
      <c r="A16" s="65" t="s">
        <v>52</v>
      </c>
      <c r="B16" s="66">
        <f>'App2-JA'!B28</f>
        <v>266700000</v>
      </c>
      <c r="C16" s="67">
        <f t="shared" ref="C16:F16" si="0">B66</f>
        <v>288100000</v>
      </c>
      <c r="D16" s="67">
        <f t="shared" si="0"/>
        <v>277500000</v>
      </c>
      <c r="E16" s="67">
        <f t="shared" si="0"/>
        <v>280400000</v>
      </c>
      <c r="F16" s="67">
        <f t="shared" si="0"/>
        <v>294200000</v>
      </c>
      <c r="G16" s="68">
        <f>F66</f>
        <v>320700000</v>
      </c>
    </row>
    <row r="17" spans="1:9" ht="15" customHeight="1" x14ac:dyDescent="0.3">
      <c r="A17" s="69" t="s">
        <v>53</v>
      </c>
      <c r="B17" s="70"/>
      <c r="C17" s="70"/>
      <c r="D17" s="70"/>
      <c r="E17" s="70"/>
      <c r="F17" s="70"/>
      <c r="G17" s="71"/>
    </row>
    <row r="18" spans="1:9" ht="15" customHeight="1" x14ac:dyDescent="0.3">
      <c r="A18" s="72" t="str">
        <f>'App2-JC'!A16</f>
        <v xml:space="preserve">Preventative and Predictive Overhead Line Maintenance </v>
      </c>
      <c r="B18" s="73">
        <v>0</v>
      </c>
      <c r="C18" s="73">
        <f>SUMIF('App2-JC'!$A:$A,'App2-JB'!$A:$A,'App2-JC'!D:D)-SUMIF('App2-JC'!$A:$A,'App2-JB'!$A:$A,'App2-JC'!C:C)</f>
        <v>400000</v>
      </c>
      <c r="D18" s="73">
        <f>SUMIF('App2-JC'!$A:$A,'App2-JB'!$A:$A,'App2-JC'!E:E)-SUMIF('App2-JC'!$A:$A,'App2-JB'!$A:$A,'App2-JC'!D:D)</f>
        <v>-500000</v>
      </c>
      <c r="E18" s="73">
        <f>SUMIF('App2-JC'!$A:$A,'App2-JB'!$A:$A,'App2-JC'!F:F)-SUMIF('App2-JC'!$A:$A,'App2-JB'!$A:$A,'App2-JC'!E:E)</f>
        <v>1600000</v>
      </c>
      <c r="F18" s="73">
        <f>SUMIF('App2-JC'!$A:$A,'App2-JB'!$A:$A,'App2-JC'!G:G)-SUMIF('App2-JC'!$A:$A,'App2-JB'!$A:$A,'App2-JC'!F:F)</f>
        <v>600000</v>
      </c>
      <c r="G18" s="74">
        <f>SUMIF('App2-JC'!$A:$A,'App2-JB'!$A:$A,'App2-JC'!H:H)-SUMIF('App2-JC'!$A:$A,'App2-JB'!$A:$A,'App2-JC'!G:G)</f>
        <v>600000</v>
      </c>
      <c r="I18" s="140"/>
    </row>
    <row r="19" spans="1:9" ht="15" customHeight="1" x14ac:dyDescent="0.3">
      <c r="A19" s="72" t="str">
        <f>'App2-JC'!A17</f>
        <v xml:space="preserve">Preventative and Predictive Underground Line Maintenance </v>
      </c>
      <c r="B19" s="73">
        <v>0</v>
      </c>
      <c r="C19" s="73">
        <f>SUMIF('App2-JC'!$A:$A,'App2-JB'!$A:$A,'App2-JC'!D:D)-SUMIF('App2-JC'!$A:$A,'App2-JB'!$A:$A,'App2-JC'!C:C)</f>
        <v>-700000</v>
      </c>
      <c r="D19" s="73">
        <f>SUMIF('App2-JC'!$A:$A,'App2-JB'!$A:$A,'App2-JC'!E:E)-SUMIF('App2-JC'!$A:$A,'App2-JB'!$A:$A,'App2-JC'!D:D)</f>
        <v>1300000</v>
      </c>
      <c r="E19" s="73">
        <f>SUMIF('App2-JC'!$A:$A,'App2-JB'!$A:$A,'App2-JC'!F:F)-SUMIF('App2-JC'!$A:$A,'App2-JB'!$A:$A,'App2-JC'!E:E)</f>
        <v>500000</v>
      </c>
      <c r="F19" s="73">
        <f>SUMIF('App2-JC'!$A:$A,'App2-JB'!$A:$A,'App2-JC'!G:G)-SUMIF('App2-JC'!$A:$A,'App2-JB'!$A:$A,'App2-JC'!F:F)</f>
        <v>-100000</v>
      </c>
      <c r="G19" s="74">
        <f>SUMIF('App2-JC'!$A:$A,'App2-JB'!$A:$A,'App2-JC'!H:H)-SUMIF('App2-JC'!$A:$A,'App2-JB'!$A:$A,'App2-JC'!G:G)</f>
        <v>300000</v>
      </c>
      <c r="I19" s="140"/>
    </row>
    <row r="20" spans="1:9" ht="15" customHeight="1" x14ac:dyDescent="0.3">
      <c r="A20" s="72" t="str">
        <f>'App2-JC'!A18</f>
        <v xml:space="preserve">Preventative and Predictive Station Maintenance </v>
      </c>
      <c r="B20" s="73">
        <v>0</v>
      </c>
      <c r="C20" s="73">
        <f>SUMIF('App2-JC'!$A:$A,'App2-JB'!$A:$A,'App2-JC'!D:D)-SUMIF('App2-JC'!$A:$A,'App2-JB'!$A:$A,'App2-JC'!C:C)</f>
        <v>500000</v>
      </c>
      <c r="D20" s="73">
        <f>SUMIF('App2-JC'!$A:$A,'App2-JB'!$A:$A,'App2-JC'!E:E)-SUMIF('App2-JC'!$A:$A,'App2-JB'!$A:$A,'App2-JC'!D:D)</f>
        <v>-900000</v>
      </c>
      <c r="E20" s="73">
        <f>SUMIF('App2-JC'!$A:$A,'App2-JB'!$A:$A,'App2-JC'!F:F)-SUMIF('App2-JC'!$A:$A,'App2-JB'!$A:$A,'App2-JC'!E:E)</f>
        <v>300000</v>
      </c>
      <c r="F20" s="73">
        <f>SUMIF('App2-JC'!$A:$A,'App2-JB'!$A:$A,'App2-JC'!G:G)-SUMIF('App2-JC'!$A:$A,'App2-JB'!$A:$A,'App2-JC'!F:F)</f>
        <v>1200000</v>
      </c>
      <c r="G20" s="74">
        <f>SUMIF('App2-JC'!$A:$A,'App2-JB'!$A:$A,'App2-JC'!H:H)-SUMIF('App2-JC'!$A:$A,'App2-JB'!$A:$A,'App2-JC'!G:G)</f>
        <v>400000</v>
      </c>
      <c r="I20" s="140"/>
    </row>
    <row r="21" spans="1:9" ht="15" customHeight="1" x14ac:dyDescent="0.3">
      <c r="A21" s="72" t="str">
        <f>'App2-JC'!A19</f>
        <v xml:space="preserve">Corrective Maintenance </v>
      </c>
      <c r="B21" s="73">
        <v>0</v>
      </c>
      <c r="C21" s="73">
        <f>SUMIF('App2-JC'!$A:$A,'App2-JB'!$A:$A,'App2-JC'!D:D)-SUMIF('App2-JC'!$A:$A,'App2-JB'!$A:$A,'App2-JC'!C:C)</f>
        <v>3400000</v>
      </c>
      <c r="D21" s="73">
        <f>SUMIF('App2-JC'!$A:$A,'App2-JB'!$A:$A,'App2-JC'!E:E)-SUMIF('App2-JC'!$A:$A,'App2-JB'!$A:$A,'App2-JC'!D:D)</f>
        <v>-3000000</v>
      </c>
      <c r="E21" s="73">
        <f>SUMIF('App2-JC'!$A:$A,'App2-JB'!$A:$A,'App2-JC'!F:F)-SUMIF('App2-JC'!$A:$A,'App2-JB'!$A:$A,'App2-JC'!E:E)</f>
        <v>2200000</v>
      </c>
      <c r="F21" s="73">
        <f>SUMIF('App2-JC'!$A:$A,'App2-JB'!$A:$A,'App2-JC'!G:G)-SUMIF('App2-JC'!$A:$A,'App2-JB'!$A:$A,'App2-JC'!F:F)</f>
        <v>-100000</v>
      </c>
      <c r="G21" s="74">
        <f>SUMIF('App2-JC'!$A:$A,'App2-JB'!$A:$A,'App2-JC'!H:H)-SUMIF('App2-JC'!$A:$A,'App2-JB'!$A:$A,'App2-JC'!G:G)</f>
        <v>2300000</v>
      </c>
      <c r="I21" s="140"/>
    </row>
    <row r="22" spans="1:9" ht="15" customHeight="1" x14ac:dyDescent="0.3">
      <c r="A22" s="72" t="str">
        <f>'App2-JC'!A20</f>
        <v>Emergency Response</v>
      </c>
      <c r="B22" s="73">
        <v>0</v>
      </c>
      <c r="C22" s="73">
        <f>SUMIF('App2-JC'!$A:$A,'App2-JB'!$A:$A,'App2-JC'!D:D)-SUMIF('App2-JC'!$A:$A,'App2-JB'!$A:$A,'App2-JC'!C:C)</f>
        <v>900000</v>
      </c>
      <c r="D22" s="73">
        <f>SUMIF('App2-JC'!$A:$A,'App2-JB'!$A:$A,'App2-JC'!E:E)-SUMIF('App2-JC'!$A:$A,'App2-JB'!$A:$A,'App2-JC'!D:D)</f>
        <v>-1000000</v>
      </c>
      <c r="E22" s="73">
        <f>SUMIF('App2-JC'!$A:$A,'App2-JB'!$A:$A,'App2-JC'!F:F)-SUMIF('App2-JC'!$A:$A,'App2-JB'!$A:$A,'App2-JC'!E:E)</f>
        <v>-2200000</v>
      </c>
      <c r="F22" s="73">
        <f>SUMIF('App2-JC'!$A:$A,'App2-JB'!$A:$A,'App2-JC'!G:G)-SUMIF('App2-JC'!$A:$A,'App2-JB'!$A:$A,'App2-JC'!F:F)</f>
        <v>3300000</v>
      </c>
      <c r="G22" s="74">
        <f>SUMIF('App2-JC'!$A:$A,'App2-JB'!$A:$A,'App2-JC'!H:H)-SUMIF('App2-JC'!$A:$A,'App2-JB'!$A:$A,'App2-JC'!G:G)</f>
        <v>1300000</v>
      </c>
      <c r="I22" s="140"/>
    </row>
    <row r="23" spans="1:9" ht="15" customHeight="1" x14ac:dyDescent="0.3">
      <c r="A23" s="72" t="str">
        <f>'App2-JC'!A21</f>
        <v>Disaster Preparedness Management Program</v>
      </c>
      <c r="B23" s="73">
        <v>4100000</v>
      </c>
      <c r="C23" s="73">
        <f>SUMIF('App2-JC'!$A:$A,'App2-JB'!$A:$A,'App2-JC'!D:D)-SUMIF('App2-JC'!$A:$A,'App2-JB'!$A:$A,'App2-JC'!C:C)</f>
        <v>-500000</v>
      </c>
      <c r="D23" s="73">
        <f>SUMIF('App2-JC'!$A:$A,'App2-JB'!$A:$A,'App2-JC'!E:E)-SUMIF('App2-JC'!$A:$A,'App2-JB'!$A:$A,'App2-JC'!D:D)</f>
        <v>-600000</v>
      </c>
      <c r="E23" s="73">
        <f>SUMIF('App2-JC'!$A:$A,'App2-JB'!$A:$A,'App2-JC'!F:F)-SUMIF('App2-JC'!$A:$A,'App2-JB'!$A:$A,'App2-JC'!E:E)</f>
        <v>-4000000</v>
      </c>
      <c r="F23" s="73">
        <f>SUMIF('App2-JC'!$A:$A,'App2-JB'!$A:$A,'App2-JC'!G:G)-SUMIF('App2-JC'!$A:$A,'App2-JB'!$A:$A,'App2-JC'!F:F)</f>
        <v>900000</v>
      </c>
      <c r="G23" s="74">
        <f>SUMIF('App2-JC'!$A:$A,'App2-JB'!$A:$A,'App2-JC'!H:H)-SUMIF('App2-JC'!$A:$A,'App2-JB'!$A:$A,'App2-JC'!G:G)</f>
        <v>-100000</v>
      </c>
      <c r="I23" s="140"/>
    </row>
    <row r="24" spans="1:9" ht="15" customHeight="1" x14ac:dyDescent="0.3">
      <c r="A24" s="72" t="str">
        <f>'App2-JC'!A22</f>
        <v>Control Centre Operations</v>
      </c>
      <c r="B24" s="73">
        <v>0</v>
      </c>
      <c r="C24" s="73">
        <f>SUMIF('App2-JC'!$A:$A,'App2-JB'!$A:$A,'App2-JC'!D:D)-SUMIF('App2-JC'!$A:$A,'App2-JB'!$A:$A,'App2-JC'!C:C)</f>
        <v>-1600000</v>
      </c>
      <c r="D24" s="73">
        <f>SUMIF('App2-JC'!$A:$A,'App2-JB'!$A:$A,'App2-JC'!E:E)-SUMIF('App2-JC'!$A:$A,'App2-JB'!$A:$A,'App2-JC'!D:D)</f>
        <v>500000</v>
      </c>
      <c r="E24" s="73">
        <f>SUMIF('App2-JC'!$A:$A,'App2-JB'!$A:$A,'App2-JC'!F:F)-SUMIF('App2-JC'!$A:$A,'App2-JB'!$A:$A,'App2-JC'!E:E)</f>
        <v>0</v>
      </c>
      <c r="F24" s="73">
        <f>SUMIF('App2-JC'!$A:$A,'App2-JB'!$A:$A,'App2-JC'!G:G)-SUMIF('App2-JC'!$A:$A,'App2-JB'!$A:$A,'App2-JC'!F:F)</f>
        <v>1400000</v>
      </c>
      <c r="G24" s="74">
        <f>SUMIF('App2-JC'!$A:$A,'App2-JB'!$A:$A,'App2-JC'!H:H)-SUMIF('App2-JC'!$A:$A,'App2-JB'!$A:$A,'App2-JC'!G:G)</f>
        <v>0</v>
      </c>
      <c r="I24" s="140"/>
    </row>
    <row r="25" spans="1:9" ht="15" customHeight="1" x14ac:dyDescent="0.3">
      <c r="A25" s="72" t="str">
        <f>'App2-JC'!A23</f>
        <v>Customer Operations</v>
      </c>
      <c r="B25" s="73">
        <v>0</v>
      </c>
      <c r="C25" s="73">
        <f>SUMIF('App2-JC'!$A:$A,'App2-JB'!$A:$A,'App2-JC'!D:D)-SUMIF('App2-JC'!$A:$A,'App2-JB'!$A:$A,'App2-JC'!C:C)</f>
        <v>-1800000</v>
      </c>
      <c r="D25" s="73">
        <f>SUMIF('App2-JC'!$A:$A,'App2-JB'!$A:$A,'App2-JC'!E:E)-SUMIF('App2-JC'!$A:$A,'App2-JB'!$A:$A,'App2-JC'!D:D)</f>
        <v>1500000</v>
      </c>
      <c r="E25" s="73">
        <f>SUMIF('App2-JC'!$A:$A,'App2-JB'!$A:$A,'App2-JC'!F:F)-SUMIF('App2-JC'!$A:$A,'App2-JB'!$A:$A,'App2-JC'!E:E)</f>
        <v>2100000</v>
      </c>
      <c r="F25" s="73">
        <f>SUMIF('App2-JC'!$A:$A,'App2-JB'!$A:$A,'App2-JC'!G:G)-SUMIF('App2-JC'!$A:$A,'App2-JB'!$A:$A,'App2-JC'!F:F)</f>
        <v>200000</v>
      </c>
      <c r="G25" s="74">
        <f>SUMIF('App2-JC'!$A:$A,'App2-JB'!$A:$A,'App2-JC'!H:H)-SUMIF('App2-JC'!$A:$A,'App2-JB'!$A:$A,'App2-JC'!G:G)</f>
        <v>800000</v>
      </c>
      <c r="I25" s="140"/>
    </row>
    <row r="26" spans="1:9" ht="15" customHeight="1" x14ac:dyDescent="0.3">
      <c r="A26" s="72" t="str">
        <f>'App2-JC'!A24</f>
        <v>Asset and Program Management</v>
      </c>
      <c r="B26" s="73">
        <v>0</v>
      </c>
      <c r="C26" s="73">
        <f>SUMIF('App2-JC'!$A:$A,'App2-JB'!$A:$A,'App2-JC'!D:D)-SUMIF('App2-JC'!$A:$A,'App2-JB'!$A:$A,'App2-JC'!C:C)</f>
        <v>-1500000</v>
      </c>
      <c r="D26" s="73">
        <f>SUMIF('App2-JC'!$A:$A,'App2-JB'!$A:$A,'App2-JC'!E:E)-SUMIF('App2-JC'!$A:$A,'App2-JB'!$A:$A,'App2-JC'!D:D)</f>
        <v>1200000</v>
      </c>
      <c r="E26" s="73">
        <f>SUMIF('App2-JC'!$A:$A,'App2-JB'!$A:$A,'App2-JC'!F:F)-SUMIF('App2-JC'!$A:$A,'App2-JB'!$A:$A,'App2-JC'!E:E)</f>
        <v>-1300000</v>
      </c>
      <c r="F26" s="73">
        <f>SUMIF('App2-JC'!$A:$A,'App2-JB'!$A:$A,'App2-JC'!G:G)-SUMIF('App2-JC'!$A:$A,'App2-JB'!$A:$A,'App2-JC'!F:F)</f>
        <v>2200000</v>
      </c>
      <c r="G26" s="74">
        <f>SUMIF('App2-JC'!$A:$A,'App2-JB'!$A:$A,'App2-JC'!H:H)-SUMIF('App2-JC'!$A:$A,'App2-JB'!$A:$A,'App2-JC'!G:G)</f>
        <v>-600000</v>
      </c>
      <c r="I26" s="140"/>
    </row>
    <row r="27" spans="1:9" ht="15" customHeight="1" x14ac:dyDescent="0.3">
      <c r="A27" s="72" t="str">
        <f>'App2-JC'!A25</f>
        <v>Work Program Execution</v>
      </c>
      <c r="B27" s="73">
        <v>0</v>
      </c>
      <c r="C27" s="73">
        <f>SUMIF('App2-JC'!$A:$A,'App2-JB'!$A:$A,'App2-JC'!D:D)-SUMIF('App2-JC'!$A:$A,'App2-JB'!$A:$A,'App2-JC'!C:C)</f>
        <v>3200000</v>
      </c>
      <c r="D27" s="73">
        <f>SUMIF('App2-JC'!$A:$A,'App2-JB'!$A:$A,'App2-JC'!E:E)-SUMIF('App2-JC'!$A:$A,'App2-JB'!$A:$A,'App2-JC'!D:D)</f>
        <v>3100000</v>
      </c>
      <c r="E27" s="73">
        <f>SUMIF('App2-JC'!$A:$A,'App2-JB'!$A:$A,'App2-JC'!F:F)-SUMIF('App2-JC'!$A:$A,'App2-JB'!$A:$A,'App2-JC'!E:E)</f>
        <v>-2900000</v>
      </c>
      <c r="F27" s="73">
        <f>SUMIF('App2-JC'!$A:$A,'App2-JB'!$A:$A,'App2-JC'!G:G)-SUMIF('App2-JC'!$A:$A,'App2-JB'!$A:$A,'App2-JC'!F:F)</f>
        <v>800000</v>
      </c>
      <c r="G27" s="74">
        <f>SUMIF('App2-JC'!$A:$A,'App2-JB'!$A:$A,'App2-JC'!H:H)-SUMIF('App2-JC'!$A:$A,'App2-JB'!$A:$A,'App2-JC'!G:G)</f>
        <v>-200000</v>
      </c>
      <c r="I27" s="140"/>
    </row>
    <row r="28" spans="1:9" ht="15" customHeight="1" x14ac:dyDescent="0.3">
      <c r="A28" s="72" t="str">
        <f>'App2-JC'!A26</f>
        <v>Fleet and Equipment Services</v>
      </c>
      <c r="B28" s="73">
        <v>0</v>
      </c>
      <c r="C28" s="73">
        <f>SUMIF('App2-JC'!$A:$A,'App2-JB'!$A:$A,'App2-JC'!D:D)-SUMIF('App2-JC'!$A:$A,'App2-JB'!$A:$A,'App2-JC'!C:C)</f>
        <v>-800000</v>
      </c>
      <c r="D28" s="73">
        <f>SUMIF('App2-JC'!$A:$A,'App2-JB'!$A:$A,'App2-JC'!E:E)-SUMIF('App2-JC'!$A:$A,'App2-JB'!$A:$A,'App2-JC'!D:D)</f>
        <v>-700000</v>
      </c>
      <c r="E28" s="73">
        <f>SUMIF('App2-JC'!$A:$A,'App2-JB'!$A:$A,'App2-JC'!F:F)-SUMIF('App2-JC'!$A:$A,'App2-JB'!$A:$A,'App2-JC'!E:E)</f>
        <v>800000</v>
      </c>
      <c r="F28" s="73">
        <f>SUMIF('App2-JC'!$A:$A,'App2-JB'!$A:$A,'App2-JC'!G:G)-SUMIF('App2-JC'!$A:$A,'App2-JB'!$A:$A,'App2-JC'!F:F)</f>
        <v>500000</v>
      </c>
      <c r="G28" s="74">
        <f>SUMIF('App2-JC'!$A:$A,'App2-JB'!$A:$A,'App2-JC'!H:H)-SUMIF('App2-JC'!$A:$A,'App2-JB'!$A:$A,'App2-JC'!G:G)</f>
        <v>-300000</v>
      </c>
      <c r="I28" s="140"/>
    </row>
    <row r="29" spans="1:9" ht="15" customHeight="1" x14ac:dyDescent="0.3">
      <c r="A29" s="72" t="str">
        <f>'App2-JC'!A27</f>
        <v>Supply Chain Services</v>
      </c>
      <c r="B29" s="73">
        <v>0</v>
      </c>
      <c r="C29" s="73">
        <f>SUMIF('App2-JC'!$A:$A,'App2-JB'!$A:$A,'App2-JC'!D:D)-SUMIF('App2-JC'!$A:$A,'App2-JB'!$A:$A,'App2-JC'!C:C)</f>
        <v>-2900000</v>
      </c>
      <c r="D29" s="73">
        <f>SUMIF('App2-JC'!$A:$A,'App2-JB'!$A:$A,'App2-JC'!E:E)-SUMIF('App2-JC'!$A:$A,'App2-JB'!$A:$A,'App2-JC'!D:D)</f>
        <v>900000</v>
      </c>
      <c r="E29" s="73">
        <f>SUMIF('App2-JC'!$A:$A,'App2-JB'!$A:$A,'App2-JC'!F:F)-SUMIF('App2-JC'!$A:$A,'App2-JB'!$A:$A,'App2-JC'!E:E)</f>
        <v>2700000</v>
      </c>
      <c r="F29" s="73">
        <f>SUMIF('App2-JC'!$A:$A,'App2-JB'!$A:$A,'App2-JC'!G:G)-SUMIF('App2-JC'!$A:$A,'App2-JB'!$A:$A,'App2-JC'!F:F)</f>
        <v>2300000</v>
      </c>
      <c r="G29" s="74">
        <f>SUMIF('App2-JC'!$A:$A,'App2-JB'!$A:$A,'App2-JC'!H:H)-SUMIF('App2-JC'!$A:$A,'App2-JB'!$A:$A,'App2-JC'!G:G)</f>
        <v>1500000</v>
      </c>
      <c r="I29" s="140"/>
    </row>
    <row r="30" spans="1:9" ht="15" customHeight="1" x14ac:dyDescent="0.3">
      <c r="A30" s="69" t="s">
        <v>54</v>
      </c>
      <c r="B30" s="70"/>
      <c r="C30" s="70"/>
      <c r="D30" s="70"/>
      <c r="E30" s="70"/>
      <c r="F30" s="70"/>
      <c r="G30" s="71"/>
      <c r="I30" s="140"/>
    </row>
    <row r="31" spans="1:9" ht="15" customHeight="1" x14ac:dyDescent="0.3">
      <c r="A31" s="72" t="str">
        <f>'App2-JC'!A31</f>
        <v>Facilities Maintenance Services</v>
      </c>
      <c r="B31" s="73">
        <v>0</v>
      </c>
      <c r="C31" s="73">
        <f>SUMIF('App2-JC'!$A:$A,'App2-JB'!$A:$A,'App2-JC'!D:D)-SUMIF('App2-JC'!$A:$A,'App2-JB'!$A:$A,'App2-JC'!C:C)</f>
        <v>1800000</v>
      </c>
      <c r="D31" s="73">
        <f>SUMIF('App2-JC'!$A:$A,'App2-JB'!$A:$A,'App2-JC'!E:E)-SUMIF('App2-JC'!$A:$A,'App2-JB'!$A:$A,'App2-JC'!D:D)</f>
        <v>-1000000</v>
      </c>
      <c r="E31" s="73">
        <f>SUMIF('App2-JC'!$A:$A,'App2-JB'!$A:$A,'App2-JC'!F:F)-SUMIF('App2-JC'!$A:$A,'App2-JB'!$A:$A,'App2-JC'!E:E)</f>
        <v>1600000</v>
      </c>
      <c r="F31" s="73">
        <f>SUMIF('App2-JC'!$A:$A,'App2-JB'!$A:$A,'App2-JC'!G:G)-SUMIF('App2-JC'!$A:$A,'App2-JB'!$A:$A,'App2-JC'!F:F)</f>
        <v>600000</v>
      </c>
      <c r="G31" s="74">
        <f>SUMIF('App2-JC'!$A:$A,'App2-JB'!$A:$A,'App2-JC'!H:H)-SUMIF('App2-JC'!$A:$A,'App2-JB'!$A:$A,'App2-JC'!G:G)</f>
        <v>-1300000</v>
      </c>
      <c r="I31" s="140"/>
    </row>
    <row r="32" spans="1:9" ht="15" customHeight="1" x14ac:dyDescent="0.3">
      <c r="A32" s="72" t="str">
        <f>'App2-JC'!A32</f>
        <v>Rentals &amp; Leases</v>
      </c>
      <c r="B32" s="73">
        <v>0</v>
      </c>
      <c r="C32" s="73">
        <f>SUMIF('App2-JC'!$A:$A,'App2-JB'!$A:$A,'App2-JC'!D:D)-SUMIF('App2-JC'!$A:$A,'App2-JB'!$A:$A,'App2-JC'!C:C)</f>
        <v>100000</v>
      </c>
      <c r="D32" s="73">
        <f>SUMIF('App2-JC'!$A:$A,'App2-JB'!$A:$A,'App2-JC'!E:E)-SUMIF('App2-JC'!$A:$A,'App2-JB'!$A:$A,'App2-JC'!D:D)</f>
        <v>0</v>
      </c>
      <c r="E32" s="73">
        <f>SUMIF('App2-JC'!$A:$A,'App2-JB'!$A:$A,'App2-JC'!F:F)-SUMIF('App2-JC'!$A:$A,'App2-JB'!$A:$A,'App2-JC'!E:E)</f>
        <v>0</v>
      </c>
      <c r="F32" s="73">
        <f>SUMIF('App2-JC'!$A:$A,'App2-JB'!$A:$A,'App2-JC'!G:G)-SUMIF('App2-JC'!$A:$A,'App2-JB'!$A:$A,'App2-JC'!F:F)</f>
        <v>0</v>
      </c>
      <c r="G32" s="74">
        <f>SUMIF('App2-JC'!$A:$A,'App2-JB'!$A:$A,'App2-JC'!H:H)-SUMIF('App2-JC'!$A:$A,'App2-JB'!$A:$A,'App2-JC'!G:G)</f>
        <v>0</v>
      </c>
      <c r="I32" s="140"/>
    </row>
    <row r="33" spans="1:9" ht="15" customHeight="1" x14ac:dyDescent="0.3">
      <c r="A33" s="72" t="str">
        <f>'App2-JC'!A33</f>
        <v>Utilities &amp; Communications</v>
      </c>
      <c r="B33" s="73">
        <v>0</v>
      </c>
      <c r="C33" s="73">
        <f>SUMIF('App2-JC'!$A:$A,'App2-JB'!$A:$A,'App2-JC'!D:D)-SUMIF('App2-JC'!$A:$A,'App2-JB'!$A:$A,'App2-JC'!C:C)</f>
        <v>-100000</v>
      </c>
      <c r="D33" s="73">
        <f>SUMIF('App2-JC'!$A:$A,'App2-JB'!$A:$A,'App2-JC'!E:E)-SUMIF('App2-JC'!$A:$A,'App2-JB'!$A:$A,'App2-JC'!D:D)</f>
        <v>-100000</v>
      </c>
      <c r="E33" s="73">
        <f>SUMIF('App2-JC'!$A:$A,'App2-JB'!$A:$A,'App2-JC'!F:F)-SUMIF('App2-JC'!$A:$A,'App2-JB'!$A:$A,'App2-JC'!E:E)</f>
        <v>-300000</v>
      </c>
      <c r="F33" s="73">
        <f>SUMIF('App2-JC'!$A:$A,'App2-JB'!$A:$A,'App2-JC'!G:G)-SUMIF('App2-JC'!$A:$A,'App2-JB'!$A:$A,'App2-JC'!F:F)</f>
        <v>600000</v>
      </c>
      <c r="G33" s="74">
        <f>SUMIF('App2-JC'!$A:$A,'App2-JB'!$A:$A,'App2-JC'!H:H)-SUMIF('App2-JC'!$A:$A,'App2-JB'!$A:$A,'App2-JC'!G:G)</f>
        <v>-100000</v>
      </c>
      <c r="I33" s="140"/>
    </row>
    <row r="34" spans="1:9" ht="15" customHeight="1" x14ac:dyDescent="0.3">
      <c r="A34" s="72" t="str">
        <f>'App2-JC'!A34</f>
        <v>Property Taxes</v>
      </c>
      <c r="B34" s="73">
        <v>0</v>
      </c>
      <c r="C34" s="73">
        <f>SUMIF('App2-JC'!$A:$A,'App2-JB'!$A:$A,'App2-JC'!D:D)-SUMIF('App2-JC'!$A:$A,'App2-JB'!$A:$A,'App2-JC'!C:C)</f>
        <v>-100000</v>
      </c>
      <c r="D34" s="73">
        <f>SUMIF('App2-JC'!$A:$A,'App2-JB'!$A:$A,'App2-JC'!E:E)-SUMIF('App2-JC'!$A:$A,'App2-JB'!$A:$A,'App2-JC'!D:D)</f>
        <v>100000</v>
      </c>
      <c r="E34" s="73">
        <f>SUMIF('App2-JC'!$A:$A,'App2-JB'!$A:$A,'App2-JC'!F:F)-SUMIF('App2-JC'!$A:$A,'App2-JB'!$A:$A,'App2-JC'!E:E)</f>
        <v>100000</v>
      </c>
      <c r="F34" s="73">
        <f>SUMIF('App2-JC'!$A:$A,'App2-JB'!$A:$A,'App2-JC'!G:G)-SUMIF('App2-JC'!$A:$A,'App2-JB'!$A:$A,'App2-JC'!F:F)</f>
        <v>300000</v>
      </c>
      <c r="G34" s="74">
        <f>SUMIF('App2-JC'!$A:$A,'App2-JB'!$A:$A,'App2-JC'!H:H)-SUMIF('App2-JC'!$A:$A,'App2-JB'!$A:$A,'App2-JC'!G:G)</f>
        <v>-200000</v>
      </c>
      <c r="I34" s="140"/>
    </row>
    <row r="35" spans="1:9" ht="15" customHeight="1" x14ac:dyDescent="0.3">
      <c r="A35" s="69" t="s">
        <v>55</v>
      </c>
      <c r="B35" s="70"/>
      <c r="C35" s="70"/>
      <c r="D35" s="70"/>
      <c r="E35" s="70"/>
      <c r="F35" s="70"/>
      <c r="G35" s="71"/>
      <c r="I35" s="140"/>
    </row>
    <row r="36" spans="1:9" ht="15" customHeight="1" x14ac:dyDescent="0.3">
      <c r="A36" s="72" t="str">
        <f>'App2-JC'!A38</f>
        <v>Billing, Remittance and Meter Data Management</v>
      </c>
      <c r="B36" s="73">
        <v>0</v>
      </c>
      <c r="C36" s="73">
        <f>SUMIF('App2-JC'!$A:$A,'App2-JB'!$A:$A,'App2-JC'!D:D)-SUMIF('App2-JC'!$A:$A,'App2-JB'!$A:$A,'App2-JC'!C:C)</f>
        <v>-500000</v>
      </c>
      <c r="D36" s="73">
        <f>SUMIF('App2-JC'!$A:$A,'App2-JB'!$A:$A,'App2-JC'!E:E)-SUMIF('App2-JC'!$A:$A,'App2-JB'!$A:$A,'App2-JC'!D:D)</f>
        <v>500000</v>
      </c>
      <c r="E36" s="73">
        <f>SUMIF('App2-JC'!$A:$A,'App2-JB'!$A:$A,'App2-JC'!F:F)-SUMIF('App2-JC'!$A:$A,'App2-JB'!$A:$A,'App2-JC'!E:E)</f>
        <v>1300000</v>
      </c>
      <c r="F36" s="73">
        <f>SUMIF('App2-JC'!$A:$A,'App2-JB'!$A:$A,'App2-JC'!G:G)-SUMIF('App2-JC'!$A:$A,'App2-JB'!$A:$A,'App2-JC'!F:F)</f>
        <v>2400000</v>
      </c>
      <c r="G36" s="74">
        <f>SUMIF('App2-JC'!$A:$A,'App2-JB'!$A:$A,'App2-JC'!H:H)-SUMIF('App2-JC'!$A:$A,'App2-JB'!$A:$A,'App2-JC'!G:G)</f>
        <v>-800000</v>
      </c>
      <c r="I36" s="140"/>
    </row>
    <row r="37" spans="1:9" ht="15" customHeight="1" x14ac:dyDescent="0.3">
      <c r="A37" s="72" t="str">
        <f>'App2-JC'!A39</f>
        <v>Collections</v>
      </c>
      <c r="B37" s="73">
        <v>17200000</v>
      </c>
      <c r="C37" s="73">
        <f>SUMIF('App2-JC'!$A:$A,'App2-JB'!$A:$A,'App2-JC'!D:D)-SUMIF('App2-JC'!$A:$A,'App2-JB'!$A:$A,'App2-JC'!C:C)</f>
        <v>-15900000</v>
      </c>
      <c r="D37" s="73">
        <f>SUMIF('App2-JC'!$A:$A,'App2-JB'!$A:$A,'App2-JC'!E:E)-SUMIF('App2-JC'!$A:$A,'App2-JB'!$A:$A,'App2-JC'!D:D)</f>
        <v>-1200000</v>
      </c>
      <c r="E37" s="73">
        <f>SUMIF('App2-JC'!$A:$A,'App2-JB'!$A:$A,'App2-JC'!F:F)-SUMIF('App2-JC'!$A:$A,'App2-JB'!$A:$A,'App2-JC'!E:E)</f>
        <v>1300000</v>
      </c>
      <c r="F37" s="73">
        <f>SUMIF('App2-JC'!$A:$A,'App2-JB'!$A:$A,'App2-JC'!G:G)-SUMIF('App2-JC'!$A:$A,'App2-JB'!$A:$A,'App2-JC'!F:F)</f>
        <v>1100000</v>
      </c>
      <c r="G37" s="74">
        <f>SUMIF('App2-JC'!$A:$A,'App2-JB'!$A:$A,'App2-JC'!H:H)-SUMIF('App2-JC'!$A:$A,'App2-JB'!$A:$A,'App2-JC'!G:G)</f>
        <v>-500000</v>
      </c>
      <c r="I37" s="140"/>
    </row>
    <row r="38" spans="1:9" ht="15" customHeight="1" x14ac:dyDescent="0.3">
      <c r="A38" s="72" t="str">
        <f>'App2-JC'!A40</f>
        <v>Customer Relationship Management</v>
      </c>
      <c r="B38" s="73">
        <v>0</v>
      </c>
      <c r="C38" s="73">
        <f>SUMIF('App2-JC'!$A:$A,'App2-JB'!$A:$A,'App2-JC'!D:D)-SUMIF('App2-JC'!$A:$A,'App2-JB'!$A:$A,'App2-JC'!C:C)</f>
        <v>0</v>
      </c>
      <c r="D38" s="73">
        <f>SUMIF('App2-JC'!$A:$A,'App2-JB'!$A:$A,'App2-JC'!E:E)-SUMIF('App2-JC'!$A:$A,'App2-JB'!$A:$A,'App2-JC'!D:D)</f>
        <v>700000</v>
      </c>
      <c r="E38" s="73">
        <f>SUMIF('App2-JC'!$A:$A,'App2-JB'!$A:$A,'App2-JC'!F:F)-SUMIF('App2-JC'!$A:$A,'App2-JB'!$A:$A,'App2-JC'!E:E)</f>
        <v>1500000</v>
      </c>
      <c r="F38" s="73">
        <f>SUMIF('App2-JC'!$A:$A,'App2-JB'!$A:$A,'App2-JC'!G:G)-SUMIF('App2-JC'!$A:$A,'App2-JB'!$A:$A,'App2-JC'!F:F)</f>
        <v>1500000</v>
      </c>
      <c r="G38" s="74">
        <f>SUMIF('App2-JC'!$A:$A,'App2-JB'!$A:$A,'App2-JC'!H:H)-SUMIF('App2-JC'!$A:$A,'App2-JB'!$A:$A,'App2-JC'!G:G)</f>
        <v>-1300000</v>
      </c>
      <c r="I38" s="140"/>
    </row>
    <row r="39" spans="1:9" ht="15" customHeight="1" x14ac:dyDescent="0.3">
      <c r="A39" s="69" t="s">
        <v>56</v>
      </c>
      <c r="B39" s="70"/>
      <c r="C39" s="70"/>
      <c r="D39" s="70"/>
      <c r="E39" s="70"/>
      <c r="F39" s="70"/>
      <c r="G39" s="71"/>
      <c r="I39" s="140"/>
    </row>
    <row r="40" spans="1:9" ht="15" customHeight="1" x14ac:dyDescent="0.3">
      <c r="A40" s="75" t="str">
        <f>'App2-JC'!A44</f>
        <v>Environment, Health &amp; Safety</v>
      </c>
      <c r="B40" s="73">
        <v>0</v>
      </c>
      <c r="C40" s="73">
        <f>SUMIF('App2-JC'!$A:$A,'App2-JB'!$A:$A,'App2-JC'!D:D)-SUMIF('App2-JC'!$A:$A,'App2-JB'!$A:$A,'App2-JC'!C:C)</f>
        <v>-100000</v>
      </c>
      <c r="D40" s="73">
        <f>SUMIF('App2-JC'!$A:$A,'App2-JB'!$A:$A,'App2-JC'!E:E)-SUMIF('App2-JC'!$A:$A,'App2-JB'!$A:$A,'App2-JC'!D:D)</f>
        <v>100000</v>
      </c>
      <c r="E40" s="73">
        <f>SUMIF('App2-JC'!$A:$A,'App2-JB'!$A:$A,'App2-JC'!F:F)-SUMIF('App2-JC'!$A:$A,'App2-JB'!$A:$A,'App2-JC'!E:E)</f>
        <v>300000</v>
      </c>
      <c r="F40" s="73">
        <f>SUMIF('App2-JC'!$A:$A,'App2-JB'!$A:$A,'App2-JC'!G:G)-SUMIF('App2-JC'!$A:$A,'App2-JB'!$A:$A,'App2-JC'!F:F)</f>
        <v>400000</v>
      </c>
      <c r="G40" s="74">
        <f>SUMIF('App2-JC'!$A:$A,'App2-JB'!$A:$A,'App2-JC'!H:H)-SUMIF('App2-JC'!$A:$A,'App2-JB'!$A:$A,'App2-JC'!G:G)</f>
        <v>0</v>
      </c>
      <c r="I40" s="140"/>
    </row>
    <row r="41" spans="1:9" ht="30" customHeight="1" x14ac:dyDescent="0.3">
      <c r="A41" s="75" t="str">
        <f>'App2-JC'!A45</f>
        <v>Human Resource Services &amp; Systems, Organizational Effectiveness &amp; Employee Labour Relations</v>
      </c>
      <c r="B41" s="73">
        <v>0</v>
      </c>
      <c r="C41" s="73">
        <f>SUMIF('App2-JC'!$A:$A,'App2-JB'!$A:$A,'App2-JC'!D:D)-SUMIF('App2-JC'!$A:$A,'App2-JB'!$A:$A,'App2-JC'!C:C)</f>
        <v>400000</v>
      </c>
      <c r="D41" s="73">
        <f>SUMIF('App2-JC'!$A:$A,'App2-JB'!$A:$A,'App2-JC'!E:E)-SUMIF('App2-JC'!$A:$A,'App2-JB'!$A:$A,'App2-JC'!D:D)</f>
        <v>-400000</v>
      </c>
      <c r="E41" s="73">
        <f>SUMIF('App2-JC'!$A:$A,'App2-JB'!$A:$A,'App2-JC'!F:F)-SUMIF('App2-JC'!$A:$A,'App2-JB'!$A:$A,'App2-JC'!E:E)</f>
        <v>1300000</v>
      </c>
      <c r="F41" s="73">
        <f>SUMIF('App2-JC'!$A:$A,'App2-JB'!$A:$A,'App2-JC'!G:G)-SUMIF('App2-JC'!$A:$A,'App2-JB'!$A:$A,'App2-JC'!F:F)</f>
        <v>2200000</v>
      </c>
      <c r="G41" s="74">
        <f>SUMIF('App2-JC'!$A:$A,'App2-JB'!$A:$A,'App2-JC'!H:H)-SUMIF('App2-JC'!$A:$A,'App2-JB'!$A:$A,'App2-JC'!G:G)</f>
        <v>0</v>
      </c>
      <c r="I41" s="140"/>
    </row>
    <row r="42" spans="1:9" ht="15" customHeight="1" x14ac:dyDescent="0.3">
      <c r="A42" s="75" t="str">
        <f>'App2-JC'!A46</f>
        <v>Talent Management, Change Leadership &amp; Sustainability</v>
      </c>
      <c r="B42" s="73">
        <v>0</v>
      </c>
      <c r="C42" s="73">
        <f>SUMIF('App2-JC'!$A:$A,'App2-JB'!$A:$A,'App2-JC'!D:D)-SUMIF('App2-JC'!$A:$A,'App2-JB'!$A:$A,'App2-JC'!C:C)</f>
        <v>1800000</v>
      </c>
      <c r="D42" s="73">
        <f>SUMIF('App2-JC'!$A:$A,'App2-JB'!$A:$A,'App2-JC'!E:E)-SUMIF('App2-JC'!$A:$A,'App2-JB'!$A:$A,'App2-JC'!D:D)</f>
        <v>-600000</v>
      </c>
      <c r="E42" s="73">
        <f>SUMIF('App2-JC'!$A:$A,'App2-JB'!$A:$A,'App2-JC'!F:F)-SUMIF('App2-JC'!$A:$A,'App2-JB'!$A:$A,'App2-JC'!E:E)</f>
        <v>-200000</v>
      </c>
      <c r="F42" s="73">
        <f>SUMIF('App2-JC'!$A:$A,'App2-JB'!$A:$A,'App2-JC'!G:G)-SUMIF('App2-JC'!$A:$A,'App2-JB'!$A:$A,'App2-JC'!F:F)</f>
        <v>600000</v>
      </c>
      <c r="G42" s="74">
        <f>SUMIF('App2-JC'!$A:$A,'App2-JB'!$A:$A,'App2-JC'!H:H)-SUMIF('App2-JC'!$A:$A,'App2-JB'!$A:$A,'App2-JC'!G:G)</f>
        <v>0</v>
      </c>
      <c r="I42" s="140"/>
    </row>
    <row r="43" spans="1:9" ht="15" customHeight="1" x14ac:dyDescent="0.3">
      <c r="A43" s="69" t="s">
        <v>57</v>
      </c>
      <c r="B43" s="70"/>
      <c r="C43" s="70"/>
      <c r="D43" s="70"/>
      <c r="E43" s="70"/>
      <c r="F43" s="70"/>
      <c r="G43" s="71"/>
      <c r="I43" s="140"/>
    </row>
    <row r="44" spans="1:9" ht="15" customHeight="1" x14ac:dyDescent="0.3">
      <c r="A44" s="72" t="str">
        <f>'App2-JC'!A50</f>
        <v>Controllership</v>
      </c>
      <c r="B44" s="73">
        <v>0</v>
      </c>
      <c r="C44" s="73">
        <f>SUMIF('App2-JC'!$A:$A,'App2-JB'!$A:$A,'App2-JC'!D:D)-SUMIF('App2-JC'!$A:$A,'App2-JB'!$A:$A,'App2-JC'!C:C)</f>
        <v>400000</v>
      </c>
      <c r="D44" s="73">
        <f>SUMIF('App2-JC'!$A:$A,'App2-JB'!$A:$A,'App2-JC'!E:E)-SUMIF('App2-JC'!$A:$A,'App2-JB'!$A:$A,'App2-JC'!D:D)</f>
        <v>0</v>
      </c>
      <c r="E44" s="73">
        <f>SUMIF('App2-JC'!$A:$A,'App2-JB'!$A:$A,'App2-JC'!F:F)-SUMIF('App2-JC'!$A:$A,'App2-JB'!$A:$A,'App2-JC'!E:E)</f>
        <v>1000000</v>
      </c>
      <c r="F44" s="73">
        <f>SUMIF('App2-JC'!$A:$A,'App2-JB'!$A:$A,'App2-JC'!G:G)-SUMIF('App2-JC'!$A:$A,'App2-JB'!$A:$A,'App2-JC'!F:F)</f>
        <v>900000</v>
      </c>
      <c r="G44" s="74">
        <f>SUMIF('App2-JC'!$A:$A,'App2-JB'!$A:$A,'App2-JC'!H:H)-SUMIF('App2-JC'!$A:$A,'App2-JB'!$A:$A,'App2-JC'!G:G)</f>
        <v>100000</v>
      </c>
      <c r="I44" s="140"/>
    </row>
    <row r="45" spans="1:9" ht="15" customHeight="1" x14ac:dyDescent="0.3">
      <c r="A45" s="72" t="str">
        <f>'App2-JC'!A51</f>
        <v>Financial Services</v>
      </c>
      <c r="B45" s="73">
        <v>0</v>
      </c>
      <c r="C45" s="73">
        <f>SUMIF('App2-JC'!$A:$A,'App2-JB'!$A:$A,'App2-JC'!D:D)-SUMIF('App2-JC'!$A:$A,'App2-JB'!$A:$A,'App2-JC'!C:C)</f>
        <v>1000000</v>
      </c>
      <c r="D45" s="73">
        <f>SUMIF('App2-JC'!$A:$A,'App2-JB'!$A:$A,'App2-JC'!E:E)-SUMIF('App2-JC'!$A:$A,'App2-JB'!$A:$A,'App2-JC'!D:D)</f>
        <v>700000</v>
      </c>
      <c r="E45" s="73">
        <f>SUMIF('App2-JC'!$A:$A,'App2-JB'!$A:$A,'App2-JC'!F:F)-SUMIF('App2-JC'!$A:$A,'App2-JB'!$A:$A,'App2-JC'!E:E)</f>
        <v>400000</v>
      </c>
      <c r="F45" s="73">
        <f>SUMIF('App2-JC'!$A:$A,'App2-JB'!$A:$A,'App2-JC'!G:G)-SUMIF('App2-JC'!$A:$A,'App2-JB'!$A:$A,'App2-JC'!F:F)</f>
        <v>900000</v>
      </c>
      <c r="G45" s="74">
        <f>SUMIF('App2-JC'!$A:$A,'App2-JB'!$A:$A,'App2-JC'!H:H)-SUMIF('App2-JC'!$A:$A,'App2-JB'!$A:$A,'App2-JC'!G:G)</f>
        <v>200000</v>
      </c>
      <c r="I45" s="140"/>
    </row>
    <row r="46" spans="1:9" ht="15" customHeight="1" x14ac:dyDescent="0.3">
      <c r="A46" s="72" t="str">
        <f>'App2-JC'!A52</f>
        <v>External Reporting</v>
      </c>
      <c r="B46" s="73">
        <v>0</v>
      </c>
      <c r="C46" s="73">
        <f>SUMIF('App2-JC'!$A:$A,'App2-JB'!$A:$A,'App2-JC'!D:D)-SUMIF('App2-JC'!$A:$A,'App2-JB'!$A:$A,'App2-JC'!C:C)</f>
        <v>100000</v>
      </c>
      <c r="D46" s="73">
        <f>SUMIF('App2-JC'!$A:$A,'App2-JB'!$A:$A,'App2-JC'!E:E)-SUMIF('App2-JC'!$A:$A,'App2-JB'!$A:$A,'App2-JC'!D:D)</f>
        <v>-200000</v>
      </c>
      <c r="E46" s="73">
        <f>SUMIF('App2-JC'!$A:$A,'App2-JB'!$A:$A,'App2-JC'!F:F)-SUMIF('App2-JC'!$A:$A,'App2-JB'!$A:$A,'App2-JC'!E:E)</f>
        <v>500000</v>
      </c>
      <c r="F46" s="73">
        <f>SUMIF('App2-JC'!$A:$A,'App2-JB'!$A:$A,'App2-JC'!G:G)-SUMIF('App2-JC'!$A:$A,'App2-JB'!$A:$A,'App2-JC'!F:F)</f>
        <v>800000</v>
      </c>
      <c r="G46" s="74">
        <f>SUMIF('App2-JC'!$A:$A,'App2-JB'!$A:$A,'App2-JC'!H:H)-SUMIF('App2-JC'!$A:$A,'App2-JB'!$A:$A,'App2-JC'!G:G)</f>
        <v>-100000</v>
      </c>
      <c r="I46" s="140"/>
    </row>
    <row r="47" spans="1:9" ht="15" customHeight="1" x14ac:dyDescent="0.3">
      <c r="A47" s="69" t="s">
        <v>58</v>
      </c>
      <c r="B47" s="70"/>
      <c r="C47" s="70"/>
      <c r="D47" s="70"/>
      <c r="E47" s="70"/>
      <c r="F47" s="70"/>
      <c r="G47" s="71"/>
      <c r="I47" s="140"/>
    </row>
    <row r="48" spans="1:9" ht="15" customHeight="1" x14ac:dyDescent="0.3">
      <c r="A48" s="75" t="str">
        <f>'App2-JC'!A56</f>
        <v>Security &amp; Enterprise Architecture</v>
      </c>
      <c r="B48" s="73">
        <v>0</v>
      </c>
      <c r="C48" s="73">
        <f>SUMIF('App2-JC'!$A:$A,'App2-JB'!$A:$A,'App2-JC'!D:D)-SUMIF('App2-JC'!$A:$A,'App2-JB'!$A:$A,'App2-JC'!C:C)</f>
        <v>800000</v>
      </c>
      <c r="D48" s="73">
        <f>SUMIF('App2-JC'!$A:$A,'App2-JB'!$A:$A,'App2-JC'!E:E)-SUMIF('App2-JC'!$A:$A,'App2-JB'!$A:$A,'App2-JC'!D:D)</f>
        <v>1600000</v>
      </c>
      <c r="E48" s="73">
        <f>SUMIF('App2-JC'!$A:$A,'App2-JB'!$A:$A,'App2-JC'!F:F)-SUMIF('App2-JC'!$A:$A,'App2-JB'!$A:$A,'App2-JC'!E:E)</f>
        <v>200000</v>
      </c>
      <c r="F48" s="73">
        <f>SUMIF('App2-JC'!$A:$A,'App2-JB'!$A:$A,'App2-JC'!G:G)-SUMIF('App2-JC'!$A:$A,'App2-JB'!$A:$A,'App2-JC'!F:F)</f>
        <v>1000000</v>
      </c>
      <c r="G48" s="74">
        <f>SUMIF('App2-JC'!$A:$A,'App2-JB'!$A:$A,'App2-JC'!H:H)-SUMIF('App2-JC'!$A:$A,'App2-JB'!$A:$A,'App2-JC'!G:G)</f>
        <v>-100000</v>
      </c>
      <c r="I48" s="140"/>
    </row>
    <row r="49" spans="1:9" ht="15" customHeight="1" x14ac:dyDescent="0.3">
      <c r="A49" s="75" t="str">
        <f>'App2-JC'!A57</f>
        <v>IT Operations</v>
      </c>
      <c r="B49" s="73">
        <v>0</v>
      </c>
      <c r="C49" s="73">
        <f>SUMIF('App2-JC'!$A:$A,'App2-JB'!$A:$A,'App2-JC'!D:D)-SUMIF('App2-JC'!$A:$A,'App2-JB'!$A:$A,'App2-JC'!C:C)</f>
        <v>1500000</v>
      </c>
      <c r="D49" s="73">
        <f>SUMIF('App2-JC'!$A:$A,'App2-JB'!$A:$A,'App2-JC'!E:E)-SUMIF('App2-JC'!$A:$A,'App2-JB'!$A:$A,'App2-JC'!D:D)</f>
        <v>1500000</v>
      </c>
      <c r="E49" s="73">
        <f>SUMIF('App2-JC'!$A:$A,'App2-JB'!$A:$A,'App2-JC'!F:F)-SUMIF('App2-JC'!$A:$A,'App2-JB'!$A:$A,'App2-JC'!E:E)</f>
        <v>2700000</v>
      </c>
      <c r="F49" s="73">
        <f>SUMIF('App2-JC'!$A:$A,'App2-JB'!$A:$A,'App2-JC'!G:G)-SUMIF('App2-JC'!$A:$A,'App2-JB'!$A:$A,'App2-JC'!F:F)</f>
        <v>2200000</v>
      </c>
      <c r="G49" s="74">
        <f>SUMIF('App2-JC'!$A:$A,'App2-JB'!$A:$A,'App2-JC'!H:H)-SUMIF('App2-JC'!$A:$A,'App2-JB'!$A:$A,'App2-JC'!G:G)</f>
        <v>-1500000</v>
      </c>
      <c r="I49" s="140"/>
    </row>
    <row r="50" spans="1:9" ht="15" customHeight="1" x14ac:dyDescent="0.3">
      <c r="A50" s="75" t="str">
        <f>'App2-JC'!A58</f>
        <v>Project Execution</v>
      </c>
      <c r="B50" s="73">
        <v>0</v>
      </c>
      <c r="C50" s="73">
        <f>SUMIF('App2-JC'!$A:$A,'App2-JB'!$A:$A,'App2-JC'!D:D)-SUMIF('App2-JC'!$A:$A,'App2-JB'!$A:$A,'App2-JC'!C:C)</f>
        <v>200000</v>
      </c>
      <c r="D50" s="73">
        <f>SUMIF('App2-JC'!$A:$A,'App2-JB'!$A:$A,'App2-JC'!E:E)-SUMIF('App2-JC'!$A:$A,'App2-JB'!$A:$A,'App2-JC'!D:D)</f>
        <v>100000</v>
      </c>
      <c r="E50" s="73">
        <f>SUMIF('App2-JC'!$A:$A,'App2-JB'!$A:$A,'App2-JC'!F:F)-SUMIF('App2-JC'!$A:$A,'App2-JB'!$A:$A,'App2-JC'!E:E)</f>
        <v>-300000</v>
      </c>
      <c r="F50" s="73">
        <f>SUMIF('App2-JC'!$A:$A,'App2-JB'!$A:$A,'App2-JC'!G:G)-SUMIF('App2-JC'!$A:$A,'App2-JB'!$A:$A,'App2-JC'!F:F)</f>
        <v>-1300000</v>
      </c>
      <c r="G50" s="74">
        <f>SUMIF('App2-JC'!$A:$A,'App2-JB'!$A:$A,'App2-JC'!H:H)-SUMIF('App2-JC'!$A:$A,'App2-JB'!$A:$A,'App2-JC'!G:G)</f>
        <v>3600000</v>
      </c>
      <c r="H50" s="58" t="s">
        <v>171</v>
      </c>
      <c r="I50" s="140"/>
    </row>
    <row r="51" spans="1:9" ht="15" customHeight="1" x14ac:dyDescent="0.3">
      <c r="A51" s="75" t="str">
        <f>'App2-JC'!A59</f>
        <v>IT Governance</v>
      </c>
      <c r="B51" s="73">
        <v>0</v>
      </c>
      <c r="C51" s="73">
        <f>SUMIF('App2-JC'!$A:$A,'App2-JB'!$A:$A,'App2-JC'!D:D)-SUMIF('App2-JC'!$A:$A,'App2-JB'!$A:$A,'App2-JC'!C:C)</f>
        <v>100000</v>
      </c>
      <c r="D51" s="73">
        <f>SUMIF('App2-JC'!$A:$A,'App2-JB'!$A:$A,'App2-JC'!E:E)-SUMIF('App2-JC'!$A:$A,'App2-JB'!$A:$A,'App2-JC'!D:D)</f>
        <v>-300000</v>
      </c>
      <c r="E51" s="73">
        <f>SUMIF('App2-JC'!$A:$A,'App2-JB'!$A:$A,'App2-JC'!F:F)-SUMIF('App2-JC'!$A:$A,'App2-JB'!$A:$A,'App2-JC'!E:E)</f>
        <v>-200000</v>
      </c>
      <c r="F51" s="73">
        <f>SUMIF('App2-JC'!$A:$A,'App2-JB'!$A:$A,'App2-JC'!G:G)-SUMIF('App2-JC'!$A:$A,'App2-JB'!$A:$A,'App2-JC'!F:F)</f>
        <v>0</v>
      </c>
      <c r="G51" s="74">
        <f>SUMIF('App2-JC'!$A:$A,'App2-JB'!$A:$A,'App2-JC'!H:H)-SUMIF('App2-JC'!$A:$A,'App2-JB'!$A:$A,'App2-JC'!G:G)</f>
        <v>-100000</v>
      </c>
      <c r="I51" s="140"/>
    </row>
    <row r="52" spans="1:9" ht="15" customHeight="1" x14ac:dyDescent="0.3">
      <c r="A52" s="69" t="s">
        <v>59</v>
      </c>
      <c r="B52" s="70"/>
      <c r="C52" s="70"/>
      <c r="D52" s="70"/>
      <c r="E52" s="70"/>
      <c r="F52" s="70"/>
      <c r="G52" s="71"/>
      <c r="I52" s="140"/>
    </row>
    <row r="53" spans="1:9" ht="15" customHeight="1" x14ac:dyDescent="0.3">
      <c r="A53" s="75" t="str">
        <f>'App2-JC'!A63</f>
        <v>Legal Services</v>
      </c>
      <c r="B53" s="73">
        <v>0</v>
      </c>
      <c r="C53" s="73">
        <f>SUMIF('App2-JC'!$A:$A,'App2-JB'!$A:$A,'App2-JC'!D:D)-SUMIF('App2-JC'!$A:$A,'App2-JB'!$A:$A,'App2-JC'!C:C)</f>
        <v>-400000</v>
      </c>
      <c r="D53" s="73">
        <f>SUMIF('App2-JC'!$A:$A,'App2-JB'!$A:$A,'App2-JC'!E:E)-SUMIF('App2-JC'!$A:$A,'App2-JB'!$A:$A,'App2-JC'!D:D)</f>
        <v>100000</v>
      </c>
      <c r="E53" s="73">
        <f>SUMIF('App2-JC'!$A:$A,'App2-JB'!$A:$A,'App2-JC'!F:F)-SUMIF('App2-JC'!$A:$A,'App2-JB'!$A:$A,'App2-JC'!E:E)</f>
        <v>1200000</v>
      </c>
      <c r="F53" s="73">
        <f>SUMIF('App2-JC'!$A:$A,'App2-JB'!$A:$A,'App2-JC'!G:G)-SUMIF('App2-JC'!$A:$A,'App2-JB'!$A:$A,'App2-JC'!F:F)</f>
        <v>2200000</v>
      </c>
      <c r="G53" s="74">
        <f>SUMIF('App2-JC'!$A:$A,'App2-JB'!$A:$A,'App2-JC'!H:H)-SUMIF('App2-JC'!$A:$A,'App2-JB'!$A:$A,'App2-JC'!G:G)</f>
        <v>0</v>
      </c>
      <c r="I53" s="140"/>
    </row>
    <row r="54" spans="1:9" ht="15" customHeight="1" x14ac:dyDescent="0.3">
      <c r="A54" s="75" t="str">
        <f>'App2-JC'!A64</f>
        <v>Regulatory Affairs</v>
      </c>
      <c r="B54" s="73">
        <v>0</v>
      </c>
      <c r="C54" s="73">
        <f>SUMIF('App2-JC'!$A:$A,'App2-JB'!$A:$A,'App2-JC'!D:D)-SUMIF('App2-JC'!$A:$A,'App2-JB'!$A:$A,'App2-JC'!C:C)</f>
        <v>400000</v>
      </c>
      <c r="D54" s="73">
        <f>SUMIF('App2-JC'!$A:$A,'App2-JB'!$A:$A,'App2-JC'!E:E)-SUMIF('App2-JC'!$A:$A,'App2-JB'!$A:$A,'App2-JC'!D:D)</f>
        <v>100000</v>
      </c>
      <c r="E54" s="73">
        <f>SUMIF('App2-JC'!$A:$A,'App2-JB'!$A:$A,'App2-JC'!F:F)-SUMIF('App2-JC'!$A:$A,'App2-JB'!$A:$A,'App2-JC'!E:E)</f>
        <v>1600000</v>
      </c>
      <c r="F54" s="73">
        <f>SUMIF('App2-JC'!$A:$A,'App2-JB'!$A:$A,'App2-JC'!G:G)-SUMIF('App2-JC'!$A:$A,'App2-JB'!$A:$A,'App2-JC'!F:F)</f>
        <v>1500000</v>
      </c>
      <c r="G54" s="74">
        <f>SUMIF('App2-JC'!$A:$A,'App2-JB'!$A:$A,'App2-JC'!H:H)-SUMIF('App2-JC'!$A:$A,'App2-JB'!$A:$A,'App2-JC'!G:G)</f>
        <v>300000</v>
      </c>
      <c r="I54" s="140"/>
    </row>
    <row r="55" spans="1:9" ht="15" customHeight="1" x14ac:dyDescent="0.3">
      <c r="A55" s="75" t="str">
        <f>'App2-JC'!A65</f>
        <v>Communications &amp; Public Affairs</v>
      </c>
      <c r="B55" s="73">
        <v>0</v>
      </c>
      <c r="C55" s="73">
        <f>SUMIF('App2-JC'!$A:$A,'App2-JB'!$A:$A,'App2-JC'!D:D)-SUMIF('App2-JC'!$A:$A,'App2-JB'!$A:$A,'App2-JC'!C:C)</f>
        <v>500000</v>
      </c>
      <c r="D55" s="73">
        <f>SUMIF('App2-JC'!$A:$A,'App2-JB'!$A:$A,'App2-JC'!E:E)-SUMIF('App2-JC'!$A:$A,'App2-JB'!$A:$A,'App2-JC'!D:D)</f>
        <v>0</v>
      </c>
      <c r="E55" s="73">
        <f>SUMIF('App2-JC'!$A:$A,'App2-JB'!$A:$A,'App2-JC'!F:F)-SUMIF('App2-JC'!$A:$A,'App2-JB'!$A:$A,'App2-JC'!E:E)</f>
        <v>600000</v>
      </c>
      <c r="F55" s="73">
        <f>SUMIF('App2-JC'!$A:$A,'App2-JB'!$A:$A,'App2-JC'!G:G)-SUMIF('App2-JC'!$A:$A,'App2-JB'!$A:$A,'App2-JC'!F:F)</f>
        <v>1700000</v>
      </c>
      <c r="G55" s="74">
        <f>SUMIF('App2-JC'!$A:$A,'App2-JB'!$A:$A,'App2-JC'!H:H)-SUMIF('App2-JC'!$A:$A,'App2-JB'!$A:$A,'App2-JC'!G:G)</f>
        <v>-100000</v>
      </c>
      <c r="I55" s="140"/>
    </row>
    <row r="56" spans="1:9" ht="15" customHeight="1" x14ac:dyDescent="0.3">
      <c r="A56" s="69" t="s">
        <v>60</v>
      </c>
      <c r="B56" s="70"/>
      <c r="C56" s="70"/>
      <c r="D56" s="70"/>
      <c r="E56" s="70"/>
      <c r="F56" s="70"/>
      <c r="G56" s="71"/>
      <c r="I56" s="140"/>
    </row>
    <row r="57" spans="1:9" ht="15" customHeight="1" x14ac:dyDescent="0.3">
      <c r="A57" s="76" t="str">
        <f>'App2-JC'!A77</f>
        <v xml:space="preserve">On-cost recovery </v>
      </c>
      <c r="B57" s="73">
        <v>0</v>
      </c>
      <c r="C57" s="73">
        <f>SUMIF('App2-JC'!$A:$A,'App2-JB'!$A:$A,'App2-JC'!D:D)-SUMIF('App2-JC'!$A:$A,'App2-JB'!$A:$A,'App2-JC'!C:C)</f>
        <v>300000</v>
      </c>
      <c r="D57" s="73">
        <f>SUMIF('App2-JC'!$A:$A,'App2-JB'!$A:$A,'App2-JC'!E:E)-SUMIF('App2-JC'!$A:$A,'App2-JB'!$A:$A,'App2-JC'!D:D)</f>
        <v>-1300000</v>
      </c>
      <c r="E57" s="73">
        <f>SUMIF('App2-JC'!$A:$A,'App2-JB'!$A:$A,'App2-JC'!F:F)-SUMIF('App2-JC'!$A:$A,'App2-JB'!$A:$A,'App2-JC'!E:E)</f>
        <v>-2000000</v>
      </c>
      <c r="F57" s="73">
        <f>SUMIF('App2-JC'!$A:$A,'App2-JB'!$A:$A,'App2-JC'!G:G)-SUMIF('App2-JC'!$A:$A,'App2-JB'!$A:$A,'App2-JC'!F:F)</f>
        <v>-2900000</v>
      </c>
      <c r="G57" s="74">
        <f>SUMIF('App2-JC'!$A:$A,'App2-JB'!$A:$A,'App2-JC'!H:H)-SUMIF('App2-JC'!$A:$A,'App2-JB'!$A:$A,'App2-JC'!G:G)</f>
        <v>-1400000</v>
      </c>
      <c r="I57" s="140"/>
    </row>
    <row r="58" spans="1:9" ht="15" customHeight="1" x14ac:dyDescent="0.3">
      <c r="A58" s="76" t="str">
        <f>'App2-JC'!A78</f>
        <v xml:space="preserve">Fleet Recovery Offset </v>
      </c>
      <c r="B58" s="73">
        <v>0</v>
      </c>
      <c r="C58" s="73">
        <f>SUMIF('App2-JC'!$A:$A,'App2-JB'!$A:$A,'App2-JC'!D:D)-SUMIF('App2-JC'!$A:$A,'App2-JB'!$A:$A,'App2-JC'!C:C)</f>
        <v>-200000</v>
      </c>
      <c r="D58" s="73">
        <f>SUMIF('App2-JC'!$A:$A,'App2-JB'!$A:$A,'App2-JC'!E:E)-SUMIF('App2-JC'!$A:$A,'App2-JB'!$A:$A,'App2-JC'!D:D)</f>
        <v>400000</v>
      </c>
      <c r="E58" s="73">
        <f>SUMIF('App2-JC'!$A:$A,'App2-JB'!$A:$A,'App2-JC'!F:F)-SUMIF('App2-JC'!$A:$A,'App2-JB'!$A:$A,'App2-JC'!E:E)</f>
        <v>-200000</v>
      </c>
      <c r="F58" s="73">
        <f>SUMIF('App2-JC'!$A:$A,'App2-JB'!$A:$A,'App2-JC'!G:G)-SUMIF('App2-JC'!$A:$A,'App2-JB'!$A:$A,'App2-JC'!F:F)</f>
        <v>-1100000</v>
      </c>
      <c r="G58" s="74">
        <f>SUMIF('App2-JC'!$A:$A,'App2-JB'!$A:$A,'App2-JC'!H:H)-SUMIF('App2-JC'!$A:$A,'App2-JB'!$A:$A,'App2-JC'!G:G)</f>
        <v>300000</v>
      </c>
      <c r="I58" s="140"/>
    </row>
    <row r="59" spans="1:9" ht="15" customHeight="1" x14ac:dyDescent="0.3">
      <c r="A59" s="76" t="str">
        <f>'App2-JC'!A79</f>
        <v xml:space="preserve">IT and Occupancy Charges </v>
      </c>
      <c r="B59" s="73">
        <v>0</v>
      </c>
      <c r="C59" s="73">
        <f>SUMIF('App2-JC'!$A:$A,'App2-JB'!$A:$A,'App2-JC'!D:D)-SUMIF('App2-JC'!$A:$A,'App2-JB'!$A:$A,'App2-JC'!C:C)</f>
        <v>0</v>
      </c>
      <c r="D59" s="73">
        <f>SUMIF('App2-JC'!$A:$A,'App2-JB'!$A:$A,'App2-JC'!E:E)-SUMIF('App2-JC'!$A:$A,'App2-JB'!$A:$A,'App2-JC'!D:D)</f>
        <v>200000</v>
      </c>
      <c r="E59" s="73">
        <f>SUMIF('App2-JC'!$A:$A,'App2-JB'!$A:$A,'App2-JC'!F:F)-SUMIF('App2-JC'!$A:$A,'App2-JB'!$A:$A,'App2-JC'!E:E)</f>
        <v>-200000</v>
      </c>
      <c r="F59" s="73">
        <f>SUMIF('App2-JC'!$A:$A,'App2-JB'!$A:$A,'App2-JC'!G:G)-SUMIF('App2-JC'!$A:$A,'App2-JB'!$A:$A,'App2-JC'!F:F)</f>
        <v>0</v>
      </c>
      <c r="G59" s="74">
        <f>SUMIF('App2-JC'!$A:$A,'App2-JB'!$A:$A,'App2-JC'!H:H)-SUMIF('App2-JC'!$A:$A,'App2-JB'!$A:$A,'App2-JC'!G:G)</f>
        <v>0</v>
      </c>
      <c r="I59" s="140"/>
    </row>
    <row r="60" spans="1:9" ht="15" customHeight="1" x14ac:dyDescent="0.3">
      <c r="A60" s="76" t="str">
        <f>'App2-JC'!A80</f>
        <v xml:space="preserve">Shared Services </v>
      </c>
      <c r="B60" s="73">
        <v>0</v>
      </c>
      <c r="C60" s="73">
        <f>SUMIF('App2-JC'!$A:$A,'App2-JB'!$A:$A,'App2-JC'!D:D)-SUMIF('App2-JC'!$A:$A,'App2-JB'!$A:$A,'App2-JC'!C:C)</f>
        <v>-1300000</v>
      </c>
      <c r="D60" s="73">
        <f>SUMIF('App2-JC'!$A:$A,'App2-JB'!$A:$A,'App2-JC'!E:E)-SUMIF('App2-JC'!$A:$A,'App2-JB'!$A:$A,'App2-JC'!D:D)</f>
        <v>800000</v>
      </c>
      <c r="E60" s="73">
        <f>SUMIF('App2-JC'!$A:$A,'App2-JB'!$A:$A,'App2-JC'!F:F)-SUMIF('App2-JC'!$A:$A,'App2-JB'!$A:$A,'App2-JC'!E:E)</f>
        <v>200000</v>
      </c>
      <c r="F60" s="73">
        <f>SUMIF('App2-JC'!$A:$A,'App2-JB'!$A:$A,'App2-JC'!G:G)-SUMIF('App2-JC'!$A:$A,'App2-JB'!$A:$A,'App2-JC'!F:F)</f>
        <v>-1600000</v>
      </c>
      <c r="G60" s="74">
        <f>SUMIF('App2-JC'!$A:$A,'App2-JB'!$A:$A,'App2-JC'!H:H)-SUMIF('App2-JC'!$A:$A,'App2-JB'!$A:$A,'App2-JC'!G:G)</f>
        <v>-300000</v>
      </c>
      <c r="I60" s="140"/>
    </row>
    <row r="61" spans="1:9" ht="15" customHeight="1" x14ac:dyDescent="0.3">
      <c r="A61" s="76" t="str">
        <f>'App2-JC'!A81</f>
        <v xml:space="preserve">Other Allocated Costs </v>
      </c>
      <c r="B61" s="73">
        <v>0</v>
      </c>
      <c r="C61" s="73">
        <f>SUMIF('App2-JC'!$A:$A,'App2-JB'!$A:$A,'App2-JC'!D:D)-SUMIF('App2-JC'!$A:$A,'App2-JB'!$A:$A,'App2-JC'!C:C)</f>
        <v>100000</v>
      </c>
      <c r="D61" s="73">
        <f>SUMIF('App2-JC'!$A:$A,'App2-JB'!$A:$A,'App2-JC'!E:E)-SUMIF('App2-JC'!$A:$A,'App2-JB'!$A:$A,'App2-JC'!D:D)</f>
        <v>0</v>
      </c>
      <c r="E61" s="73">
        <f>SUMIF('App2-JC'!$A:$A,'App2-JB'!$A:$A,'App2-JC'!F:F)-SUMIF('App2-JC'!$A:$A,'App2-JB'!$A:$A,'App2-JC'!E:E)</f>
        <v>300000</v>
      </c>
      <c r="F61" s="73">
        <f>SUMIF('App2-JC'!$A:$A,'App2-JB'!$A:$A,'App2-JC'!G:G)-SUMIF('App2-JC'!$A:$A,'App2-JB'!$A:$A,'App2-JC'!F:F)</f>
        <v>100000</v>
      </c>
      <c r="G61" s="74">
        <f>SUMIF('App2-JC'!$A:$A,'App2-JB'!$A:$A,'App2-JC'!H:H)-SUMIF('App2-JC'!$A:$A,'App2-JB'!$A:$A,'App2-JC'!G:G)</f>
        <v>-100000</v>
      </c>
      <c r="I61" s="140"/>
    </row>
    <row r="62" spans="1:9" ht="15" customHeight="1" x14ac:dyDescent="0.3">
      <c r="A62" s="69" t="s">
        <v>61</v>
      </c>
      <c r="B62" s="70"/>
      <c r="C62" s="70"/>
      <c r="D62" s="70"/>
      <c r="E62" s="70"/>
      <c r="F62" s="70"/>
      <c r="G62" s="71"/>
      <c r="I62" s="140"/>
    </row>
    <row r="63" spans="1:9" ht="15" customHeight="1" x14ac:dyDescent="0.3">
      <c r="A63" s="77" t="s">
        <v>62</v>
      </c>
      <c r="B63" s="73">
        <v>0</v>
      </c>
      <c r="C63" s="73">
        <f>'App2-JC'!D70-'App2-JC'!C70</f>
        <v>0</v>
      </c>
      <c r="D63" s="73">
        <f>'App2-JC'!E70-'App2-JC'!D70</f>
        <v>0</v>
      </c>
      <c r="E63" s="73">
        <f>'App2-JC'!F70-'App2-JC'!E70</f>
        <v>0</v>
      </c>
      <c r="F63" s="73">
        <f>'App2-JC'!G70-'App2-JC'!F70</f>
        <v>400000</v>
      </c>
      <c r="G63" s="74">
        <f>'App2-JC'!H70-'App2-JC'!G70</f>
        <v>100000</v>
      </c>
      <c r="I63" s="140"/>
    </row>
    <row r="64" spans="1:9" ht="15" customHeight="1" x14ac:dyDescent="0.3">
      <c r="A64" s="77" t="s">
        <v>63</v>
      </c>
      <c r="B64" s="73">
        <v>0</v>
      </c>
      <c r="C64" s="73">
        <f>'App2-JC'!D74-'App2-JC'!C74</f>
        <v>-100000</v>
      </c>
      <c r="D64" s="73">
        <f>'App2-JC'!E74-'App2-JC'!D74</f>
        <v>-700000</v>
      </c>
      <c r="E64" s="73">
        <f>'App2-JC'!F74-'App2-JC'!E74</f>
        <v>1300000</v>
      </c>
      <c r="F64" s="73">
        <f>'App2-JC'!G74-'App2-JC'!F74</f>
        <v>-1200000</v>
      </c>
      <c r="G64" s="74">
        <f>'App2-JC'!H74-'App2-JC'!G74</f>
        <v>100000</v>
      </c>
      <c r="I64" s="140"/>
    </row>
    <row r="65" spans="1:13" ht="15" customHeight="1" thickBot="1" x14ac:dyDescent="0.35">
      <c r="A65" s="75" t="s">
        <v>64</v>
      </c>
      <c r="B65" s="78">
        <f>B66-SUM(B16:B64)</f>
        <v>100000</v>
      </c>
      <c r="C65" s="78">
        <f t="shared" ref="C65:F65" si="1">SUM(C16:C64)-C66</f>
        <v>0</v>
      </c>
      <c r="D65" s="78">
        <f t="shared" si="1"/>
        <v>0</v>
      </c>
      <c r="E65" s="78">
        <f t="shared" si="1"/>
        <v>0</v>
      </c>
      <c r="F65" s="78">
        <f t="shared" si="1"/>
        <v>0</v>
      </c>
      <c r="G65" s="79">
        <f>SUMIF('App2-JC'!$A:$A,'App2-JB'!$A:$A,'App2-JC'!H:H)-SUMIF('App2-JC'!$A:$A,'App2-JB'!$A:$A,'App2-JC'!G:G)</f>
        <v>0</v>
      </c>
      <c r="I65" s="140"/>
    </row>
    <row r="66" spans="1:13" ht="18.5" thickBot="1" x14ac:dyDescent="0.35">
      <c r="A66" s="80" t="s">
        <v>65</v>
      </c>
      <c r="B66" s="81">
        <f>'App2-JA'!C28</f>
        <v>288100000</v>
      </c>
      <c r="C66" s="81">
        <f>'App2-JA'!D28</f>
        <v>277500000</v>
      </c>
      <c r="D66" s="81">
        <f>'App2-JA'!E28</f>
        <v>280400000</v>
      </c>
      <c r="E66" s="81">
        <f>'App2-JA'!F28</f>
        <v>294200000</v>
      </c>
      <c r="F66" s="81">
        <f>'App2-JA'!G28</f>
        <v>320700000</v>
      </c>
      <c r="G66" s="82">
        <f>SUM(G16:G65)</f>
        <v>323500000</v>
      </c>
    </row>
    <row r="67" spans="1:13" x14ac:dyDescent="0.3">
      <c r="A67" s="83"/>
      <c r="B67" s="84"/>
      <c r="C67" s="84"/>
      <c r="D67" s="84"/>
      <c r="E67" s="85"/>
      <c r="F67" s="85"/>
      <c r="G67" s="85"/>
      <c r="H67" s="85"/>
      <c r="I67" s="85"/>
      <c r="J67" s="85"/>
      <c r="K67" s="85"/>
      <c r="L67" s="85"/>
      <c r="M67" s="86"/>
    </row>
    <row r="68" spans="1:13" x14ac:dyDescent="0.3">
      <c r="A68" s="2" t="s">
        <v>46</v>
      </c>
      <c r="B68" s="87"/>
      <c r="C68" s="87"/>
      <c r="D68" s="87"/>
      <c r="E68" s="87"/>
      <c r="F68" s="87"/>
      <c r="G68" s="87"/>
      <c r="H68" s="87"/>
      <c r="I68" s="87"/>
      <c r="J68" s="87"/>
      <c r="K68" s="87"/>
      <c r="L68" s="87"/>
    </row>
    <row r="69" spans="1:13" s="86" customFormat="1" ht="26.25" customHeight="1" x14ac:dyDescent="0.3">
      <c r="A69" s="145" t="s">
        <v>47</v>
      </c>
      <c r="B69" s="145"/>
      <c r="C69" s="145"/>
      <c r="D69" s="145"/>
      <c r="E69" s="145"/>
      <c r="F69" s="145"/>
      <c r="G69" s="145"/>
      <c r="H69" s="145"/>
      <c r="I69" s="145"/>
      <c r="J69" s="145"/>
      <c r="K69" s="145"/>
      <c r="L69" s="145"/>
      <c r="M69" s="58"/>
    </row>
    <row r="70" spans="1:13" ht="15" customHeight="1" x14ac:dyDescent="0.3">
      <c r="A70" s="145" t="s">
        <v>66</v>
      </c>
      <c r="B70" s="145"/>
      <c r="C70" s="145"/>
      <c r="D70" s="145"/>
      <c r="E70" s="145"/>
      <c r="F70" s="145"/>
      <c r="G70" s="145"/>
      <c r="H70" s="145"/>
      <c r="I70" s="145"/>
      <c r="J70" s="145"/>
      <c r="K70" s="145"/>
      <c r="L70" s="145"/>
    </row>
    <row r="71" spans="1:13" ht="15" customHeight="1" x14ac:dyDescent="0.3">
      <c r="A71" s="145" t="s">
        <v>67</v>
      </c>
      <c r="B71" s="145"/>
      <c r="C71" s="145"/>
      <c r="D71" s="145"/>
      <c r="E71" s="145"/>
      <c r="F71" s="145"/>
      <c r="G71" s="145"/>
      <c r="H71" s="145"/>
      <c r="I71" s="145"/>
      <c r="J71" s="145"/>
      <c r="K71" s="145"/>
      <c r="L71" s="145"/>
    </row>
    <row r="72" spans="1:13" ht="15" customHeight="1" x14ac:dyDescent="0.3">
      <c r="A72" s="145" t="s">
        <v>68</v>
      </c>
      <c r="B72" s="145"/>
      <c r="C72" s="145"/>
      <c r="D72" s="145"/>
      <c r="E72" s="145"/>
      <c r="F72" s="145"/>
      <c r="G72" s="145"/>
      <c r="H72" s="145"/>
      <c r="I72" s="145"/>
      <c r="J72" s="145"/>
      <c r="K72" s="145"/>
      <c r="L72" s="145"/>
    </row>
  </sheetData>
  <mergeCells count="6">
    <mergeCell ref="A72:L72"/>
    <mergeCell ref="A10:L10"/>
    <mergeCell ref="A11:L11"/>
    <mergeCell ref="A69:L69"/>
    <mergeCell ref="A70:L70"/>
    <mergeCell ref="A71:L71"/>
  </mergeCells>
  <dataValidations count="2">
    <dataValidation allowBlank="1" showInputMessage="1" showErrorMessage="1" promptTitle="Date Format" prompt="E.g:  &quot;August 1, 2011&quot;" sqref="G7" xr:uid="{C6600644-BD16-4E09-A9E5-1B5278EE52A0}"/>
    <dataValidation type="list" allowBlank="1" showInputMessage="1" showErrorMessage="1" sqref="B15:G15" xr:uid="{FC66F8AB-FEB5-47DD-9478-5D22FBD7BFA8}">
      <formula1>"CGAAP, MIFRS, USGAAP, ASPE"</formula1>
    </dataValidation>
  </dataValidations>
  <printOptions horizontalCentered="1"/>
  <pageMargins left="0.70866141732283472" right="0.70866141732283472" top="1.5354330708661419" bottom="0.74803149606299213" header="0.39370078740157483" footer="0.31496062992125984"/>
  <pageSetup scale="45" orientation="portrait" r:id="rId1"/>
  <headerFooter>
    <oddHeader>&amp;R&amp;12Toronto Hydro-Electric System Limited
EB-2018-0165
Exhibit 4A
Tab 1
Schedule 3
ORIGINAL
Page &amp;P of &amp;N</oddHead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16F72-F7CA-4CE6-B247-7010FADF85F3}">
  <sheetPr>
    <tabColor rgb="FF92D050"/>
    <pageSetUpPr fitToPage="1"/>
  </sheetPr>
  <dimension ref="A1:O94"/>
  <sheetViews>
    <sheetView zoomScale="85" zoomScaleNormal="85" workbookViewId="0"/>
  </sheetViews>
  <sheetFormatPr defaultColWidth="9.1796875" defaultRowHeight="14" x14ac:dyDescent="0.3"/>
  <cols>
    <col min="1" max="1" width="52.7265625" style="58" customWidth="1"/>
    <col min="2" max="9" width="13.453125" style="58" customWidth="1"/>
    <col min="10" max="10" width="16.7265625" style="58" bestFit="1" customWidth="1"/>
    <col min="11" max="13" width="13.453125" style="58" customWidth="1"/>
    <col min="14" max="14" width="14.453125" style="58" customWidth="1"/>
    <col min="15" max="15" width="13.453125" style="58" customWidth="1"/>
    <col min="16" max="16" width="9.1796875" style="58"/>
    <col min="17" max="17" width="14.7265625" style="58" bestFit="1" customWidth="1"/>
    <col min="18" max="16384" width="9.1796875" style="58"/>
  </cols>
  <sheetData>
    <row r="1" spans="1:15" ht="15" customHeight="1" x14ac:dyDescent="0.3">
      <c r="M1" s="88" t="s">
        <v>0</v>
      </c>
      <c r="N1" s="3" t="s">
        <v>173</v>
      </c>
    </row>
    <row r="2" spans="1:15" ht="15" customHeight="1" x14ac:dyDescent="0.3">
      <c r="M2" s="88" t="s">
        <v>1</v>
      </c>
      <c r="N2" s="4" t="s">
        <v>174</v>
      </c>
    </row>
    <row r="3" spans="1:15" ht="15" customHeight="1" x14ac:dyDescent="0.3">
      <c r="M3" s="88" t="s">
        <v>2</v>
      </c>
      <c r="N3" s="4"/>
    </row>
    <row r="4" spans="1:15" ht="15" customHeight="1" x14ac:dyDescent="0.3">
      <c r="M4" s="88" t="s">
        <v>3</v>
      </c>
      <c r="N4" s="4">
        <v>14</v>
      </c>
    </row>
    <row r="5" spans="1:15" ht="15" customHeight="1" x14ac:dyDescent="0.3">
      <c r="M5" s="88" t="s">
        <v>4</v>
      </c>
      <c r="N5" s="5"/>
    </row>
    <row r="6" spans="1:15" ht="15" customHeight="1" x14ac:dyDescent="0.3">
      <c r="M6" s="88"/>
      <c r="N6" s="7"/>
    </row>
    <row r="7" spans="1:15" ht="15" customHeight="1" x14ac:dyDescent="0.3">
      <c r="M7" s="88" t="s">
        <v>5</v>
      </c>
      <c r="N7" s="141">
        <v>45520</v>
      </c>
    </row>
    <row r="8" spans="1:15" ht="15" customHeight="1" x14ac:dyDescent="0.3"/>
    <row r="9" spans="1:15" ht="18" x14ac:dyDescent="0.3">
      <c r="A9" s="149" t="s">
        <v>69</v>
      </c>
      <c r="B9" s="149"/>
      <c r="C9" s="149"/>
      <c r="D9" s="149"/>
      <c r="E9" s="149"/>
      <c r="F9" s="149"/>
      <c r="G9" s="149"/>
      <c r="H9" s="149"/>
      <c r="I9" s="149"/>
      <c r="J9" s="149"/>
    </row>
    <row r="10" spans="1:15" ht="18" x14ac:dyDescent="0.3">
      <c r="A10" s="149" t="s">
        <v>70</v>
      </c>
      <c r="B10" s="149"/>
      <c r="C10" s="149"/>
      <c r="D10" s="149"/>
      <c r="E10" s="149"/>
      <c r="F10" s="149"/>
      <c r="G10" s="149"/>
      <c r="H10" s="149"/>
      <c r="I10" s="149"/>
      <c r="J10" s="149"/>
    </row>
    <row r="11" spans="1:15" ht="15" customHeight="1" thickBot="1" x14ac:dyDescent="0.35">
      <c r="A11" s="89"/>
      <c r="B11" s="89"/>
      <c r="C11" s="89"/>
      <c r="D11" s="89"/>
      <c r="E11" s="89"/>
      <c r="F11" s="89"/>
      <c r="G11" s="89"/>
      <c r="H11" s="89"/>
      <c r="I11" s="89"/>
      <c r="J11" s="90" t="s">
        <v>8</v>
      </c>
    </row>
    <row r="12" spans="1:15" ht="67.5" thickBot="1" x14ac:dyDescent="0.35">
      <c r="A12" s="61" t="s">
        <v>71</v>
      </c>
      <c r="B12" s="10" t="s">
        <v>9</v>
      </c>
      <c r="C12" s="10" t="str">
        <f>'App2-JA'!C13</f>
        <v>2020
Actuals</v>
      </c>
      <c r="D12" s="10" t="str">
        <f>'App2-JA'!D13</f>
        <v>2021
Actuals</v>
      </c>
      <c r="E12" s="10" t="str">
        <f>'App2-JA'!E13</f>
        <v>2022
Actuals</v>
      </c>
      <c r="F12" s="10" t="str">
        <f>'App2-JA'!F13</f>
        <v>2023
Actuals</v>
      </c>
      <c r="G12" s="10" t="str">
        <f>'App2-JA'!G13</f>
        <v>2024
Bridge Year</v>
      </c>
      <c r="H12" s="10" t="s">
        <v>169</v>
      </c>
      <c r="I12" s="10" t="str">
        <f>"Variance (Test Year vs. " &amp; F12 &amp;")"</f>
        <v>Variance (Test Year vs. 2023
Actuals)</v>
      </c>
      <c r="J12" s="10" t="s">
        <v>72</v>
      </c>
      <c r="K12" s="150" t="s">
        <v>73</v>
      </c>
      <c r="L12" s="150"/>
      <c r="M12" s="150"/>
      <c r="N12" s="151"/>
    </row>
    <row r="13" spans="1:15" ht="14.5" thickBot="1" x14ac:dyDescent="0.35">
      <c r="A13" s="91" t="s">
        <v>16</v>
      </c>
      <c r="B13" s="92" t="s">
        <v>17</v>
      </c>
      <c r="C13" s="92" t="s">
        <v>17</v>
      </c>
      <c r="D13" s="92" t="s">
        <v>17</v>
      </c>
      <c r="E13" s="92" t="s">
        <v>17</v>
      </c>
      <c r="F13" s="92" t="s">
        <v>17</v>
      </c>
      <c r="G13" s="92" t="s">
        <v>17</v>
      </c>
      <c r="H13" s="92" t="s">
        <v>17</v>
      </c>
      <c r="I13" s="92"/>
      <c r="J13" s="92"/>
      <c r="K13" s="152"/>
      <c r="L13" s="152"/>
      <c r="M13" s="152"/>
      <c r="N13" s="153"/>
    </row>
    <row r="14" spans="1:15" x14ac:dyDescent="0.3">
      <c r="A14" s="93"/>
      <c r="B14" s="94"/>
      <c r="C14" s="95"/>
      <c r="D14" s="95"/>
      <c r="E14" s="95"/>
      <c r="F14" s="95"/>
      <c r="G14" s="95"/>
      <c r="H14" s="95"/>
      <c r="I14" s="95"/>
      <c r="J14" s="95"/>
      <c r="K14" s="154"/>
      <c r="L14" s="154"/>
      <c r="M14" s="154"/>
      <c r="N14" s="155"/>
    </row>
    <row r="15" spans="1:15" x14ac:dyDescent="0.3">
      <c r="A15" s="96" t="s">
        <v>53</v>
      </c>
      <c r="B15" s="97"/>
      <c r="C15" s="97"/>
      <c r="D15" s="97"/>
      <c r="E15" s="95"/>
      <c r="F15" s="95"/>
      <c r="G15" s="95"/>
      <c r="H15" s="97"/>
      <c r="I15" s="97"/>
      <c r="J15" s="95"/>
      <c r="K15" s="156"/>
      <c r="L15" s="156"/>
      <c r="M15" s="156"/>
      <c r="N15" s="157"/>
    </row>
    <row r="16" spans="1:15" x14ac:dyDescent="0.3">
      <c r="A16" s="76" t="s">
        <v>74</v>
      </c>
      <c r="B16" s="98"/>
      <c r="C16" s="98">
        <v>5800000</v>
      </c>
      <c r="D16" s="98">
        <v>6200000</v>
      </c>
      <c r="E16" s="98">
        <v>5700000</v>
      </c>
      <c r="F16" s="98">
        <v>7300000</v>
      </c>
      <c r="G16" s="98">
        <v>7900000</v>
      </c>
      <c r="H16" s="98">
        <v>8500000</v>
      </c>
      <c r="I16" s="95">
        <f t="shared" ref="I16:I28" si="0">H16-F16</f>
        <v>1200000</v>
      </c>
      <c r="J16" s="95">
        <f t="shared" ref="J16:J28" si="1">H16-B16</f>
        <v>8500000</v>
      </c>
      <c r="K16" s="147" t="s">
        <v>75</v>
      </c>
      <c r="L16" s="147"/>
      <c r="M16" s="147"/>
      <c r="N16" s="148"/>
      <c r="O16" s="99"/>
    </row>
    <row r="17" spans="1:15" x14ac:dyDescent="0.3">
      <c r="A17" s="76" t="s">
        <v>76</v>
      </c>
      <c r="B17" s="98"/>
      <c r="C17" s="98">
        <v>5100000</v>
      </c>
      <c r="D17" s="98">
        <v>4400000</v>
      </c>
      <c r="E17" s="98">
        <v>5700000</v>
      </c>
      <c r="F17" s="98">
        <v>6200000</v>
      </c>
      <c r="G17" s="98">
        <v>6100000</v>
      </c>
      <c r="H17" s="98">
        <v>6400000</v>
      </c>
      <c r="I17" s="95">
        <f t="shared" si="0"/>
        <v>200000</v>
      </c>
      <c r="J17" s="95">
        <f t="shared" si="1"/>
        <v>6400000</v>
      </c>
      <c r="K17" s="147" t="s">
        <v>77</v>
      </c>
      <c r="L17" s="147"/>
      <c r="M17" s="147"/>
      <c r="N17" s="148"/>
      <c r="O17" s="99"/>
    </row>
    <row r="18" spans="1:15" x14ac:dyDescent="0.3">
      <c r="A18" s="76" t="s">
        <v>78</v>
      </c>
      <c r="B18" s="98"/>
      <c r="C18" s="98">
        <v>5900000</v>
      </c>
      <c r="D18" s="98">
        <v>6400000</v>
      </c>
      <c r="E18" s="98">
        <v>5500000</v>
      </c>
      <c r="F18" s="98">
        <v>5800000</v>
      </c>
      <c r="G18" s="98">
        <v>7000000</v>
      </c>
      <c r="H18" s="98">
        <v>7400000</v>
      </c>
      <c r="I18" s="95">
        <f t="shared" si="0"/>
        <v>1600000</v>
      </c>
      <c r="J18" s="95">
        <f t="shared" si="1"/>
        <v>7400000</v>
      </c>
      <c r="K18" s="147" t="s">
        <v>79</v>
      </c>
      <c r="L18" s="147"/>
      <c r="M18" s="147"/>
      <c r="N18" s="148"/>
      <c r="O18" s="99"/>
    </row>
    <row r="19" spans="1:15" x14ac:dyDescent="0.3">
      <c r="A19" s="76" t="s">
        <v>80</v>
      </c>
      <c r="B19" s="98"/>
      <c r="C19" s="98">
        <v>23100000</v>
      </c>
      <c r="D19" s="98">
        <v>26500000</v>
      </c>
      <c r="E19" s="98">
        <v>23500000</v>
      </c>
      <c r="F19" s="98">
        <v>25700000</v>
      </c>
      <c r="G19" s="98">
        <v>25600000</v>
      </c>
      <c r="H19" s="98">
        <v>27900000</v>
      </c>
      <c r="I19" s="95">
        <f t="shared" si="0"/>
        <v>2200000</v>
      </c>
      <c r="J19" s="95">
        <f t="shared" si="1"/>
        <v>27900000</v>
      </c>
      <c r="K19" s="147" t="s">
        <v>81</v>
      </c>
      <c r="L19" s="147"/>
      <c r="M19" s="147"/>
      <c r="N19" s="148"/>
      <c r="O19" s="99"/>
    </row>
    <row r="20" spans="1:15" x14ac:dyDescent="0.3">
      <c r="A20" s="76" t="s">
        <v>82</v>
      </c>
      <c r="B20" s="98"/>
      <c r="C20" s="98">
        <v>22100000</v>
      </c>
      <c r="D20" s="98">
        <v>23000000</v>
      </c>
      <c r="E20" s="98">
        <v>22000000</v>
      </c>
      <c r="F20" s="98">
        <v>19800000</v>
      </c>
      <c r="G20" s="98">
        <v>23100000</v>
      </c>
      <c r="H20" s="98">
        <v>24400000</v>
      </c>
      <c r="I20" s="95">
        <f t="shared" si="0"/>
        <v>4600000</v>
      </c>
      <c r="J20" s="95">
        <f t="shared" si="1"/>
        <v>24400000</v>
      </c>
      <c r="K20" s="147" t="s">
        <v>83</v>
      </c>
      <c r="L20" s="147"/>
      <c r="M20" s="147"/>
      <c r="N20" s="148"/>
      <c r="O20" s="99"/>
    </row>
    <row r="21" spans="1:15" x14ac:dyDescent="0.3">
      <c r="A21" s="76" t="s">
        <v>84</v>
      </c>
      <c r="B21" s="98"/>
      <c r="C21" s="98">
        <v>6000000</v>
      </c>
      <c r="D21" s="98">
        <v>5500000</v>
      </c>
      <c r="E21" s="98">
        <v>4900000</v>
      </c>
      <c r="F21" s="98">
        <v>900000</v>
      </c>
      <c r="G21" s="98">
        <v>1800000</v>
      </c>
      <c r="H21" s="98">
        <v>1700000</v>
      </c>
      <c r="I21" s="95">
        <f t="shared" si="0"/>
        <v>800000</v>
      </c>
      <c r="J21" s="95">
        <f t="shared" si="1"/>
        <v>1700000</v>
      </c>
      <c r="K21" s="147" t="s">
        <v>85</v>
      </c>
      <c r="L21" s="147"/>
      <c r="M21" s="147"/>
      <c r="N21" s="148"/>
      <c r="O21" s="99"/>
    </row>
    <row r="22" spans="1:15" x14ac:dyDescent="0.3">
      <c r="A22" s="76" t="s">
        <v>86</v>
      </c>
      <c r="B22" s="98"/>
      <c r="C22" s="98">
        <v>7600000</v>
      </c>
      <c r="D22" s="98">
        <v>6000000</v>
      </c>
      <c r="E22" s="98">
        <v>6500000</v>
      </c>
      <c r="F22" s="98">
        <v>6500000</v>
      </c>
      <c r="G22" s="98">
        <v>7900000</v>
      </c>
      <c r="H22" s="98">
        <v>7900000</v>
      </c>
      <c r="I22" s="95">
        <f t="shared" si="0"/>
        <v>1400000</v>
      </c>
      <c r="J22" s="95">
        <f t="shared" si="1"/>
        <v>7900000</v>
      </c>
      <c r="K22" s="147" t="s">
        <v>87</v>
      </c>
      <c r="L22" s="147"/>
      <c r="M22" s="147"/>
      <c r="N22" s="148"/>
      <c r="O22" s="99"/>
    </row>
    <row r="23" spans="1:15" x14ac:dyDescent="0.3">
      <c r="A23" s="76" t="s">
        <v>88</v>
      </c>
      <c r="B23" s="98"/>
      <c r="C23" s="98">
        <v>9300000</v>
      </c>
      <c r="D23" s="98">
        <v>7500000</v>
      </c>
      <c r="E23" s="98">
        <v>9000000</v>
      </c>
      <c r="F23" s="98">
        <v>11100000</v>
      </c>
      <c r="G23" s="98">
        <v>11300000</v>
      </c>
      <c r="H23" s="98">
        <v>12100000</v>
      </c>
      <c r="I23" s="95">
        <f t="shared" si="0"/>
        <v>1000000</v>
      </c>
      <c r="J23" s="95">
        <f t="shared" si="1"/>
        <v>12100000</v>
      </c>
      <c r="K23" s="147" t="s">
        <v>89</v>
      </c>
      <c r="L23" s="147"/>
      <c r="M23" s="147"/>
      <c r="N23" s="148"/>
      <c r="O23" s="99"/>
    </row>
    <row r="24" spans="1:15" x14ac:dyDescent="0.3">
      <c r="A24" s="76" t="s">
        <v>90</v>
      </c>
      <c r="B24" s="98"/>
      <c r="C24" s="98">
        <v>13400000</v>
      </c>
      <c r="D24" s="98">
        <v>11900000</v>
      </c>
      <c r="E24" s="98">
        <v>13100000</v>
      </c>
      <c r="F24" s="98">
        <v>11800000</v>
      </c>
      <c r="G24" s="98">
        <v>14000000</v>
      </c>
      <c r="H24" s="98">
        <v>13400000</v>
      </c>
      <c r="I24" s="95">
        <f t="shared" si="0"/>
        <v>1600000</v>
      </c>
      <c r="J24" s="95">
        <f t="shared" si="1"/>
        <v>13400000</v>
      </c>
      <c r="K24" s="147" t="s">
        <v>91</v>
      </c>
      <c r="L24" s="147"/>
      <c r="M24" s="147"/>
      <c r="N24" s="148"/>
      <c r="O24" s="99"/>
    </row>
    <row r="25" spans="1:15" x14ac:dyDescent="0.3">
      <c r="A25" s="76" t="s">
        <v>92</v>
      </c>
      <c r="B25" s="98"/>
      <c r="C25" s="98">
        <v>11000000</v>
      </c>
      <c r="D25" s="98">
        <v>14200000</v>
      </c>
      <c r="E25" s="98">
        <v>17300000</v>
      </c>
      <c r="F25" s="98">
        <v>14400000</v>
      </c>
      <c r="G25" s="98">
        <v>15200000</v>
      </c>
      <c r="H25" s="98">
        <v>15000000</v>
      </c>
      <c r="I25" s="95">
        <f t="shared" si="0"/>
        <v>600000</v>
      </c>
      <c r="J25" s="95">
        <f t="shared" si="1"/>
        <v>15000000</v>
      </c>
      <c r="K25" s="147" t="s">
        <v>93</v>
      </c>
      <c r="L25" s="147"/>
      <c r="M25" s="147"/>
      <c r="N25" s="148"/>
      <c r="O25" s="99"/>
    </row>
    <row r="26" spans="1:15" x14ac:dyDescent="0.3">
      <c r="A26" s="76" t="s">
        <v>94</v>
      </c>
      <c r="B26" s="98"/>
      <c r="C26" s="98">
        <v>9300000</v>
      </c>
      <c r="D26" s="98">
        <v>8500000</v>
      </c>
      <c r="E26" s="98">
        <v>7800000</v>
      </c>
      <c r="F26" s="98">
        <v>8600000</v>
      </c>
      <c r="G26" s="98">
        <v>9100000</v>
      </c>
      <c r="H26" s="98">
        <v>8800000</v>
      </c>
      <c r="I26" s="95">
        <f t="shared" si="0"/>
        <v>200000</v>
      </c>
      <c r="J26" s="95">
        <f t="shared" si="1"/>
        <v>8800000</v>
      </c>
      <c r="K26" s="147" t="s">
        <v>95</v>
      </c>
      <c r="L26" s="147"/>
      <c r="M26" s="147"/>
      <c r="N26" s="148"/>
      <c r="O26" s="99"/>
    </row>
    <row r="27" spans="1:15" x14ac:dyDescent="0.3">
      <c r="A27" s="76" t="s">
        <v>96</v>
      </c>
      <c r="B27" s="98"/>
      <c r="C27" s="98">
        <v>15800000</v>
      </c>
      <c r="D27" s="98">
        <v>12900000</v>
      </c>
      <c r="E27" s="98">
        <v>13800000</v>
      </c>
      <c r="F27" s="98">
        <v>16500000</v>
      </c>
      <c r="G27" s="98">
        <v>18800000</v>
      </c>
      <c r="H27" s="98">
        <v>20300000</v>
      </c>
      <c r="I27" s="95">
        <f t="shared" si="0"/>
        <v>3800000</v>
      </c>
      <c r="J27" s="95">
        <f t="shared" si="1"/>
        <v>20300000</v>
      </c>
      <c r="K27" s="147" t="s">
        <v>97</v>
      </c>
      <c r="L27" s="147"/>
      <c r="M27" s="147"/>
      <c r="N27" s="148"/>
      <c r="O27" s="99"/>
    </row>
    <row r="28" spans="1:15" x14ac:dyDescent="0.3">
      <c r="A28" s="93" t="s">
        <v>98</v>
      </c>
      <c r="B28" s="100"/>
      <c r="C28" s="100">
        <f t="shared" ref="C28:H28" si="2">SUM(C16:C27)</f>
        <v>134400000</v>
      </c>
      <c r="D28" s="100">
        <f t="shared" si="2"/>
        <v>133000000</v>
      </c>
      <c r="E28" s="100">
        <f t="shared" si="2"/>
        <v>134800000</v>
      </c>
      <c r="F28" s="100">
        <f t="shared" si="2"/>
        <v>134600000</v>
      </c>
      <c r="G28" s="100">
        <f t="shared" si="2"/>
        <v>147800000</v>
      </c>
      <c r="H28" s="100">
        <f t="shared" si="2"/>
        <v>153800000</v>
      </c>
      <c r="I28" s="101">
        <f t="shared" si="0"/>
        <v>19200000</v>
      </c>
      <c r="J28" s="101">
        <f t="shared" si="1"/>
        <v>153800000</v>
      </c>
      <c r="K28" s="156"/>
      <c r="L28" s="156"/>
      <c r="M28" s="156"/>
      <c r="N28" s="157"/>
    </row>
    <row r="29" spans="1:15" x14ac:dyDescent="0.3">
      <c r="A29" s="93"/>
      <c r="B29" s="102"/>
      <c r="C29" s="102"/>
      <c r="D29" s="102"/>
      <c r="E29" s="94"/>
      <c r="F29" s="94"/>
      <c r="G29" s="94"/>
      <c r="H29" s="94"/>
      <c r="I29" s="95"/>
      <c r="J29" s="95"/>
      <c r="K29" s="156"/>
      <c r="L29" s="156"/>
      <c r="M29" s="156"/>
      <c r="N29" s="157"/>
    </row>
    <row r="30" spans="1:15" x14ac:dyDescent="0.3">
      <c r="A30" s="96" t="s">
        <v>54</v>
      </c>
      <c r="B30" s="95"/>
      <c r="C30" s="95"/>
      <c r="D30" s="95"/>
      <c r="E30" s="95"/>
      <c r="F30" s="95"/>
      <c r="G30" s="95"/>
      <c r="H30" s="95"/>
      <c r="I30" s="95"/>
      <c r="J30" s="95"/>
      <c r="K30" s="156"/>
      <c r="L30" s="156"/>
      <c r="M30" s="156"/>
      <c r="N30" s="157"/>
    </row>
    <row r="31" spans="1:15" x14ac:dyDescent="0.3">
      <c r="A31" s="76" t="s">
        <v>99</v>
      </c>
      <c r="B31" s="103"/>
      <c r="C31" s="98">
        <v>16600000</v>
      </c>
      <c r="D31" s="98">
        <v>18400000</v>
      </c>
      <c r="E31" s="98">
        <v>17400000</v>
      </c>
      <c r="F31" s="98">
        <v>19000000</v>
      </c>
      <c r="G31" s="98">
        <v>19600000</v>
      </c>
      <c r="H31" s="98">
        <v>18300000</v>
      </c>
      <c r="I31" s="95">
        <f>H31-F31</f>
        <v>-700000</v>
      </c>
      <c r="J31" s="95">
        <f>H31-B31</f>
        <v>18300000</v>
      </c>
      <c r="K31" s="147" t="s">
        <v>95</v>
      </c>
      <c r="L31" s="147"/>
      <c r="M31" s="147"/>
      <c r="N31" s="148"/>
      <c r="O31" s="99"/>
    </row>
    <row r="32" spans="1:15" x14ac:dyDescent="0.3">
      <c r="A32" s="76" t="s">
        <v>100</v>
      </c>
      <c r="B32" s="103"/>
      <c r="C32" s="98">
        <v>400000</v>
      </c>
      <c r="D32" s="98">
        <v>500000</v>
      </c>
      <c r="E32" s="98">
        <v>500000</v>
      </c>
      <c r="F32" s="98">
        <v>500000</v>
      </c>
      <c r="G32" s="98">
        <v>500000</v>
      </c>
      <c r="H32" s="98">
        <v>500000</v>
      </c>
      <c r="I32" s="95">
        <f>H32-F32</f>
        <v>0</v>
      </c>
      <c r="J32" s="95">
        <f>H32-B32</f>
        <v>500000</v>
      </c>
      <c r="K32" s="147" t="s">
        <v>95</v>
      </c>
      <c r="L32" s="147"/>
      <c r="M32" s="147"/>
      <c r="N32" s="148"/>
      <c r="O32" s="99"/>
    </row>
    <row r="33" spans="1:15" x14ac:dyDescent="0.3">
      <c r="A33" s="76" t="s">
        <v>101</v>
      </c>
      <c r="B33" s="103"/>
      <c r="C33" s="98">
        <v>2300000</v>
      </c>
      <c r="D33" s="98">
        <v>2200000</v>
      </c>
      <c r="E33" s="98">
        <v>2100000</v>
      </c>
      <c r="F33" s="98">
        <v>1800000</v>
      </c>
      <c r="G33" s="98">
        <v>2400000</v>
      </c>
      <c r="H33" s="98">
        <v>2300000</v>
      </c>
      <c r="I33" s="95">
        <f>H33-F33</f>
        <v>500000</v>
      </c>
      <c r="J33" s="95">
        <f>H33-B33</f>
        <v>2300000</v>
      </c>
      <c r="K33" s="147" t="s">
        <v>95</v>
      </c>
      <c r="L33" s="147"/>
      <c r="M33" s="147"/>
      <c r="N33" s="148"/>
      <c r="O33" s="99"/>
    </row>
    <row r="34" spans="1:15" x14ac:dyDescent="0.3">
      <c r="A34" s="76" t="s">
        <v>102</v>
      </c>
      <c r="B34" s="103"/>
      <c r="C34" s="98">
        <v>5000000</v>
      </c>
      <c r="D34" s="98">
        <v>4900000</v>
      </c>
      <c r="E34" s="98">
        <v>5000000</v>
      </c>
      <c r="F34" s="98">
        <v>5100000</v>
      </c>
      <c r="G34" s="98">
        <v>5400000</v>
      </c>
      <c r="H34" s="98">
        <v>5200000</v>
      </c>
      <c r="I34" s="95">
        <f>H34-F34</f>
        <v>100000</v>
      </c>
      <c r="J34" s="95">
        <f>H34-B34</f>
        <v>5200000</v>
      </c>
      <c r="K34" s="147" t="s">
        <v>103</v>
      </c>
      <c r="L34" s="147"/>
      <c r="M34" s="147"/>
      <c r="N34" s="148"/>
      <c r="O34" s="99"/>
    </row>
    <row r="35" spans="1:15" x14ac:dyDescent="0.3">
      <c r="A35" s="93" t="s">
        <v>98</v>
      </c>
      <c r="B35" s="100"/>
      <c r="C35" s="100">
        <f t="shared" ref="C35:H35" si="3">SUM(C31:C34)</f>
        <v>24300000</v>
      </c>
      <c r="D35" s="100">
        <f t="shared" si="3"/>
        <v>26000000</v>
      </c>
      <c r="E35" s="100">
        <f t="shared" si="3"/>
        <v>25000000</v>
      </c>
      <c r="F35" s="100">
        <f t="shared" si="3"/>
        <v>26400000</v>
      </c>
      <c r="G35" s="100">
        <f t="shared" si="3"/>
        <v>27900000</v>
      </c>
      <c r="H35" s="100">
        <f t="shared" si="3"/>
        <v>26300000</v>
      </c>
      <c r="I35" s="101">
        <f>H35-F35</f>
        <v>-100000</v>
      </c>
      <c r="J35" s="101">
        <f>H35-B35</f>
        <v>26300000</v>
      </c>
      <c r="K35" s="156"/>
      <c r="L35" s="156"/>
      <c r="M35" s="156"/>
      <c r="N35" s="157"/>
    </row>
    <row r="36" spans="1:15" x14ac:dyDescent="0.3">
      <c r="A36" s="93"/>
      <c r="B36" s="102"/>
      <c r="C36" s="102"/>
      <c r="D36" s="102"/>
      <c r="E36" s="94"/>
      <c r="F36" s="94"/>
      <c r="G36" s="94"/>
      <c r="H36" s="94"/>
      <c r="I36" s="95"/>
      <c r="J36" s="95"/>
      <c r="K36" s="156"/>
      <c r="L36" s="156"/>
      <c r="M36" s="156"/>
      <c r="N36" s="157"/>
    </row>
    <row r="37" spans="1:15" x14ac:dyDescent="0.3">
      <c r="A37" s="96" t="s">
        <v>55</v>
      </c>
      <c r="B37" s="97"/>
      <c r="C37" s="97"/>
      <c r="D37" s="97"/>
      <c r="E37" s="95"/>
      <c r="F37" s="95"/>
      <c r="G37" s="95"/>
      <c r="H37" s="95"/>
      <c r="I37" s="95"/>
      <c r="J37" s="95"/>
      <c r="K37" s="156"/>
      <c r="L37" s="156"/>
      <c r="M37" s="156"/>
      <c r="N37" s="157"/>
    </row>
    <row r="38" spans="1:15" x14ac:dyDescent="0.3">
      <c r="A38" s="76" t="s">
        <v>104</v>
      </c>
      <c r="B38" s="103"/>
      <c r="C38" s="98">
        <v>19400000</v>
      </c>
      <c r="D38" s="98">
        <v>18900000</v>
      </c>
      <c r="E38" s="98">
        <v>19400000</v>
      </c>
      <c r="F38" s="98">
        <v>20700000</v>
      </c>
      <c r="G38" s="98">
        <v>23100000</v>
      </c>
      <c r="H38" s="98">
        <v>22300000</v>
      </c>
      <c r="I38" s="95">
        <f>H38-F38</f>
        <v>1600000</v>
      </c>
      <c r="J38" s="95">
        <f>H38-B38</f>
        <v>22300000</v>
      </c>
      <c r="K38" s="147" t="s">
        <v>105</v>
      </c>
      <c r="L38" s="147"/>
      <c r="M38" s="147"/>
      <c r="N38" s="148"/>
      <c r="O38" s="99"/>
    </row>
    <row r="39" spans="1:15" x14ac:dyDescent="0.3">
      <c r="A39" s="76" t="s">
        <v>106</v>
      </c>
      <c r="B39" s="103"/>
      <c r="C39" s="98">
        <v>24900000</v>
      </c>
      <c r="D39" s="98">
        <v>9000000</v>
      </c>
      <c r="E39" s="98">
        <v>7800000</v>
      </c>
      <c r="F39" s="98">
        <v>9100000</v>
      </c>
      <c r="G39" s="98">
        <v>10200000</v>
      </c>
      <c r="H39" s="98">
        <v>9700000</v>
      </c>
      <c r="I39" s="95">
        <f>H39-F39</f>
        <v>600000</v>
      </c>
      <c r="J39" s="95">
        <f>H39-B39</f>
        <v>9700000</v>
      </c>
      <c r="K39" s="147" t="s">
        <v>107</v>
      </c>
      <c r="L39" s="147"/>
      <c r="M39" s="147"/>
      <c r="N39" s="148"/>
      <c r="O39" s="99"/>
    </row>
    <row r="40" spans="1:15" x14ac:dyDescent="0.3">
      <c r="A40" s="76" t="s">
        <v>108</v>
      </c>
      <c r="B40" s="103"/>
      <c r="C40" s="98">
        <v>11400000</v>
      </c>
      <c r="D40" s="98">
        <v>11400000</v>
      </c>
      <c r="E40" s="98">
        <v>12100000</v>
      </c>
      <c r="F40" s="98">
        <v>13600000</v>
      </c>
      <c r="G40" s="98">
        <v>15100000</v>
      </c>
      <c r="H40" s="98">
        <v>13800000</v>
      </c>
      <c r="I40" s="95">
        <f>H40-F40</f>
        <v>200000</v>
      </c>
      <c r="J40" s="95">
        <f>H40-B40</f>
        <v>13800000</v>
      </c>
      <c r="K40" s="147" t="s">
        <v>109</v>
      </c>
      <c r="L40" s="147"/>
      <c r="M40" s="147"/>
      <c r="N40" s="148"/>
      <c r="O40" s="99"/>
    </row>
    <row r="41" spans="1:15" x14ac:dyDescent="0.3">
      <c r="A41" s="93" t="s">
        <v>98</v>
      </c>
      <c r="B41" s="100"/>
      <c r="C41" s="100">
        <f t="shared" ref="C41:H41" si="4">SUM(C38:C40)</f>
        <v>55700000</v>
      </c>
      <c r="D41" s="100">
        <f t="shared" si="4"/>
        <v>39300000</v>
      </c>
      <c r="E41" s="100">
        <f t="shared" si="4"/>
        <v>39300000</v>
      </c>
      <c r="F41" s="100">
        <f t="shared" si="4"/>
        <v>43400000</v>
      </c>
      <c r="G41" s="100">
        <f t="shared" si="4"/>
        <v>48400000</v>
      </c>
      <c r="H41" s="100">
        <f t="shared" si="4"/>
        <v>45800000</v>
      </c>
      <c r="I41" s="101">
        <f>H41-F41</f>
        <v>2400000</v>
      </c>
      <c r="J41" s="101">
        <f>H41-B41</f>
        <v>45800000</v>
      </c>
      <c r="K41" s="156"/>
      <c r="L41" s="156"/>
      <c r="M41" s="156"/>
      <c r="N41" s="157"/>
    </row>
    <row r="42" spans="1:15" x14ac:dyDescent="0.3">
      <c r="A42" s="93"/>
      <c r="B42" s="102"/>
      <c r="C42" s="102"/>
      <c r="D42" s="102"/>
      <c r="E42" s="94"/>
      <c r="F42" s="94"/>
      <c r="G42" s="94"/>
      <c r="H42" s="94"/>
      <c r="I42" s="95"/>
      <c r="J42" s="95"/>
      <c r="K42" s="156"/>
      <c r="L42" s="156"/>
      <c r="M42" s="156"/>
      <c r="N42" s="157"/>
    </row>
    <row r="43" spans="1:15" x14ac:dyDescent="0.3">
      <c r="A43" s="96" t="s">
        <v>56</v>
      </c>
      <c r="B43" s="95"/>
      <c r="C43" s="95"/>
      <c r="D43" s="95"/>
      <c r="E43" s="95"/>
      <c r="F43" s="95"/>
      <c r="G43" s="95"/>
      <c r="H43" s="95"/>
      <c r="I43" s="95"/>
      <c r="J43" s="95"/>
      <c r="K43" s="156"/>
      <c r="L43" s="156"/>
      <c r="M43" s="156"/>
      <c r="N43" s="157"/>
    </row>
    <row r="44" spans="1:15" x14ac:dyDescent="0.3">
      <c r="A44" s="75" t="s">
        <v>110</v>
      </c>
      <c r="B44" s="103"/>
      <c r="C44" s="98">
        <v>2400000</v>
      </c>
      <c r="D44" s="98">
        <v>2300000</v>
      </c>
      <c r="E44" s="98">
        <v>2400000</v>
      </c>
      <c r="F44" s="98">
        <v>2700000</v>
      </c>
      <c r="G44" s="98">
        <v>3100000</v>
      </c>
      <c r="H44" s="98">
        <v>3100000</v>
      </c>
      <c r="I44" s="95">
        <f>H44-F44</f>
        <v>400000</v>
      </c>
      <c r="J44" s="95">
        <f>H44-B44</f>
        <v>3100000</v>
      </c>
      <c r="K44" s="147" t="s">
        <v>111</v>
      </c>
      <c r="L44" s="147"/>
      <c r="M44" s="147"/>
      <c r="N44" s="148"/>
      <c r="O44" s="99"/>
    </row>
    <row r="45" spans="1:15" ht="25" x14ac:dyDescent="0.3">
      <c r="A45" s="75" t="s">
        <v>112</v>
      </c>
      <c r="B45" s="103"/>
      <c r="C45" s="98">
        <v>5900000</v>
      </c>
      <c r="D45" s="98">
        <v>6300000</v>
      </c>
      <c r="E45" s="98">
        <v>5900000</v>
      </c>
      <c r="F45" s="98">
        <v>7200000</v>
      </c>
      <c r="G45" s="98">
        <v>9400000</v>
      </c>
      <c r="H45" s="98">
        <v>9400000</v>
      </c>
      <c r="I45" s="95">
        <f>H45-F45</f>
        <v>2200000</v>
      </c>
      <c r="J45" s="95">
        <f>H45-B45</f>
        <v>9400000</v>
      </c>
      <c r="K45" s="147" t="s">
        <v>113</v>
      </c>
      <c r="L45" s="147"/>
      <c r="M45" s="147"/>
      <c r="N45" s="148"/>
      <c r="O45" s="99"/>
    </row>
    <row r="46" spans="1:15" x14ac:dyDescent="0.3">
      <c r="A46" s="75" t="s">
        <v>114</v>
      </c>
      <c r="B46" s="103"/>
      <c r="C46" s="98">
        <v>7200000</v>
      </c>
      <c r="D46" s="98">
        <v>9000000</v>
      </c>
      <c r="E46" s="98">
        <v>8400000</v>
      </c>
      <c r="F46" s="98">
        <v>8200000</v>
      </c>
      <c r="G46" s="98">
        <v>8800000</v>
      </c>
      <c r="H46" s="98">
        <v>8800000</v>
      </c>
      <c r="I46" s="95">
        <f>H46-F46</f>
        <v>600000</v>
      </c>
      <c r="J46" s="95">
        <f>H46-B46</f>
        <v>8800000</v>
      </c>
      <c r="K46" s="147" t="s">
        <v>115</v>
      </c>
      <c r="L46" s="147"/>
      <c r="M46" s="147"/>
      <c r="N46" s="148"/>
      <c r="O46" s="99"/>
    </row>
    <row r="47" spans="1:15" x14ac:dyDescent="0.3">
      <c r="A47" s="93" t="s">
        <v>98</v>
      </c>
      <c r="B47" s="100"/>
      <c r="C47" s="100">
        <f t="shared" ref="C47:H47" si="5">SUM(C44:C46)</f>
        <v>15500000</v>
      </c>
      <c r="D47" s="100">
        <f t="shared" si="5"/>
        <v>17600000</v>
      </c>
      <c r="E47" s="100">
        <f t="shared" si="5"/>
        <v>16700000</v>
      </c>
      <c r="F47" s="100">
        <f t="shared" si="5"/>
        <v>18100000</v>
      </c>
      <c r="G47" s="100">
        <f t="shared" si="5"/>
        <v>21300000</v>
      </c>
      <c r="H47" s="100">
        <f t="shared" si="5"/>
        <v>21300000</v>
      </c>
      <c r="I47" s="101">
        <f>H47-F47</f>
        <v>3200000</v>
      </c>
      <c r="J47" s="101">
        <f>H47-B47</f>
        <v>21300000</v>
      </c>
      <c r="K47" s="156"/>
      <c r="L47" s="156"/>
      <c r="M47" s="156"/>
      <c r="N47" s="157"/>
    </row>
    <row r="48" spans="1:15" x14ac:dyDescent="0.3">
      <c r="A48" s="93"/>
      <c r="B48" s="102"/>
      <c r="C48" s="102"/>
      <c r="D48" s="102"/>
      <c r="E48" s="94"/>
      <c r="F48" s="94"/>
      <c r="G48" s="94"/>
      <c r="H48" s="94"/>
      <c r="I48" s="95"/>
      <c r="J48" s="95"/>
      <c r="K48" s="156"/>
      <c r="L48" s="156"/>
      <c r="M48" s="156"/>
      <c r="N48" s="157"/>
    </row>
    <row r="49" spans="1:15" x14ac:dyDescent="0.3">
      <c r="A49" s="96" t="s">
        <v>57</v>
      </c>
      <c r="B49" s="97"/>
      <c r="C49" s="97"/>
      <c r="D49" s="97"/>
      <c r="E49" s="95"/>
      <c r="F49" s="95"/>
      <c r="G49" s="95"/>
      <c r="H49" s="95"/>
      <c r="I49" s="95"/>
      <c r="J49" s="95"/>
      <c r="K49" s="156"/>
      <c r="L49" s="156"/>
      <c r="M49" s="156"/>
      <c r="N49" s="157"/>
    </row>
    <row r="50" spans="1:15" x14ac:dyDescent="0.3">
      <c r="A50" s="76" t="s">
        <v>116</v>
      </c>
      <c r="B50" s="103"/>
      <c r="C50" s="98">
        <v>6500000</v>
      </c>
      <c r="D50" s="98">
        <v>6900000</v>
      </c>
      <c r="E50" s="98">
        <v>6900000</v>
      </c>
      <c r="F50" s="98">
        <v>7900000</v>
      </c>
      <c r="G50" s="98">
        <v>8800000</v>
      </c>
      <c r="H50" s="98">
        <v>8900000</v>
      </c>
      <c r="I50" s="95">
        <f>H50-F50</f>
        <v>1000000</v>
      </c>
      <c r="J50" s="95">
        <f>H50-B50</f>
        <v>8900000</v>
      </c>
      <c r="K50" s="147" t="s">
        <v>117</v>
      </c>
      <c r="L50" s="147"/>
      <c r="M50" s="147"/>
      <c r="N50" s="148"/>
      <c r="O50" s="99"/>
    </row>
    <row r="51" spans="1:15" x14ac:dyDescent="0.3">
      <c r="A51" s="76" t="s">
        <v>118</v>
      </c>
      <c r="B51" s="103"/>
      <c r="C51" s="98">
        <v>6700000</v>
      </c>
      <c r="D51" s="98">
        <v>7700000</v>
      </c>
      <c r="E51" s="98">
        <v>8400000</v>
      </c>
      <c r="F51" s="98">
        <v>8800000</v>
      </c>
      <c r="G51" s="98">
        <v>9700000</v>
      </c>
      <c r="H51" s="98">
        <v>9900000</v>
      </c>
      <c r="I51" s="95">
        <f>H51-F51</f>
        <v>1100000</v>
      </c>
      <c r="J51" s="95">
        <f>H51-B51</f>
        <v>9900000</v>
      </c>
      <c r="K51" s="147" t="s">
        <v>119</v>
      </c>
      <c r="L51" s="147"/>
      <c r="M51" s="147"/>
      <c r="N51" s="148"/>
      <c r="O51" s="99"/>
    </row>
    <row r="52" spans="1:15" x14ac:dyDescent="0.3">
      <c r="A52" s="76" t="s">
        <v>120</v>
      </c>
      <c r="B52" s="103"/>
      <c r="C52" s="98">
        <v>3200000</v>
      </c>
      <c r="D52" s="98">
        <v>3300000</v>
      </c>
      <c r="E52" s="98">
        <v>3100000</v>
      </c>
      <c r="F52" s="98">
        <v>3600000</v>
      </c>
      <c r="G52" s="98">
        <v>4400000</v>
      </c>
      <c r="H52" s="98">
        <v>4300000</v>
      </c>
      <c r="I52" s="95">
        <f>H52-F52</f>
        <v>700000</v>
      </c>
      <c r="J52" s="95">
        <f>H52-B52</f>
        <v>4300000</v>
      </c>
      <c r="K52" s="147" t="s">
        <v>115</v>
      </c>
      <c r="L52" s="147"/>
      <c r="M52" s="147"/>
      <c r="N52" s="148"/>
      <c r="O52" s="99"/>
    </row>
    <row r="53" spans="1:15" x14ac:dyDescent="0.3">
      <c r="A53" s="93" t="s">
        <v>98</v>
      </c>
      <c r="B53" s="100"/>
      <c r="C53" s="100">
        <f t="shared" ref="C53:H53" si="6">SUM(C50:C52)</f>
        <v>16400000</v>
      </c>
      <c r="D53" s="100">
        <f t="shared" si="6"/>
        <v>17900000</v>
      </c>
      <c r="E53" s="100">
        <f t="shared" si="6"/>
        <v>18400000</v>
      </c>
      <c r="F53" s="100">
        <f t="shared" si="6"/>
        <v>20300000</v>
      </c>
      <c r="G53" s="100">
        <f>SUM(G50:G52)</f>
        <v>22900000</v>
      </c>
      <c r="H53" s="100">
        <f t="shared" si="6"/>
        <v>23100000</v>
      </c>
      <c r="I53" s="101">
        <f>H53-F53</f>
        <v>2800000</v>
      </c>
      <c r="J53" s="101">
        <f>H53-B53</f>
        <v>23100000</v>
      </c>
      <c r="K53" s="156"/>
      <c r="L53" s="156"/>
      <c r="M53" s="156"/>
      <c r="N53" s="157"/>
    </row>
    <row r="54" spans="1:15" x14ac:dyDescent="0.3">
      <c r="A54" s="93"/>
      <c r="B54" s="102"/>
      <c r="C54" s="102"/>
      <c r="D54" s="102"/>
      <c r="E54" s="94"/>
      <c r="F54" s="94"/>
      <c r="G54" s="94"/>
      <c r="H54" s="94"/>
      <c r="I54" s="95"/>
      <c r="J54" s="95"/>
      <c r="K54" s="156"/>
      <c r="L54" s="156"/>
      <c r="M54" s="156"/>
      <c r="N54" s="157"/>
    </row>
    <row r="55" spans="1:15" x14ac:dyDescent="0.3">
      <c r="A55" s="96" t="s">
        <v>58</v>
      </c>
      <c r="B55" s="97"/>
      <c r="C55" s="97"/>
      <c r="D55" s="97"/>
      <c r="E55" s="95"/>
      <c r="F55" s="95"/>
      <c r="G55" s="95"/>
      <c r="H55" s="95"/>
      <c r="I55" s="95"/>
      <c r="J55" s="95"/>
      <c r="K55" s="156"/>
      <c r="L55" s="156"/>
      <c r="M55" s="156"/>
      <c r="N55" s="157"/>
    </row>
    <row r="56" spans="1:15" x14ac:dyDescent="0.3">
      <c r="A56" s="75" t="s">
        <v>121</v>
      </c>
      <c r="B56" s="103"/>
      <c r="C56" s="103">
        <v>3700000</v>
      </c>
      <c r="D56" s="103">
        <v>4500000</v>
      </c>
      <c r="E56" s="98">
        <v>6100000</v>
      </c>
      <c r="F56" s="98">
        <v>6300000</v>
      </c>
      <c r="G56" s="98">
        <v>7300000</v>
      </c>
      <c r="H56" s="98">
        <v>7200000</v>
      </c>
      <c r="I56" s="95">
        <f>H56-F56</f>
        <v>900000</v>
      </c>
      <c r="J56" s="95">
        <f>H56-B56</f>
        <v>7200000</v>
      </c>
      <c r="K56" s="147" t="s">
        <v>122</v>
      </c>
      <c r="L56" s="147"/>
      <c r="M56" s="147"/>
      <c r="N56" s="148"/>
      <c r="O56" s="99"/>
    </row>
    <row r="57" spans="1:15" x14ac:dyDescent="0.3">
      <c r="A57" s="75" t="s">
        <v>123</v>
      </c>
      <c r="B57" s="103"/>
      <c r="C57" s="103">
        <v>36900000</v>
      </c>
      <c r="D57" s="103">
        <v>38400000</v>
      </c>
      <c r="E57" s="98">
        <v>39900000</v>
      </c>
      <c r="F57" s="98">
        <v>42600000</v>
      </c>
      <c r="G57" s="98">
        <v>44800000</v>
      </c>
      <c r="H57" s="98">
        <f>43400000-100000</f>
        <v>43300000</v>
      </c>
      <c r="I57" s="95">
        <f>H57-F57</f>
        <v>700000</v>
      </c>
      <c r="J57" s="95">
        <f>H57-B57</f>
        <v>43300000</v>
      </c>
      <c r="K57" s="147" t="s">
        <v>122</v>
      </c>
      <c r="L57" s="147"/>
      <c r="M57" s="147"/>
      <c r="N57" s="148"/>
      <c r="O57" s="99"/>
    </row>
    <row r="58" spans="1:15" x14ac:dyDescent="0.3">
      <c r="A58" s="75" t="s">
        <v>124</v>
      </c>
      <c r="B58" s="103"/>
      <c r="C58" s="103">
        <v>4700000</v>
      </c>
      <c r="D58" s="103">
        <v>4900000</v>
      </c>
      <c r="E58" s="98">
        <v>5000000</v>
      </c>
      <c r="F58" s="98">
        <v>4700000</v>
      </c>
      <c r="G58" s="98">
        <v>3400000</v>
      </c>
      <c r="H58" s="98">
        <v>7000000</v>
      </c>
      <c r="I58" s="95">
        <f>H58-F58</f>
        <v>2300000</v>
      </c>
      <c r="J58" s="95">
        <f>H58-B58</f>
        <v>7000000</v>
      </c>
      <c r="K58" s="147" t="s">
        <v>125</v>
      </c>
      <c r="L58" s="147"/>
      <c r="M58" s="147"/>
      <c r="N58" s="148"/>
      <c r="O58" s="99" t="s">
        <v>171</v>
      </c>
    </row>
    <row r="59" spans="1:15" x14ac:dyDescent="0.3">
      <c r="A59" s="75" t="s">
        <v>126</v>
      </c>
      <c r="B59" s="103"/>
      <c r="C59" s="103">
        <v>2700000</v>
      </c>
      <c r="D59" s="103">
        <v>2800000</v>
      </c>
      <c r="E59" s="98">
        <v>2500000</v>
      </c>
      <c r="F59" s="98">
        <v>2300000</v>
      </c>
      <c r="G59" s="98">
        <v>2300000</v>
      </c>
      <c r="H59" s="98">
        <v>2200000</v>
      </c>
      <c r="I59" s="95">
        <f>H59-F59</f>
        <v>-100000</v>
      </c>
      <c r="J59" s="95">
        <f>H59-B59</f>
        <v>2200000</v>
      </c>
      <c r="K59" s="147" t="s">
        <v>127</v>
      </c>
      <c r="L59" s="147"/>
      <c r="M59" s="147"/>
      <c r="N59" s="148"/>
      <c r="O59" s="99"/>
    </row>
    <row r="60" spans="1:15" x14ac:dyDescent="0.3">
      <c r="A60" s="93" t="s">
        <v>98</v>
      </c>
      <c r="B60" s="100"/>
      <c r="C60" s="100">
        <f t="shared" ref="C60:G60" si="7">SUM(C56:C59)</f>
        <v>48000000</v>
      </c>
      <c r="D60" s="100">
        <f t="shared" si="7"/>
        <v>50600000</v>
      </c>
      <c r="E60" s="100">
        <f t="shared" si="7"/>
        <v>53500000</v>
      </c>
      <c r="F60" s="100">
        <f t="shared" si="7"/>
        <v>55900000</v>
      </c>
      <c r="G60" s="100">
        <f t="shared" si="7"/>
        <v>57800000</v>
      </c>
      <c r="H60" s="100">
        <f>SUM(H56:H59)</f>
        <v>59700000</v>
      </c>
      <c r="I60" s="101">
        <f>H60-F60</f>
        <v>3800000</v>
      </c>
      <c r="J60" s="101">
        <f>H60-B60</f>
        <v>59700000</v>
      </c>
      <c r="K60" s="156"/>
      <c r="L60" s="156"/>
      <c r="M60" s="156"/>
      <c r="N60" s="157"/>
    </row>
    <row r="61" spans="1:15" x14ac:dyDescent="0.3">
      <c r="A61" s="93"/>
      <c r="B61" s="102"/>
      <c r="C61" s="102"/>
      <c r="D61" s="102"/>
      <c r="E61" s="94"/>
      <c r="F61" s="94"/>
      <c r="G61" s="94"/>
      <c r="H61" s="94"/>
      <c r="I61" s="95"/>
      <c r="J61" s="95"/>
      <c r="K61" s="156"/>
      <c r="L61" s="156"/>
      <c r="M61" s="156"/>
      <c r="N61" s="157"/>
    </row>
    <row r="62" spans="1:15" x14ac:dyDescent="0.3">
      <c r="A62" s="96" t="s">
        <v>59</v>
      </c>
      <c r="B62" s="95"/>
      <c r="C62" s="95"/>
      <c r="D62" s="95"/>
      <c r="E62" s="95"/>
      <c r="F62" s="95"/>
      <c r="G62" s="95"/>
      <c r="H62" s="95"/>
      <c r="I62" s="95"/>
      <c r="J62" s="95"/>
      <c r="K62" s="156"/>
      <c r="L62" s="156"/>
      <c r="M62" s="156"/>
      <c r="N62" s="157"/>
    </row>
    <row r="63" spans="1:15" x14ac:dyDescent="0.3">
      <c r="A63" s="75" t="s">
        <v>128</v>
      </c>
      <c r="B63" s="103"/>
      <c r="C63" s="103">
        <v>6100000</v>
      </c>
      <c r="D63" s="103">
        <v>5700000</v>
      </c>
      <c r="E63" s="98">
        <v>5800000</v>
      </c>
      <c r="F63" s="98">
        <v>7000000</v>
      </c>
      <c r="G63" s="98">
        <v>9200000</v>
      </c>
      <c r="H63" s="98">
        <v>9200000</v>
      </c>
      <c r="I63" s="95">
        <f>H63-F63</f>
        <v>2200000</v>
      </c>
      <c r="J63" s="95">
        <f>H63-B63</f>
        <v>9200000</v>
      </c>
      <c r="K63" s="147" t="s">
        <v>129</v>
      </c>
      <c r="L63" s="147"/>
      <c r="M63" s="147"/>
      <c r="N63" s="148"/>
      <c r="O63" s="99"/>
    </row>
    <row r="64" spans="1:15" x14ac:dyDescent="0.3">
      <c r="A64" s="75" t="s">
        <v>130</v>
      </c>
      <c r="B64" s="103"/>
      <c r="C64" s="103">
        <v>8800000</v>
      </c>
      <c r="D64" s="103">
        <v>9200000</v>
      </c>
      <c r="E64" s="98">
        <v>9300000</v>
      </c>
      <c r="F64" s="98">
        <v>10900000</v>
      </c>
      <c r="G64" s="98">
        <v>12400000</v>
      </c>
      <c r="H64" s="98">
        <v>12700000</v>
      </c>
      <c r="I64" s="95">
        <f>H64-F64</f>
        <v>1800000</v>
      </c>
      <c r="J64" s="95">
        <f>H64-B64</f>
        <v>12700000</v>
      </c>
      <c r="K64" s="147" t="s">
        <v>131</v>
      </c>
      <c r="L64" s="147"/>
      <c r="M64" s="147"/>
      <c r="N64" s="148"/>
      <c r="O64" s="99"/>
    </row>
    <row r="65" spans="1:15" x14ac:dyDescent="0.3">
      <c r="A65" s="77" t="s">
        <v>132</v>
      </c>
      <c r="B65" s="103"/>
      <c r="C65" s="103">
        <v>3600000</v>
      </c>
      <c r="D65" s="103">
        <v>4100000</v>
      </c>
      <c r="E65" s="98">
        <v>4100000</v>
      </c>
      <c r="F65" s="98">
        <v>4700000</v>
      </c>
      <c r="G65" s="98">
        <v>6400000</v>
      </c>
      <c r="H65" s="98">
        <v>6300000</v>
      </c>
      <c r="I65" s="95">
        <f>H65-F65</f>
        <v>1600000</v>
      </c>
      <c r="J65" s="95">
        <f>H65-B65</f>
        <v>6300000</v>
      </c>
      <c r="K65" s="147" t="s">
        <v>133</v>
      </c>
      <c r="L65" s="147"/>
      <c r="M65" s="147"/>
      <c r="N65" s="148"/>
      <c r="O65" s="99"/>
    </row>
    <row r="66" spans="1:15" x14ac:dyDescent="0.3">
      <c r="A66" s="93" t="s">
        <v>98</v>
      </c>
      <c r="B66" s="100"/>
      <c r="C66" s="100">
        <f t="shared" ref="C66:H66" si="8">SUM(C63:C65)</f>
        <v>18500000</v>
      </c>
      <c r="D66" s="100">
        <f t="shared" si="8"/>
        <v>19000000</v>
      </c>
      <c r="E66" s="100">
        <f t="shared" si="8"/>
        <v>19200000</v>
      </c>
      <c r="F66" s="100">
        <f t="shared" si="8"/>
        <v>22600000</v>
      </c>
      <c r="G66" s="100">
        <f t="shared" si="8"/>
        <v>28000000</v>
      </c>
      <c r="H66" s="100">
        <f t="shared" si="8"/>
        <v>28200000</v>
      </c>
      <c r="I66" s="101">
        <f>H66-F66</f>
        <v>5600000</v>
      </c>
      <c r="J66" s="101">
        <f>H66-B66</f>
        <v>28200000</v>
      </c>
      <c r="K66" s="156"/>
      <c r="L66" s="156"/>
      <c r="M66" s="156"/>
      <c r="N66" s="157"/>
    </row>
    <row r="67" spans="1:15" x14ac:dyDescent="0.3">
      <c r="A67" s="93"/>
      <c r="B67" s="94"/>
      <c r="C67" s="94"/>
      <c r="D67" s="94"/>
      <c r="E67" s="94"/>
      <c r="F67" s="94"/>
      <c r="G67" s="94"/>
      <c r="H67" s="94"/>
      <c r="I67" s="95"/>
      <c r="J67" s="95"/>
      <c r="K67" s="156"/>
      <c r="L67" s="156"/>
      <c r="M67" s="156"/>
      <c r="N67" s="157"/>
    </row>
    <row r="68" spans="1:15" x14ac:dyDescent="0.3">
      <c r="A68" s="96" t="s">
        <v>62</v>
      </c>
      <c r="B68" s="97"/>
      <c r="C68" s="97"/>
      <c r="D68" s="97"/>
      <c r="E68" s="95"/>
      <c r="F68" s="95"/>
      <c r="G68" s="95"/>
      <c r="H68" s="95"/>
      <c r="I68" s="95"/>
      <c r="J68" s="95"/>
      <c r="K68" s="156"/>
      <c r="L68" s="156"/>
      <c r="M68" s="156"/>
      <c r="N68" s="157"/>
    </row>
    <row r="69" spans="1:15" x14ac:dyDescent="0.3">
      <c r="A69" s="76" t="s">
        <v>134</v>
      </c>
      <c r="B69" s="103"/>
      <c r="C69" s="103">
        <v>1000000</v>
      </c>
      <c r="D69" s="103">
        <v>1000000</v>
      </c>
      <c r="E69" s="98">
        <v>1000000</v>
      </c>
      <c r="F69" s="98">
        <v>1000000</v>
      </c>
      <c r="G69" s="98">
        <v>1400000</v>
      </c>
      <c r="H69" s="98">
        <v>1500000</v>
      </c>
      <c r="I69" s="95">
        <f>H69-F69</f>
        <v>500000</v>
      </c>
      <c r="J69" s="95">
        <f>H69-B69</f>
        <v>1500000</v>
      </c>
      <c r="K69" s="147" t="s">
        <v>135</v>
      </c>
      <c r="L69" s="147"/>
      <c r="M69" s="147"/>
      <c r="N69" s="148"/>
      <c r="O69" s="99"/>
    </row>
    <row r="70" spans="1:15" x14ac:dyDescent="0.3">
      <c r="A70" s="93" t="s">
        <v>98</v>
      </c>
      <c r="B70" s="100"/>
      <c r="C70" s="100">
        <f t="shared" ref="C70:H70" si="9">SUM(C69)</f>
        <v>1000000</v>
      </c>
      <c r="D70" s="100">
        <f t="shared" si="9"/>
        <v>1000000</v>
      </c>
      <c r="E70" s="100">
        <f t="shared" si="9"/>
        <v>1000000</v>
      </c>
      <c r="F70" s="100">
        <f t="shared" si="9"/>
        <v>1000000</v>
      </c>
      <c r="G70" s="100">
        <f t="shared" si="9"/>
        <v>1400000</v>
      </c>
      <c r="H70" s="100">
        <f t="shared" si="9"/>
        <v>1500000</v>
      </c>
      <c r="I70" s="101">
        <f>H70-F70</f>
        <v>500000</v>
      </c>
      <c r="J70" s="101">
        <f>H70-B70</f>
        <v>1500000</v>
      </c>
      <c r="K70" s="156"/>
      <c r="L70" s="156"/>
      <c r="M70" s="156"/>
      <c r="N70" s="157"/>
    </row>
    <row r="71" spans="1:15" x14ac:dyDescent="0.3">
      <c r="A71" s="93"/>
      <c r="B71" s="102"/>
      <c r="C71" s="102"/>
      <c r="D71" s="102"/>
      <c r="E71" s="94"/>
      <c r="F71" s="94"/>
      <c r="G71" s="94"/>
      <c r="H71" s="94"/>
      <c r="I71" s="95"/>
      <c r="J71" s="95"/>
      <c r="K71" s="156"/>
      <c r="L71" s="156"/>
      <c r="M71" s="156"/>
      <c r="N71" s="157"/>
    </row>
    <row r="72" spans="1:15" x14ac:dyDescent="0.3">
      <c r="A72" s="93" t="s">
        <v>63</v>
      </c>
      <c r="B72" s="94"/>
      <c r="C72" s="95"/>
      <c r="D72" s="95"/>
      <c r="E72" s="95"/>
      <c r="F72" s="95"/>
      <c r="G72" s="95"/>
      <c r="H72" s="95"/>
      <c r="I72" s="95"/>
      <c r="J72" s="95"/>
      <c r="K72" s="156"/>
      <c r="L72" s="156"/>
      <c r="M72" s="156"/>
      <c r="N72" s="157"/>
    </row>
    <row r="73" spans="1:15" x14ac:dyDescent="0.3">
      <c r="A73" s="76" t="s">
        <v>136</v>
      </c>
      <c r="B73" s="103"/>
      <c r="C73" s="103">
        <v>-200000</v>
      </c>
      <c r="D73" s="103">
        <v>-300000</v>
      </c>
      <c r="E73" s="98">
        <v>-1000000</v>
      </c>
      <c r="F73" s="98">
        <v>300000</v>
      </c>
      <c r="G73" s="98">
        <v>-900000</v>
      </c>
      <c r="H73" s="98">
        <v>-800000</v>
      </c>
      <c r="I73" s="95">
        <f>H73-F73</f>
        <v>-1100000</v>
      </c>
      <c r="J73" s="95">
        <f>H73-B73</f>
        <v>-800000</v>
      </c>
      <c r="K73" s="147" t="s">
        <v>137</v>
      </c>
      <c r="L73" s="147"/>
      <c r="M73" s="147"/>
      <c r="N73" s="148"/>
      <c r="O73" s="99"/>
    </row>
    <row r="74" spans="1:15" x14ac:dyDescent="0.3">
      <c r="A74" s="93" t="s">
        <v>98</v>
      </c>
      <c r="B74" s="100"/>
      <c r="C74" s="100">
        <f t="shared" ref="C74:H74" si="10">SUM(C73:C73)</f>
        <v>-200000</v>
      </c>
      <c r="D74" s="100">
        <f t="shared" si="10"/>
        <v>-300000</v>
      </c>
      <c r="E74" s="100">
        <f t="shared" si="10"/>
        <v>-1000000</v>
      </c>
      <c r="F74" s="100">
        <f t="shared" si="10"/>
        <v>300000</v>
      </c>
      <c r="G74" s="100">
        <f t="shared" si="10"/>
        <v>-900000</v>
      </c>
      <c r="H74" s="100">
        <f t="shared" si="10"/>
        <v>-800000</v>
      </c>
      <c r="I74" s="101">
        <f>H74-F74</f>
        <v>-1100000</v>
      </c>
      <c r="J74" s="101">
        <f>H74-B74</f>
        <v>-800000</v>
      </c>
      <c r="K74" s="156"/>
      <c r="L74" s="156"/>
      <c r="M74" s="156"/>
      <c r="N74" s="157"/>
    </row>
    <row r="75" spans="1:15" x14ac:dyDescent="0.3">
      <c r="A75" s="93"/>
      <c r="B75" s="94"/>
      <c r="C75" s="94"/>
      <c r="D75" s="94"/>
      <c r="E75" s="94"/>
      <c r="F75" s="94"/>
      <c r="G75" s="94"/>
      <c r="H75" s="94"/>
      <c r="I75" s="95"/>
      <c r="J75" s="95"/>
      <c r="K75" s="156"/>
      <c r="L75" s="156"/>
      <c r="M75" s="156"/>
      <c r="N75" s="157"/>
    </row>
    <row r="76" spans="1:15" x14ac:dyDescent="0.3">
      <c r="A76" s="96" t="s">
        <v>60</v>
      </c>
      <c r="B76" s="95"/>
      <c r="C76" s="95"/>
      <c r="D76" s="95"/>
      <c r="E76" s="104"/>
      <c r="F76" s="104"/>
      <c r="G76" s="104"/>
      <c r="H76" s="104"/>
      <c r="I76" s="95"/>
      <c r="J76" s="95"/>
      <c r="K76" s="156"/>
      <c r="L76" s="156"/>
      <c r="M76" s="156"/>
      <c r="N76" s="157"/>
    </row>
    <row r="77" spans="1:15" x14ac:dyDescent="0.3">
      <c r="A77" s="76" t="s">
        <v>138</v>
      </c>
      <c r="B77" s="103"/>
      <c r="C77" s="103">
        <v>-13200000</v>
      </c>
      <c r="D77" s="103">
        <v>-12900000</v>
      </c>
      <c r="E77" s="98">
        <v>-14200000</v>
      </c>
      <c r="F77" s="98">
        <v>-16200000</v>
      </c>
      <c r="G77" s="98">
        <v>-19100000</v>
      </c>
      <c r="H77" s="98">
        <v>-20500000</v>
      </c>
      <c r="I77" s="95">
        <f t="shared" ref="I77:I82" si="11">H77-F77</f>
        <v>-4300000</v>
      </c>
      <c r="J77" s="95">
        <f t="shared" ref="J77:J82" si="12">H77-B77</f>
        <v>-20500000</v>
      </c>
      <c r="K77" s="147" t="s">
        <v>97</v>
      </c>
      <c r="L77" s="147"/>
      <c r="M77" s="147"/>
      <c r="N77" s="148"/>
      <c r="O77" s="99"/>
    </row>
    <row r="78" spans="1:15" x14ac:dyDescent="0.3">
      <c r="A78" s="76" t="s">
        <v>139</v>
      </c>
      <c r="B78" s="103"/>
      <c r="C78" s="103">
        <v>-9600000</v>
      </c>
      <c r="D78" s="103">
        <v>-9800000</v>
      </c>
      <c r="E78" s="98">
        <v>-9400000</v>
      </c>
      <c r="F78" s="98">
        <v>-9600000</v>
      </c>
      <c r="G78" s="98">
        <v>-10700000</v>
      </c>
      <c r="H78" s="98">
        <v>-10400000</v>
      </c>
      <c r="I78" s="95">
        <f t="shared" si="11"/>
        <v>-800000</v>
      </c>
      <c r="J78" s="95">
        <f t="shared" si="12"/>
        <v>-10400000</v>
      </c>
      <c r="K78" s="147" t="s">
        <v>95</v>
      </c>
      <c r="L78" s="147"/>
      <c r="M78" s="147"/>
      <c r="N78" s="148"/>
      <c r="O78" s="99"/>
    </row>
    <row r="79" spans="1:15" x14ac:dyDescent="0.3">
      <c r="A79" s="76" t="s">
        <v>140</v>
      </c>
      <c r="B79" s="103"/>
      <c r="C79" s="103">
        <v>-800000</v>
      </c>
      <c r="D79" s="103">
        <v>-800000</v>
      </c>
      <c r="E79" s="98">
        <v>-600000</v>
      </c>
      <c r="F79" s="98">
        <v>-800000</v>
      </c>
      <c r="G79" s="98">
        <v>-800000</v>
      </c>
      <c r="H79" s="98">
        <v>-800000</v>
      </c>
      <c r="I79" s="95">
        <f t="shared" si="11"/>
        <v>0</v>
      </c>
      <c r="J79" s="95">
        <f t="shared" si="12"/>
        <v>-800000</v>
      </c>
      <c r="K79" s="147" t="s">
        <v>141</v>
      </c>
      <c r="L79" s="147"/>
      <c r="M79" s="147"/>
      <c r="N79" s="148"/>
      <c r="O79" s="99"/>
    </row>
    <row r="80" spans="1:15" x14ac:dyDescent="0.3">
      <c r="A80" s="76" t="s">
        <v>142</v>
      </c>
      <c r="B80" s="103"/>
      <c r="C80" s="103">
        <v>-1000000</v>
      </c>
      <c r="D80" s="103">
        <v>-2300000</v>
      </c>
      <c r="E80" s="98">
        <v>-1500000</v>
      </c>
      <c r="F80" s="98">
        <v>-1300000</v>
      </c>
      <c r="G80" s="98">
        <v>-2900000</v>
      </c>
      <c r="H80" s="98">
        <v>-3200000</v>
      </c>
      <c r="I80" s="95">
        <f t="shared" si="11"/>
        <v>-1900000</v>
      </c>
      <c r="J80" s="95">
        <f t="shared" si="12"/>
        <v>-3200000</v>
      </c>
      <c r="K80" s="147" t="s">
        <v>143</v>
      </c>
      <c r="L80" s="147"/>
      <c r="M80" s="147"/>
      <c r="N80" s="148"/>
      <c r="O80" s="99"/>
    </row>
    <row r="81" spans="1:15" x14ac:dyDescent="0.3">
      <c r="A81" s="76" t="s">
        <v>144</v>
      </c>
      <c r="B81" s="103"/>
      <c r="C81" s="103">
        <v>-900000</v>
      </c>
      <c r="D81" s="103">
        <v>-800000</v>
      </c>
      <c r="E81" s="98">
        <v>-800000</v>
      </c>
      <c r="F81" s="98">
        <v>-500000</v>
      </c>
      <c r="G81" s="98">
        <v>-400000</v>
      </c>
      <c r="H81" s="98">
        <v>-500000</v>
      </c>
      <c r="I81" s="95">
        <f t="shared" si="11"/>
        <v>0</v>
      </c>
      <c r="J81" s="95">
        <f t="shared" si="12"/>
        <v>-500000</v>
      </c>
      <c r="K81" s="147" t="s">
        <v>145</v>
      </c>
      <c r="L81" s="147"/>
      <c r="M81" s="147"/>
      <c r="N81" s="148"/>
      <c r="O81" s="99"/>
    </row>
    <row r="82" spans="1:15" x14ac:dyDescent="0.3">
      <c r="A82" s="93" t="s">
        <v>98</v>
      </c>
      <c r="B82" s="100"/>
      <c r="C82" s="100">
        <f t="shared" ref="C82:H82" si="13">SUM(C77:C81)</f>
        <v>-25500000</v>
      </c>
      <c r="D82" s="100">
        <f t="shared" si="13"/>
        <v>-26600000</v>
      </c>
      <c r="E82" s="100">
        <f t="shared" si="13"/>
        <v>-26500000</v>
      </c>
      <c r="F82" s="100">
        <f t="shared" si="13"/>
        <v>-28400000</v>
      </c>
      <c r="G82" s="100">
        <f t="shared" si="13"/>
        <v>-33900000</v>
      </c>
      <c r="H82" s="100">
        <f t="shared" si="13"/>
        <v>-35400000</v>
      </c>
      <c r="I82" s="101">
        <f t="shared" si="11"/>
        <v>-7000000</v>
      </c>
      <c r="J82" s="101">
        <f t="shared" si="12"/>
        <v>-35400000</v>
      </c>
      <c r="K82" s="156"/>
      <c r="L82" s="156"/>
      <c r="M82" s="156"/>
      <c r="N82" s="157"/>
    </row>
    <row r="83" spans="1:15" x14ac:dyDescent="0.3">
      <c r="A83" s="93"/>
      <c r="B83" s="102"/>
      <c r="C83" s="102"/>
      <c r="D83" s="102"/>
      <c r="E83" s="94"/>
      <c r="F83" s="94"/>
      <c r="G83" s="94"/>
      <c r="H83" s="94"/>
      <c r="I83" s="95"/>
      <c r="J83" s="95"/>
      <c r="K83" s="156"/>
      <c r="L83" s="156"/>
      <c r="M83" s="156"/>
      <c r="N83" s="157"/>
    </row>
    <row r="84" spans="1:15" ht="14.5" thickBot="1" x14ac:dyDescent="0.35">
      <c r="A84" s="96" t="s">
        <v>64</v>
      </c>
      <c r="B84" s="97"/>
      <c r="C84" s="97">
        <f t="shared" ref="C84:G84" si="14">C85-SUMIF($A$15:$A$83,"Sub-total",C$15:C$83)</f>
        <v>0</v>
      </c>
      <c r="D84" s="97">
        <f t="shared" si="14"/>
        <v>0</v>
      </c>
      <c r="E84" s="97">
        <f t="shared" si="14"/>
        <v>0</v>
      </c>
      <c r="F84" s="97">
        <f t="shared" si="14"/>
        <v>0</v>
      </c>
      <c r="G84" s="97">
        <f t="shared" si="14"/>
        <v>0</v>
      </c>
      <c r="H84" s="97">
        <v>0</v>
      </c>
      <c r="I84" s="105">
        <f>H84-E84</f>
        <v>0</v>
      </c>
      <c r="J84" s="106">
        <f>H84-B84</f>
        <v>0</v>
      </c>
      <c r="K84" s="159"/>
      <c r="L84" s="159"/>
      <c r="M84" s="159"/>
      <c r="N84" s="160"/>
    </row>
    <row r="85" spans="1:15" ht="15" thickTop="1" thickBot="1" x14ac:dyDescent="0.35">
      <c r="A85" s="107" t="s">
        <v>28</v>
      </c>
      <c r="B85" s="108">
        <f>'App2-JA'!B28</f>
        <v>266700000</v>
      </c>
      <c r="C85" s="108">
        <f>'App2-JA'!C28</f>
        <v>288100000</v>
      </c>
      <c r="D85" s="108">
        <f>'App2-JA'!D28</f>
        <v>277500000</v>
      </c>
      <c r="E85" s="108">
        <f>'App2-JA'!E28</f>
        <v>280400000</v>
      </c>
      <c r="F85" s="108">
        <f>'App2-JA'!F28</f>
        <v>294200000</v>
      </c>
      <c r="G85" s="108">
        <f>G82+G74+G70+G66+G60+G53+G47+G41+G35+G28</f>
        <v>320700000</v>
      </c>
      <c r="H85" s="108">
        <f>H82+H74+H70+H66+H60+H53+H47+H41+H35+H28</f>
        <v>323500000</v>
      </c>
      <c r="I85" s="108">
        <f t="shared" ref="I85" si="15">I82+I74+I70+I66+I60+I53+I47+I41+I35+I28</f>
        <v>29300000</v>
      </c>
      <c r="J85" s="108">
        <f>H85-B85</f>
        <v>56800000</v>
      </c>
      <c r="K85" s="161"/>
      <c r="L85" s="161"/>
      <c r="M85" s="161"/>
      <c r="N85" s="162"/>
    </row>
    <row r="86" spans="1:15" x14ac:dyDescent="0.3">
      <c r="B86" s="109"/>
      <c r="D86" s="109"/>
      <c r="E86" s="109"/>
      <c r="F86" s="109"/>
      <c r="G86" s="109"/>
      <c r="H86" s="109"/>
      <c r="I86" s="109"/>
      <c r="J86" s="110"/>
    </row>
    <row r="87" spans="1:15" x14ac:dyDescent="0.3">
      <c r="C87" s="99"/>
      <c r="D87" s="99"/>
      <c r="E87" s="99"/>
      <c r="F87" s="99"/>
      <c r="G87" s="99"/>
      <c r="H87" s="99"/>
      <c r="I87" s="99"/>
      <c r="J87" s="99"/>
    </row>
    <row r="88" spans="1:15" x14ac:dyDescent="0.3">
      <c r="A88" s="111" t="s">
        <v>46</v>
      </c>
      <c r="B88" s="112"/>
      <c r="C88" s="112"/>
      <c r="D88" s="112"/>
      <c r="E88" s="112"/>
      <c r="F88" s="112"/>
      <c r="G88" s="112"/>
      <c r="H88" s="112"/>
      <c r="I88" s="112"/>
      <c r="J88" s="112"/>
    </row>
    <row r="89" spans="1:15" ht="25.5" customHeight="1" x14ac:dyDescent="0.3">
      <c r="A89" s="158" t="s">
        <v>47</v>
      </c>
      <c r="B89" s="158"/>
      <c r="C89" s="158"/>
      <c r="D89" s="158"/>
      <c r="E89" s="158"/>
      <c r="F89" s="158"/>
      <c r="G89" s="158"/>
      <c r="H89" s="158"/>
      <c r="I89" s="158"/>
      <c r="J89" s="158"/>
    </row>
    <row r="90" spans="1:15" ht="25.5" customHeight="1" x14ac:dyDescent="0.3">
      <c r="A90" s="158" t="s">
        <v>146</v>
      </c>
      <c r="B90" s="158"/>
      <c r="C90" s="158"/>
      <c r="D90" s="158"/>
      <c r="E90" s="158"/>
      <c r="F90" s="158"/>
      <c r="G90" s="158"/>
      <c r="H90" s="158"/>
      <c r="I90" s="158"/>
      <c r="J90" s="158"/>
    </row>
    <row r="91" spans="1:15" x14ac:dyDescent="0.3">
      <c r="A91" s="158" t="s">
        <v>147</v>
      </c>
      <c r="B91" s="158"/>
      <c r="C91" s="158"/>
      <c r="D91" s="158"/>
      <c r="E91" s="158"/>
      <c r="F91" s="158"/>
      <c r="G91" s="158"/>
      <c r="H91" s="158"/>
      <c r="I91" s="158"/>
      <c r="J91" s="158"/>
    </row>
    <row r="93" spans="1:15" x14ac:dyDescent="0.3">
      <c r="A93" s="113"/>
      <c r="B93" s="113"/>
      <c r="C93" s="113"/>
      <c r="D93" s="113"/>
      <c r="E93" s="113"/>
      <c r="F93" s="113"/>
      <c r="G93" s="113"/>
      <c r="H93" s="113"/>
      <c r="I93" s="113"/>
      <c r="J93" s="113"/>
    </row>
    <row r="94" spans="1:15" x14ac:dyDescent="0.3">
      <c r="A94" s="113"/>
      <c r="B94" s="113"/>
      <c r="C94" s="113"/>
      <c r="D94" s="113"/>
      <c r="E94" s="113"/>
      <c r="F94" s="113"/>
      <c r="G94" s="113"/>
      <c r="H94" s="113"/>
      <c r="I94" s="113"/>
      <c r="J94" s="113"/>
    </row>
  </sheetData>
  <mergeCells count="79">
    <mergeCell ref="A91:J91"/>
    <mergeCell ref="K82:N82"/>
    <mergeCell ref="K83:N83"/>
    <mergeCell ref="K84:N84"/>
    <mergeCell ref="K85:N85"/>
    <mergeCell ref="A89:J89"/>
    <mergeCell ref="A90:J90"/>
    <mergeCell ref="K81:N81"/>
    <mergeCell ref="K70:N70"/>
    <mergeCell ref="K71:N71"/>
    <mergeCell ref="K72:N72"/>
    <mergeCell ref="K73:N73"/>
    <mergeCell ref="K74:N74"/>
    <mergeCell ref="K75:N75"/>
    <mergeCell ref="K76:N76"/>
    <mergeCell ref="K77:N77"/>
    <mergeCell ref="K78:N78"/>
    <mergeCell ref="K79:N79"/>
    <mergeCell ref="K80:N80"/>
    <mergeCell ref="K69:N69"/>
    <mergeCell ref="K58:N58"/>
    <mergeCell ref="K59:N59"/>
    <mergeCell ref="K60:N60"/>
    <mergeCell ref="K61:N61"/>
    <mergeCell ref="K62:N62"/>
    <mergeCell ref="K63:N63"/>
    <mergeCell ref="K64:N64"/>
    <mergeCell ref="K65:N65"/>
    <mergeCell ref="K66:N66"/>
    <mergeCell ref="K67:N67"/>
    <mergeCell ref="K68:N68"/>
    <mergeCell ref="K57:N57"/>
    <mergeCell ref="K46:N46"/>
    <mergeCell ref="K47:N47"/>
    <mergeCell ref="K48:N48"/>
    <mergeCell ref="K49:N49"/>
    <mergeCell ref="K50:N50"/>
    <mergeCell ref="K51:N51"/>
    <mergeCell ref="K52:N52"/>
    <mergeCell ref="K53:N53"/>
    <mergeCell ref="K54:N54"/>
    <mergeCell ref="K55:N55"/>
    <mergeCell ref="K56:N56"/>
    <mergeCell ref="K45:N45"/>
    <mergeCell ref="K34:N34"/>
    <mergeCell ref="K35:N35"/>
    <mergeCell ref="K36:N36"/>
    <mergeCell ref="K37:N37"/>
    <mergeCell ref="K38:N38"/>
    <mergeCell ref="K39:N39"/>
    <mergeCell ref="K40:N40"/>
    <mergeCell ref="K41:N41"/>
    <mergeCell ref="K42:N42"/>
    <mergeCell ref="K43:N43"/>
    <mergeCell ref="K44:N44"/>
    <mergeCell ref="K33:N33"/>
    <mergeCell ref="K22:N22"/>
    <mergeCell ref="K23:N23"/>
    <mergeCell ref="K24:N24"/>
    <mergeCell ref="K25:N25"/>
    <mergeCell ref="K26:N26"/>
    <mergeCell ref="K27:N27"/>
    <mergeCell ref="K28:N28"/>
    <mergeCell ref="K29:N29"/>
    <mergeCell ref="K30:N30"/>
    <mergeCell ref="K31:N31"/>
    <mergeCell ref="K32:N32"/>
    <mergeCell ref="K21:N21"/>
    <mergeCell ref="A9:J9"/>
    <mergeCell ref="A10:J10"/>
    <mergeCell ref="K12:N12"/>
    <mergeCell ref="K13:N13"/>
    <mergeCell ref="K14:N14"/>
    <mergeCell ref="K15:N15"/>
    <mergeCell ref="K16:N16"/>
    <mergeCell ref="K17:N17"/>
    <mergeCell ref="K18:N18"/>
    <mergeCell ref="K19:N19"/>
    <mergeCell ref="K20:N20"/>
  </mergeCells>
  <dataValidations count="1">
    <dataValidation allowBlank="1" showInputMessage="1" showErrorMessage="1" promptTitle="Date Format" prompt="E.g:  &quot;August 1, 2011&quot;" sqref="N7" xr:uid="{42175E39-3A15-4D47-9AD4-F59034EC9061}"/>
  </dataValidations>
  <printOptions horizontalCentered="1"/>
  <pageMargins left="0.31496062992125984" right="0.31496062992125984" top="1.5354330708661419" bottom="0.35433070866141736" header="0.39370078740157483" footer="0.31496062992125984"/>
  <pageSetup scale="34" orientation="portrait" r:id="rId1"/>
  <headerFooter>
    <oddHeader>&amp;R&amp;12Toronto Hydro-Electric System Limited
EB-2018-0165
Exhibit 4A
Tab 1
Schedule 4
ORIGINAL
Page &amp;P of &amp;N</oddHeader>
  </headerFooter>
  <rowBreaks count="2" manualBreakCount="2">
    <brk id="53" max="18" man="1"/>
    <brk id="70" max="17" man="1"/>
  </rowBreaks>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2237B-012D-4467-9208-E79D4C76C912}">
  <sheetPr>
    <tabColor rgb="FF00B0F0"/>
    <pageSetUpPr fitToPage="1"/>
  </sheetPr>
  <dimension ref="A1:N37"/>
  <sheetViews>
    <sheetView zoomScale="85" zoomScaleNormal="85" workbookViewId="0"/>
  </sheetViews>
  <sheetFormatPr defaultColWidth="9.1796875" defaultRowHeight="14.5" x14ac:dyDescent="0.35"/>
  <cols>
    <col min="1" max="1" width="6" style="114" customWidth="1"/>
    <col min="2" max="2" width="42" style="114" customWidth="1"/>
    <col min="3" max="8" width="13.453125" style="114" customWidth="1"/>
    <col min="9" max="9" width="14.6328125" style="114" customWidth="1"/>
    <col min="10" max="14" width="13.453125" style="114" customWidth="1"/>
    <col min="15" max="16384" width="9.1796875" style="114"/>
  </cols>
  <sheetData>
    <row r="1" spans="1:14" x14ac:dyDescent="0.35">
      <c r="H1" s="115" t="s">
        <v>0</v>
      </c>
      <c r="I1" s="3" t="s">
        <v>173</v>
      </c>
    </row>
    <row r="2" spans="1:14" x14ac:dyDescent="0.35">
      <c r="H2" s="115" t="s">
        <v>1</v>
      </c>
      <c r="I2" s="4" t="s">
        <v>174</v>
      </c>
    </row>
    <row r="3" spans="1:14" x14ac:dyDescent="0.35">
      <c r="H3" s="115" t="s">
        <v>2</v>
      </c>
      <c r="I3" s="4"/>
    </row>
    <row r="4" spans="1:14" x14ac:dyDescent="0.35">
      <c r="H4" s="115" t="s">
        <v>3</v>
      </c>
      <c r="I4" s="4">
        <v>14</v>
      </c>
    </row>
    <row r="5" spans="1:14" x14ac:dyDescent="0.35">
      <c r="H5" s="115" t="s">
        <v>4</v>
      </c>
      <c r="I5" s="5"/>
    </row>
    <row r="6" spans="1:14" x14ac:dyDescent="0.35">
      <c r="H6" s="115"/>
      <c r="I6" s="7"/>
    </row>
    <row r="7" spans="1:14" x14ac:dyDescent="0.35">
      <c r="H7" s="115" t="s">
        <v>5</v>
      </c>
      <c r="I7" s="141">
        <v>45520</v>
      </c>
    </row>
    <row r="9" spans="1:14" ht="18" x14ac:dyDescent="0.4">
      <c r="A9" s="165" t="s">
        <v>148</v>
      </c>
      <c r="B9" s="165"/>
      <c r="C9" s="165"/>
      <c r="D9" s="165"/>
      <c r="E9" s="165"/>
      <c r="F9" s="165"/>
      <c r="G9" s="165"/>
      <c r="H9" s="165"/>
      <c r="I9" s="165"/>
      <c r="J9" s="165"/>
      <c r="K9" s="165"/>
      <c r="L9" s="165"/>
      <c r="M9" s="165"/>
      <c r="N9" s="165"/>
    </row>
    <row r="10" spans="1:14" ht="18" x14ac:dyDescent="0.4">
      <c r="A10" s="165" t="s">
        <v>172</v>
      </c>
      <c r="B10" s="165"/>
      <c r="C10" s="165"/>
      <c r="D10" s="165"/>
      <c r="E10" s="165"/>
      <c r="F10" s="165"/>
      <c r="G10" s="165"/>
      <c r="H10" s="165"/>
      <c r="I10" s="165"/>
      <c r="J10" s="165"/>
      <c r="K10" s="165"/>
      <c r="L10" s="165"/>
      <c r="M10" s="165"/>
      <c r="N10" s="165"/>
    </row>
    <row r="11" spans="1:14" ht="15" thickBot="1" x14ac:dyDescent="0.4">
      <c r="J11" s="116"/>
    </row>
    <row r="12" spans="1:14" ht="81.75" customHeight="1" x14ac:dyDescent="0.35">
      <c r="A12" s="166"/>
      <c r="B12" s="167"/>
      <c r="C12" s="117" t="s">
        <v>9</v>
      </c>
      <c r="D12" s="117" t="str">
        <f>'App2-JA'!C13</f>
        <v>2020
Actuals</v>
      </c>
      <c r="E12" s="117" t="str">
        <f>'App2-JA'!D13</f>
        <v>2021
Actuals</v>
      </c>
      <c r="F12" s="117" t="str">
        <f>'App2-JA'!E13</f>
        <v>2022
Actuals</v>
      </c>
      <c r="G12" s="117" t="s">
        <v>13</v>
      </c>
      <c r="H12" s="117" t="str">
        <f>'App2-JA'!G13</f>
        <v>2024
Bridge Year</v>
      </c>
      <c r="I12" s="117" t="str">
        <f>'App2-JA'!H13</f>
        <v>2025
Test</v>
      </c>
    </row>
    <row r="13" spans="1:14" x14ac:dyDescent="0.35">
      <c r="A13" s="168" t="s">
        <v>16</v>
      </c>
      <c r="B13" s="169"/>
      <c r="C13" s="118" t="str">
        <f>'App2-JA'!B14</f>
        <v>MIFRS</v>
      </c>
      <c r="D13" s="118" t="str">
        <f>'App2-JA'!C14</f>
        <v>MIFRS</v>
      </c>
      <c r="E13" s="118" t="str">
        <f>'App2-JA'!D14</f>
        <v>MIFRS</v>
      </c>
      <c r="F13" s="118" t="str">
        <f>'App2-JA'!E14</f>
        <v>MIFRS</v>
      </c>
      <c r="G13" s="118" t="str">
        <f>'App2-JA'!F14</f>
        <v>MIFRS</v>
      </c>
      <c r="H13" s="118" t="str">
        <f>'App2-JA'!G14</f>
        <v>MIFRS</v>
      </c>
      <c r="I13" s="118" t="str">
        <f>'App2-JA'!H14</f>
        <v>MIFRS</v>
      </c>
    </row>
    <row r="14" spans="1:14" x14ac:dyDescent="0.35">
      <c r="A14" s="170" t="s">
        <v>149</v>
      </c>
      <c r="B14" s="171"/>
      <c r="C14" s="119"/>
      <c r="D14" s="119"/>
      <c r="E14" s="119"/>
      <c r="F14" s="119"/>
      <c r="G14" s="119"/>
      <c r="H14" s="119"/>
      <c r="I14" s="119"/>
    </row>
    <row r="15" spans="1:14" x14ac:dyDescent="0.35">
      <c r="A15" s="172" t="s">
        <v>150</v>
      </c>
      <c r="B15" s="173"/>
      <c r="C15" s="120">
        <f>'App2-JA'!B17</f>
        <v>126300000</v>
      </c>
      <c r="D15" s="120">
        <f>'App2-JA'!C17</f>
        <v>117100000</v>
      </c>
      <c r="E15" s="120">
        <f>'App2-JA'!D17</f>
        <v>117500000</v>
      </c>
      <c r="F15" s="120">
        <f>'App2-JA'!E17</f>
        <v>124000000</v>
      </c>
      <c r="G15" s="120">
        <f>'App2-JA'!F17</f>
        <v>119400000</v>
      </c>
      <c r="H15" s="120">
        <f>'App2-JA'!G17</f>
        <v>133600000</v>
      </c>
      <c r="I15" s="120">
        <f>'App2-JA'!H17</f>
        <v>135900000</v>
      </c>
    </row>
    <row r="16" spans="1:14" x14ac:dyDescent="0.35">
      <c r="A16" s="172" t="s">
        <v>151</v>
      </c>
      <c r="B16" s="173"/>
      <c r="C16" s="120">
        <f>'App2-JA'!B25</f>
        <v>140400000</v>
      </c>
      <c r="D16" s="120">
        <f>'App2-JA'!C25</f>
        <v>171000000</v>
      </c>
      <c r="E16" s="120">
        <f>'App2-JA'!D25</f>
        <v>160000000</v>
      </c>
      <c r="F16" s="120">
        <f>'App2-JA'!E25</f>
        <v>156400000</v>
      </c>
      <c r="G16" s="120">
        <f>'App2-JA'!F25</f>
        <v>174800000</v>
      </c>
      <c r="H16" s="120">
        <f>'App2-JA'!G25</f>
        <v>187100000</v>
      </c>
      <c r="I16" s="120">
        <f>'App2-JA'!H25</f>
        <v>187600000</v>
      </c>
    </row>
    <row r="17" spans="1:14" x14ac:dyDescent="0.35">
      <c r="A17" s="172" t="s">
        <v>152</v>
      </c>
      <c r="B17" s="173"/>
      <c r="C17" s="121">
        <f t="shared" ref="C17:I17" si="0">SUM(C15:C16)</f>
        <v>266700000</v>
      </c>
      <c r="D17" s="121">
        <f t="shared" si="0"/>
        <v>288100000</v>
      </c>
      <c r="E17" s="121">
        <f t="shared" si="0"/>
        <v>277500000</v>
      </c>
      <c r="F17" s="121">
        <f t="shared" si="0"/>
        <v>280400000</v>
      </c>
      <c r="G17" s="121">
        <f t="shared" si="0"/>
        <v>294200000</v>
      </c>
      <c r="H17" s="121">
        <f t="shared" si="0"/>
        <v>320700000</v>
      </c>
      <c r="I17" s="121">
        <f t="shared" si="0"/>
        <v>323500000</v>
      </c>
    </row>
    <row r="18" spans="1:14" ht="15.5" x14ac:dyDescent="0.35">
      <c r="A18" s="163" t="s">
        <v>153</v>
      </c>
      <c r="B18" s="164"/>
      <c r="C18" s="122">
        <v>781374</v>
      </c>
      <c r="D18" s="122">
        <v>781374</v>
      </c>
      <c r="E18" s="122">
        <v>786258</v>
      </c>
      <c r="F18" s="122">
        <v>790699</v>
      </c>
      <c r="G18" s="122">
        <v>793455.50000000012</v>
      </c>
      <c r="H18" s="122">
        <v>796786.62746274797</v>
      </c>
      <c r="I18" s="122">
        <v>800430.13106366491</v>
      </c>
    </row>
    <row r="19" spans="1:14" ht="15.5" x14ac:dyDescent="0.35">
      <c r="A19" s="163" t="s">
        <v>154</v>
      </c>
      <c r="B19" s="164"/>
      <c r="C19" s="123">
        <v>1321</v>
      </c>
      <c r="D19" s="123">
        <v>1321</v>
      </c>
      <c r="E19" s="123">
        <v>1203</v>
      </c>
      <c r="F19" s="123">
        <v>1227</v>
      </c>
      <c r="G19" s="123">
        <v>1294</v>
      </c>
      <c r="H19" s="123">
        <v>1463</v>
      </c>
      <c r="I19" s="123">
        <v>1444</v>
      </c>
    </row>
    <row r="20" spans="1:14" x14ac:dyDescent="0.35">
      <c r="A20" s="163" t="s">
        <v>155</v>
      </c>
      <c r="B20" s="164"/>
      <c r="C20" s="124">
        <f t="shared" ref="C20:I20" si="1">IF(C19=0,"",C18/C19)</f>
        <v>591.50189250567746</v>
      </c>
      <c r="D20" s="124">
        <f t="shared" si="1"/>
        <v>591.50189250567746</v>
      </c>
      <c r="E20" s="124">
        <f t="shared" si="1"/>
        <v>653.58104738154611</v>
      </c>
      <c r="F20" s="124">
        <f t="shared" si="1"/>
        <v>644.41646291768541</v>
      </c>
      <c r="G20" s="124">
        <f t="shared" si="1"/>
        <v>613.18044822256581</v>
      </c>
      <c r="H20" s="124">
        <f t="shared" si="1"/>
        <v>544.62517256510455</v>
      </c>
      <c r="I20" s="124">
        <f t="shared" si="1"/>
        <v>554.31449519644389</v>
      </c>
    </row>
    <row r="21" spans="1:14" x14ac:dyDescent="0.35">
      <c r="A21" s="163" t="s">
        <v>156</v>
      </c>
      <c r="B21" s="164"/>
      <c r="C21" s="125"/>
      <c r="D21" s="125"/>
      <c r="E21" s="125"/>
      <c r="F21" s="125"/>
      <c r="G21" s="125"/>
      <c r="H21" s="125"/>
      <c r="I21" s="125"/>
    </row>
    <row r="22" spans="1:14" x14ac:dyDescent="0.35">
      <c r="A22" s="176" t="s">
        <v>157</v>
      </c>
      <c r="B22" s="164"/>
      <c r="C22" s="126">
        <f t="shared" ref="C22:I22" si="2">IF(C18=0,"",C15/C18)</f>
        <v>161.6383447619194</v>
      </c>
      <c r="D22" s="126">
        <f t="shared" si="2"/>
        <v>149.86421355202503</v>
      </c>
      <c r="E22" s="126">
        <f t="shared" si="2"/>
        <v>149.44204065332244</v>
      </c>
      <c r="F22" s="126">
        <f t="shared" si="2"/>
        <v>156.82326650217087</v>
      </c>
      <c r="G22" s="126">
        <f t="shared" si="2"/>
        <v>150.48102886677322</v>
      </c>
      <c r="H22" s="126">
        <f t="shared" si="2"/>
        <v>167.67349676215065</v>
      </c>
      <c r="I22" s="126">
        <f t="shared" si="2"/>
        <v>169.78371343843219</v>
      </c>
    </row>
    <row r="23" spans="1:14" x14ac:dyDescent="0.35">
      <c r="A23" s="127" t="s">
        <v>158</v>
      </c>
      <c r="B23" s="128"/>
      <c r="C23" s="126">
        <f t="shared" ref="C23:I23" si="3">IF(C18=0,"",C16/C18)</f>
        <v>179.68348063795315</v>
      </c>
      <c r="D23" s="126">
        <f t="shared" si="3"/>
        <v>218.84526487955833</v>
      </c>
      <c r="E23" s="126">
        <f t="shared" si="3"/>
        <v>203.49554471941781</v>
      </c>
      <c r="F23" s="126">
        <f t="shared" si="3"/>
        <v>197.79966839467357</v>
      </c>
      <c r="G23" s="126">
        <f t="shared" si="3"/>
        <v>220.30220976475678</v>
      </c>
      <c r="H23" s="126">
        <f t="shared" si="3"/>
        <v>234.81819793561664</v>
      </c>
      <c r="I23" s="126">
        <f t="shared" si="3"/>
        <v>234.373985585356</v>
      </c>
    </row>
    <row r="24" spans="1:14" x14ac:dyDescent="0.35">
      <c r="A24" s="127" t="s">
        <v>159</v>
      </c>
      <c r="B24" s="128"/>
      <c r="C24" s="126">
        <f t="shared" ref="C24:I24" si="4">IF(C18=0,"",C17/C18)</f>
        <v>341.32182539987252</v>
      </c>
      <c r="D24" s="126">
        <f t="shared" si="4"/>
        <v>368.70947843158336</v>
      </c>
      <c r="E24" s="126">
        <f t="shared" si="4"/>
        <v>352.93758537274027</v>
      </c>
      <c r="F24" s="126">
        <f t="shared" si="4"/>
        <v>354.62293489684441</v>
      </c>
      <c r="G24" s="126">
        <f t="shared" si="4"/>
        <v>370.78323863153003</v>
      </c>
      <c r="H24" s="126">
        <f t="shared" si="4"/>
        <v>402.49169469776729</v>
      </c>
      <c r="I24" s="126">
        <f t="shared" si="4"/>
        <v>404.15769902378815</v>
      </c>
    </row>
    <row r="25" spans="1:14" x14ac:dyDescent="0.35">
      <c r="A25" s="163" t="s">
        <v>160</v>
      </c>
      <c r="B25" s="164"/>
      <c r="C25" s="126"/>
      <c r="D25" s="126"/>
      <c r="E25" s="126"/>
      <c r="F25" s="126"/>
      <c r="G25" s="126"/>
      <c r="H25" s="126"/>
      <c r="I25" s="126"/>
    </row>
    <row r="26" spans="1:14" x14ac:dyDescent="0.35">
      <c r="A26" s="176" t="s">
        <v>161</v>
      </c>
      <c r="B26" s="164"/>
      <c r="C26" s="126">
        <f t="shared" ref="C26:I26" si="5">IF(C19=0,"",C15/C19)</f>
        <v>95609.386828160481</v>
      </c>
      <c r="D26" s="126">
        <f t="shared" si="5"/>
        <v>88644.965934897802</v>
      </c>
      <c r="E26" s="126">
        <f t="shared" si="5"/>
        <v>97672.485453034082</v>
      </c>
      <c r="F26" s="126">
        <f t="shared" si="5"/>
        <v>101059.49470252648</v>
      </c>
      <c r="G26" s="126">
        <f t="shared" si="5"/>
        <v>92272.024729520868</v>
      </c>
      <c r="H26" s="126">
        <f t="shared" si="5"/>
        <v>91319.207108680799</v>
      </c>
      <c r="I26" s="126">
        <f t="shared" si="5"/>
        <v>94113.573407202217</v>
      </c>
    </row>
    <row r="27" spans="1:14" x14ac:dyDescent="0.35">
      <c r="A27" s="127" t="s">
        <v>162</v>
      </c>
      <c r="B27" s="128"/>
      <c r="C27" s="126">
        <f t="shared" ref="C27:I27" si="6">IF(C19=0,"",C16/C19)</f>
        <v>106283.11884935654</v>
      </c>
      <c r="D27" s="126">
        <f t="shared" si="6"/>
        <v>129447.38834216502</v>
      </c>
      <c r="E27" s="126">
        <f t="shared" si="6"/>
        <v>133000.83125519534</v>
      </c>
      <c r="F27" s="126">
        <f t="shared" si="6"/>
        <v>127465.36267318664</v>
      </c>
      <c r="G27" s="126">
        <f t="shared" si="6"/>
        <v>135085.00772797526</v>
      </c>
      <c r="H27" s="126">
        <f t="shared" si="6"/>
        <v>127887.9015721121</v>
      </c>
      <c r="I27" s="126">
        <f t="shared" si="6"/>
        <v>129916.8975069252</v>
      </c>
    </row>
    <row r="28" spans="1:14" ht="15" thickBot="1" x14ac:dyDescent="0.4">
      <c r="A28" s="129" t="s">
        <v>163</v>
      </c>
      <c r="B28" s="130"/>
      <c r="C28" s="131">
        <f t="shared" ref="C28:I28" si="7">IF(C19=0,"",C17/C19)</f>
        <v>201892.50567751704</v>
      </c>
      <c r="D28" s="131">
        <f t="shared" si="7"/>
        <v>218092.35427706284</v>
      </c>
      <c r="E28" s="131">
        <f t="shared" si="7"/>
        <v>230673.31670822942</v>
      </c>
      <c r="F28" s="131">
        <f t="shared" si="7"/>
        <v>228524.85737571312</v>
      </c>
      <c r="G28" s="131">
        <f t="shared" si="7"/>
        <v>227357.03245749613</v>
      </c>
      <c r="H28" s="131">
        <f t="shared" si="7"/>
        <v>219207.10868079288</v>
      </c>
      <c r="I28" s="131">
        <f t="shared" si="7"/>
        <v>224030.47091412742</v>
      </c>
    </row>
    <row r="30" spans="1:14" x14ac:dyDescent="0.35">
      <c r="A30" s="132" t="s">
        <v>46</v>
      </c>
    </row>
    <row r="31" spans="1:14" ht="30" customHeight="1" x14ac:dyDescent="0.35">
      <c r="A31" s="174" t="s">
        <v>47</v>
      </c>
      <c r="B31" s="174"/>
      <c r="C31" s="174"/>
      <c r="D31" s="174"/>
      <c r="E31" s="174"/>
      <c r="F31" s="174"/>
      <c r="G31" s="174"/>
      <c r="H31" s="174"/>
      <c r="I31" s="174"/>
      <c r="J31" s="174"/>
      <c r="K31" s="174"/>
      <c r="L31" s="174"/>
      <c r="M31" s="174"/>
      <c r="N31" s="174"/>
    </row>
    <row r="32" spans="1:14" ht="30" customHeight="1" x14ac:dyDescent="0.35">
      <c r="A32" s="174" t="s">
        <v>164</v>
      </c>
      <c r="B32" s="174"/>
      <c r="C32" s="174"/>
      <c r="D32" s="174"/>
      <c r="E32" s="174"/>
      <c r="F32" s="174"/>
      <c r="G32" s="174"/>
      <c r="H32" s="174"/>
      <c r="I32" s="174"/>
      <c r="J32" s="174"/>
      <c r="K32" s="174"/>
      <c r="L32" s="174"/>
      <c r="M32" s="174"/>
      <c r="N32" s="174"/>
    </row>
    <row r="33" spans="1:14" x14ac:dyDescent="0.35">
      <c r="A33" s="175" t="s">
        <v>165</v>
      </c>
      <c r="B33" s="175"/>
      <c r="C33" s="175"/>
      <c r="D33" s="175"/>
      <c r="E33" s="175"/>
      <c r="F33" s="175"/>
      <c r="G33" s="175"/>
      <c r="H33" s="175"/>
      <c r="I33" s="175"/>
      <c r="J33" s="175"/>
      <c r="K33" s="133"/>
      <c r="L33" s="133"/>
      <c r="M33" s="133"/>
      <c r="N33" s="133"/>
    </row>
    <row r="34" spans="1:14" ht="15" customHeight="1" x14ac:dyDescent="0.35">
      <c r="A34" s="174" t="s">
        <v>166</v>
      </c>
      <c r="B34" s="174"/>
      <c r="C34" s="174"/>
      <c r="D34" s="174"/>
      <c r="E34" s="174"/>
      <c r="F34" s="174"/>
      <c r="G34" s="174"/>
      <c r="H34" s="174"/>
      <c r="I34" s="174"/>
      <c r="J34" s="174"/>
      <c r="K34" s="133"/>
      <c r="L34" s="133"/>
      <c r="M34" s="133"/>
      <c r="N34" s="133"/>
    </row>
    <row r="35" spans="1:14" ht="15" customHeight="1" x14ac:dyDescent="0.35">
      <c r="A35" s="174" t="s">
        <v>167</v>
      </c>
      <c r="B35" s="174"/>
      <c r="C35" s="174"/>
      <c r="D35" s="174"/>
      <c r="E35" s="174"/>
      <c r="F35" s="174"/>
      <c r="G35" s="174"/>
      <c r="H35" s="174"/>
      <c r="I35" s="174"/>
      <c r="J35" s="174"/>
      <c r="K35" s="133"/>
      <c r="L35" s="133"/>
      <c r="M35" s="133"/>
      <c r="N35" s="133"/>
    </row>
    <row r="36" spans="1:14" ht="15" customHeight="1" x14ac:dyDescent="0.35">
      <c r="A36" s="174" t="s">
        <v>168</v>
      </c>
      <c r="B36" s="174"/>
      <c r="C36" s="174"/>
      <c r="D36" s="174"/>
      <c r="E36" s="174"/>
      <c r="F36" s="174"/>
      <c r="G36" s="174"/>
      <c r="H36" s="174"/>
      <c r="I36" s="174"/>
      <c r="J36" s="174"/>
      <c r="K36" s="133"/>
      <c r="L36" s="133"/>
      <c r="M36" s="133"/>
      <c r="N36" s="133"/>
    </row>
    <row r="37" spans="1:14" ht="15" customHeight="1" x14ac:dyDescent="0.35">
      <c r="A37" s="175"/>
      <c r="B37" s="175"/>
      <c r="C37" s="175"/>
      <c r="D37" s="175"/>
      <c r="E37" s="175"/>
      <c r="F37" s="175"/>
      <c r="G37" s="175"/>
      <c r="H37" s="175"/>
      <c r="I37" s="175"/>
      <c r="J37" s="175"/>
      <c r="K37" s="175"/>
      <c r="L37" s="175"/>
      <c r="M37" s="175"/>
      <c r="N37" s="175"/>
    </row>
  </sheetData>
  <mergeCells count="22">
    <mergeCell ref="A34:J34"/>
    <mergeCell ref="A35:J35"/>
    <mergeCell ref="A36:J36"/>
    <mergeCell ref="A37:N37"/>
    <mergeCell ref="A22:B22"/>
    <mergeCell ref="A25:B25"/>
    <mergeCell ref="A26:B26"/>
    <mergeCell ref="A31:N31"/>
    <mergeCell ref="A32:N32"/>
    <mergeCell ref="A33:J33"/>
    <mergeCell ref="A21:B21"/>
    <mergeCell ref="A9:N9"/>
    <mergeCell ref="A10:N10"/>
    <mergeCell ref="A12:B12"/>
    <mergeCell ref="A13:B13"/>
    <mergeCell ref="A14:B14"/>
    <mergeCell ref="A15:B15"/>
    <mergeCell ref="A16:B16"/>
    <mergeCell ref="A17:B17"/>
    <mergeCell ref="A18:B18"/>
    <mergeCell ref="A19:B19"/>
    <mergeCell ref="A20:B20"/>
  </mergeCells>
  <dataValidations count="2">
    <dataValidation allowBlank="1" showInputMessage="1" showErrorMessage="1" promptTitle="Date Format" prompt="E.g:  &quot;August 1, 2011&quot;" sqref="I7" xr:uid="{5CC41FFF-E243-4111-A093-031456AAA217}"/>
    <dataValidation type="list" allowBlank="1" showInputMessage="1" showErrorMessage="1" sqref="C13:I13" xr:uid="{7C8D0027-DB41-4AB9-8396-F5BDB6FCD86B}">
      <formula1>"CGAAP, MIFRS, USGAAP, ASPE"</formula1>
    </dataValidation>
  </dataValidations>
  <printOptions horizontalCentered="1"/>
  <pageMargins left="0.70866141732283472" right="0.70866141732283472" top="1.6929133858267718" bottom="0.74803149606299213" header="0.59055118110236227" footer="0.31496062992125984"/>
  <pageSetup scale="58" fitToHeight="0" orientation="landscape" r:id="rId1"/>
  <headerFooter>
    <oddHeader>&amp;RToronto Hydro-Electric System Limited
EB-2018-0165
Exhibit 4A
Tab 1
Schedule 5
ORIGINAL
Page &amp;P of &amp;N</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6179B6-73C0-48C4-9AB1-BAB396A6CFAF}">
  <ds:schemaRefs>
    <ds:schemaRef ds:uri="http://schemas.microsoft.com/office/2006/documentManagement/types"/>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C32404D1-65B6-4770-BAC5-B67992DB033E}">
  <ds:schemaRefs>
    <ds:schemaRef ds:uri="http://schemas.microsoft.com/sharepoint/v3/contenttype/forms"/>
  </ds:schemaRefs>
</ds:datastoreItem>
</file>

<file path=customXml/itemProps3.xml><?xml version="1.0" encoding="utf-8"?>
<ds:datastoreItem xmlns:ds="http://schemas.openxmlformats.org/officeDocument/2006/customXml" ds:itemID="{8C222325-60EB-40AB-B722-60F9083CE9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App2-JA</vt:lpstr>
      <vt:lpstr>App2-JB</vt:lpstr>
      <vt:lpstr>App2-JC</vt:lpstr>
      <vt:lpstr>App.2-L OM&amp;A per Cust FTE</vt:lpstr>
      <vt:lpstr>'App.2-L OM&amp;A per Cust FTE'!Print_Area</vt:lpstr>
      <vt:lpstr>'App2-JA'!Print_Area</vt:lpstr>
      <vt:lpstr>'App2-JB'!Print_Area</vt:lpstr>
      <vt:lpstr>'App2-JC'!Print_Area</vt:lpstr>
      <vt:lpstr>'App2-JA'!Print_Titles</vt:lpstr>
      <vt:lpstr>'App2-JB'!Print_Titles</vt:lpstr>
      <vt:lpstr>'App2-JC'!Print_Titles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Aaron Gomes</dc:creator>
  <cp:lastModifiedBy>Lisa Phin</cp:lastModifiedBy>
  <dcterms:created xsi:type="dcterms:W3CDTF">2024-06-19T13:31:23Z</dcterms:created>
  <dcterms:modified xsi:type="dcterms:W3CDTF">2024-08-14T19:01:01Z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6d35-9428-45a2-885e-7b22f796d882_Enabled">
    <vt:lpwstr>true</vt:lpwstr>
  </property>
  <property fmtid="{D5CDD505-2E9C-101B-9397-08002B2CF9AE}" pid="3" name="MSIP_Label_569b6d35-9428-45a2-885e-7b22f796d882_SetDate">
    <vt:lpwstr>2024-06-19T13:43:25Z</vt:lpwstr>
  </property>
  <property fmtid="{D5CDD505-2E9C-101B-9397-08002B2CF9AE}" pid="4" name="MSIP_Label_569b6d35-9428-45a2-885e-7b22f796d882_Method">
    <vt:lpwstr>Privileged</vt:lpwstr>
  </property>
  <property fmtid="{D5CDD505-2E9C-101B-9397-08002B2CF9AE}" pid="5" name="MSIP_Label_569b6d35-9428-45a2-885e-7b22f796d882_Name">
    <vt:lpwstr>Internal</vt:lpwstr>
  </property>
  <property fmtid="{D5CDD505-2E9C-101B-9397-08002B2CF9AE}" pid="6" name="MSIP_Label_569b6d35-9428-45a2-885e-7b22f796d882_SiteId">
    <vt:lpwstr>cecf09d6-44f1-4c40-95a1-cbafb9319d75</vt:lpwstr>
  </property>
  <property fmtid="{D5CDD505-2E9C-101B-9397-08002B2CF9AE}" pid="7" name="MSIP_Label_569b6d35-9428-45a2-885e-7b22f796d882_ActionId">
    <vt:lpwstr>d64e1faa-23e3-4076-905b-2dc799507f1f</vt:lpwstr>
  </property>
  <property fmtid="{D5CDD505-2E9C-101B-9397-08002B2CF9AE}" pid="8" name="MSIP_Label_569b6d35-9428-45a2-885e-7b22f796d882_ContentBits">
    <vt:lpwstr>0</vt:lpwstr>
  </property>
  <property fmtid="{D5CDD505-2E9C-101B-9397-08002B2CF9AE}" pid="9" name="ContentTypeId">
    <vt:lpwstr>0x010100E2BC2B17DA609645B55856B502DCD708</vt:lpwstr>
  </property>
</Properties>
</file>