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Hydro Hawkesbury\HHI COS 2025\Models\"/>
    </mc:Choice>
  </mc:AlternateContent>
  <xr:revisionPtr revIDLastSave="0" documentId="13_ncr:1_{A87F8558-B7D9-4241-9CFE-6DE96A664C47}" xr6:coauthVersionLast="47" xr6:coauthVersionMax="47" xr10:uidLastSave="{00000000-0000-0000-0000-000000000000}"/>
  <bookViews>
    <workbookView xWindow="37800" yWindow="90" windowWidth="37680" windowHeight="20790" xr2:uid="{CA1B049E-80C6-40FF-AAFB-F005C0B2CB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1" l="1"/>
  <c r="T115" i="1" l="1"/>
  <c r="K122" i="1" l="1"/>
  <c r="K121" i="1"/>
  <c r="K116" i="1"/>
  <c r="K117" i="1" s="1"/>
  <c r="K97" i="1"/>
  <c r="K98" i="1" s="1"/>
  <c r="K78" i="1"/>
  <c r="K79" i="1" s="1"/>
  <c r="K59" i="1"/>
  <c r="K60" i="1" s="1"/>
  <c r="K41" i="1"/>
  <c r="K40" i="1"/>
  <c r="S115" i="1"/>
  <c r="R115" i="1"/>
  <c r="Q115" i="1"/>
  <c r="P115" i="1"/>
  <c r="O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J108" i="1"/>
  <c r="K108" i="1" s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Q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19" i="1"/>
  <c r="D18" i="1"/>
  <c r="G18" i="1" s="1"/>
  <c r="D17" i="1"/>
  <c r="D16" i="1"/>
  <c r="G16" i="1" s="1"/>
  <c r="D15" i="1"/>
  <c r="G15" i="1" s="1"/>
  <c r="D14" i="1"/>
  <c r="G14" i="1" s="1"/>
  <c r="D13" i="1"/>
  <c r="D12" i="1"/>
  <c r="D11" i="1"/>
  <c r="D10" i="1"/>
  <c r="G10" i="1" s="1"/>
  <c r="D9" i="1"/>
  <c r="D8" i="1"/>
  <c r="G8" i="1" s="1"/>
  <c r="H8" i="1" s="1"/>
  <c r="C27" i="1" s="1"/>
  <c r="D7" i="1"/>
  <c r="G7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75" i="1"/>
  <c r="D74" i="1"/>
  <c r="D73" i="1"/>
  <c r="D72" i="1"/>
  <c r="D71" i="1"/>
  <c r="D70" i="1"/>
  <c r="D69" i="1"/>
  <c r="D68" i="1"/>
  <c r="D67" i="1"/>
  <c r="D66" i="1"/>
  <c r="D65" i="1"/>
  <c r="D64" i="1"/>
  <c r="D76" i="1"/>
  <c r="Q77" i="1"/>
  <c r="Q20" i="1"/>
  <c r="S96" i="1"/>
  <c r="R96" i="1"/>
  <c r="P96" i="1"/>
  <c r="O96" i="1"/>
  <c r="F95" i="1"/>
  <c r="E95" i="1"/>
  <c r="F94" i="1"/>
  <c r="E94" i="1"/>
  <c r="F93" i="1"/>
  <c r="E93" i="1"/>
  <c r="F92" i="1"/>
  <c r="E92" i="1"/>
  <c r="F91" i="1"/>
  <c r="E91" i="1"/>
  <c r="F90" i="1"/>
  <c r="E90" i="1"/>
  <c r="J89" i="1"/>
  <c r="K89" i="1" s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S77" i="1"/>
  <c r="R77" i="1"/>
  <c r="P77" i="1"/>
  <c r="O77" i="1"/>
  <c r="F76" i="1"/>
  <c r="E76" i="1"/>
  <c r="F75" i="1"/>
  <c r="E75" i="1"/>
  <c r="F74" i="1"/>
  <c r="E74" i="1"/>
  <c r="F73" i="1"/>
  <c r="E73" i="1"/>
  <c r="F72" i="1"/>
  <c r="E72" i="1"/>
  <c r="F71" i="1"/>
  <c r="E71" i="1"/>
  <c r="J70" i="1"/>
  <c r="K70" i="1" s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S58" i="1"/>
  <c r="R58" i="1"/>
  <c r="P58" i="1"/>
  <c r="O58" i="1"/>
  <c r="F57" i="1"/>
  <c r="E57" i="1"/>
  <c r="F56" i="1"/>
  <c r="E56" i="1"/>
  <c r="F55" i="1"/>
  <c r="E55" i="1"/>
  <c r="F54" i="1"/>
  <c r="E54" i="1"/>
  <c r="F53" i="1"/>
  <c r="E53" i="1"/>
  <c r="F52" i="1"/>
  <c r="E52" i="1"/>
  <c r="J51" i="1"/>
  <c r="K51" i="1" s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S39" i="1"/>
  <c r="R39" i="1"/>
  <c r="P39" i="1"/>
  <c r="O39" i="1"/>
  <c r="F38" i="1"/>
  <c r="E38" i="1"/>
  <c r="F37" i="1"/>
  <c r="E37" i="1"/>
  <c r="F36" i="1"/>
  <c r="E36" i="1"/>
  <c r="F35" i="1"/>
  <c r="E35" i="1"/>
  <c r="F34" i="1"/>
  <c r="E34" i="1"/>
  <c r="F33" i="1"/>
  <c r="E33" i="1"/>
  <c r="J32" i="1"/>
  <c r="K32" i="1" s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G17" i="1"/>
  <c r="G12" i="1"/>
  <c r="J13" i="1"/>
  <c r="K13" i="1" s="1"/>
  <c r="T19" i="1"/>
  <c r="J19" i="1" s="1"/>
  <c r="T17" i="1"/>
  <c r="U17" i="1" s="1"/>
  <c r="N36" i="1" s="1"/>
  <c r="T36" i="1" s="1"/>
  <c r="J36" i="1" s="1"/>
  <c r="T14" i="1"/>
  <c r="J14" i="1" s="1"/>
  <c r="T12" i="1"/>
  <c r="J12" i="1" s="1"/>
  <c r="T11" i="1"/>
  <c r="J11" i="1" s="1"/>
  <c r="T10" i="1"/>
  <c r="U10" i="1" s="1"/>
  <c r="N29" i="1" s="1"/>
  <c r="T29" i="1" s="1"/>
  <c r="J29" i="1" s="1"/>
  <c r="T9" i="1"/>
  <c r="U9" i="1" s="1"/>
  <c r="N28" i="1" s="1"/>
  <c r="T8" i="1"/>
  <c r="U8" i="1" s="1"/>
  <c r="N27" i="1" s="1"/>
  <c r="T27" i="1" s="1"/>
  <c r="T7" i="1"/>
  <c r="U7" i="1" s="1"/>
  <c r="N26" i="1" s="1"/>
  <c r="T16" i="1"/>
  <c r="U16" i="1" s="1"/>
  <c r="N35" i="1" s="1"/>
  <c r="T35" i="1" s="1"/>
  <c r="U35" i="1" s="1"/>
  <c r="N54" i="1" s="1"/>
  <c r="T54" i="1" s="1"/>
  <c r="T18" i="1"/>
  <c r="U18" i="1" s="1"/>
  <c r="N37" i="1" s="1"/>
  <c r="T37" i="1" s="1"/>
  <c r="J37" i="1" s="1"/>
  <c r="T15" i="1"/>
  <c r="J15" i="1" s="1"/>
  <c r="P20" i="1"/>
  <c r="U13" i="1"/>
  <c r="N32" i="1" s="1"/>
  <c r="U32" i="1" s="1"/>
  <c r="N51" i="1" s="1"/>
  <c r="U51" i="1" s="1"/>
  <c r="N70" i="1" s="1"/>
  <c r="U70" i="1" s="1"/>
  <c r="N89" i="1" s="1"/>
  <c r="U89" i="1" s="1"/>
  <c r="N108" i="1" s="1"/>
  <c r="U108" i="1" s="1"/>
  <c r="S20" i="1"/>
  <c r="R20" i="1"/>
  <c r="O20" i="1"/>
  <c r="N20" i="1"/>
  <c r="G19" i="1"/>
  <c r="G11" i="1"/>
  <c r="G9" i="1"/>
  <c r="C20" i="1"/>
  <c r="K12" i="1" l="1"/>
  <c r="H10" i="1"/>
  <c r="C29" i="1" s="1"/>
  <c r="G29" i="1" s="1"/>
  <c r="K29" i="1" s="1"/>
  <c r="U11" i="1"/>
  <c r="N30" i="1" s="1"/>
  <c r="U14" i="1"/>
  <c r="N33" i="1" s="1"/>
  <c r="T33" i="1" s="1"/>
  <c r="J33" i="1" s="1"/>
  <c r="J17" i="1"/>
  <c r="K17" i="1" s="1"/>
  <c r="H14" i="1"/>
  <c r="C33" i="1" s="1"/>
  <c r="G33" i="1" s="1"/>
  <c r="H33" i="1" s="1"/>
  <c r="C52" i="1" s="1"/>
  <c r="E115" i="1"/>
  <c r="K15" i="1"/>
  <c r="H13" i="1"/>
  <c r="C32" i="1" s="1"/>
  <c r="H32" i="1" s="1"/>
  <c r="C51" i="1" s="1"/>
  <c r="H51" i="1" s="1"/>
  <c r="C70" i="1" s="1"/>
  <c r="H70" i="1" s="1"/>
  <c r="C89" i="1" s="1"/>
  <c r="H89" i="1" s="1"/>
  <c r="C108" i="1" s="1"/>
  <c r="H108" i="1" s="1"/>
  <c r="F115" i="1"/>
  <c r="D20" i="1"/>
  <c r="F96" i="1"/>
  <c r="E20" i="1"/>
  <c r="K19" i="1"/>
  <c r="D115" i="1"/>
  <c r="H17" i="1"/>
  <c r="C36" i="1" s="1"/>
  <c r="G36" i="1" s="1"/>
  <c r="H36" i="1" s="1"/>
  <c r="C55" i="1" s="1"/>
  <c r="K14" i="1"/>
  <c r="K11" i="1"/>
  <c r="T28" i="1"/>
  <c r="J28" i="1" s="1"/>
  <c r="F77" i="1"/>
  <c r="H9" i="1"/>
  <c r="C28" i="1" s="1"/>
  <c r="G28" i="1" s="1"/>
  <c r="U12" i="1"/>
  <c r="N31" i="1" s="1"/>
  <c r="T31" i="1" s="1"/>
  <c r="J31" i="1" s="1"/>
  <c r="J8" i="1"/>
  <c r="K8" i="1" s="1"/>
  <c r="E58" i="1"/>
  <c r="H12" i="1"/>
  <c r="C31" i="1" s="1"/>
  <c r="G31" i="1" s="1"/>
  <c r="H31" i="1" s="1"/>
  <c r="C50" i="1" s="1"/>
  <c r="F58" i="1"/>
  <c r="J16" i="1"/>
  <c r="K16" i="1" s="1"/>
  <c r="F20" i="1"/>
  <c r="E77" i="1"/>
  <c r="E96" i="1"/>
  <c r="D96" i="1"/>
  <c r="D77" i="1"/>
  <c r="D58" i="1"/>
  <c r="U54" i="1"/>
  <c r="N73" i="1" s="1"/>
  <c r="T73" i="1" s="1"/>
  <c r="J54" i="1"/>
  <c r="D39" i="1"/>
  <c r="E39" i="1"/>
  <c r="U37" i="1"/>
  <c r="N56" i="1" s="1"/>
  <c r="T56" i="1" s="1"/>
  <c r="J56" i="1" s="1"/>
  <c r="F39" i="1"/>
  <c r="U27" i="1"/>
  <c r="N46" i="1" s="1"/>
  <c r="T46" i="1" s="1"/>
  <c r="J46" i="1" s="1"/>
  <c r="J27" i="1"/>
  <c r="T30" i="1"/>
  <c r="J30" i="1" s="1"/>
  <c r="U36" i="1"/>
  <c r="N55" i="1" s="1"/>
  <c r="T55" i="1" s="1"/>
  <c r="J55" i="1" s="1"/>
  <c r="T26" i="1"/>
  <c r="U29" i="1"/>
  <c r="N48" i="1" s="1"/>
  <c r="T48" i="1" s="1"/>
  <c r="J48" i="1" s="1"/>
  <c r="G27" i="1"/>
  <c r="H27" i="1" s="1"/>
  <c r="C46" i="1" s="1"/>
  <c r="G46" i="1" s="1"/>
  <c r="H46" i="1" s="1"/>
  <c r="C65" i="1" s="1"/>
  <c r="J35" i="1"/>
  <c r="H11" i="1"/>
  <c r="C30" i="1" s="1"/>
  <c r="G30" i="1" s="1"/>
  <c r="H30" i="1" s="1"/>
  <c r="C49" i="1" s="1"/>
  <c r="G49" i="1" s="1"/>
  <c r="H49" i="1" s="1"/>
  <c r="C68" i="1" s="1"/>
  <c r="G68" i="1" s="1"/>
  <c r="H68" i="1" s="1"/>
  <c r="C87" i="1" s="1"/>
  <c r="G87" i="1" s="1"/>
  <c r="H87" i="1" s="1"/>
  <c r="C106" i="1" s="1"/>
  <c r="G106" i="1" s="1"/>
  <c r="H106" i="1" s="1"/>
  <c r="H16" i="1"/>
  <c r="C35" i="1" s="1"/>
  <c r="G35" i="1" s="1"/>
  <c r="H15" i="1"/>
  <c r="C34" i="1" s="1"/>
  <c r="G34" i="1" s="1"/>
  <c r="H19" i="1"/>
  <c r="C38" i="1" s="1"/>
  <c r="G38" i="1" s="1"/>
  <c r="H18" i="1"/>
  <c r="C37" i="1" s="1"/>
  <c r="G37" i="1" s="1"/>
  <c r="K37" i="1" s="1"/>
  <c r="U15" i="1"/>
  <c r="N34" i="1" s="1"/>
  <c r="T34" i="1" s="1"/>
  <c r="J34" i="1" s="1"/>
  <c r="J7" i="1"/>
  <c r="K7" i="1" s="1"/>
  <c r="J10" i="1"/>
  <c r="K10" i="1" s="1"/>
  <c r="J18" i="1"/>
  <c r="K18" i="1" s="1"/>
  <c r="J9" i="1"/>
  <c r="K9" i="1" s="1"/>
  <c r="U19" i="1"/>
  <c r="T20" i="1"/>
  <c r="G20" i="1"/>
  <c r="H7" i="1"/>
  <c r="C26" i="1" s="1"/>
  <c r="K33" i="1" l="1"/>
  <c r="K28" i="1"/>
  <c r="C39" i="1"/>
  <c r="U31" i="1"/>
  <c r="N50" i="1" s="1"/>
  <c r="T50" i="1" s="1"/>
  <c r="J50" i="1" s="1"/>
  <c r="K20" i="1"/>
  <c r="K21" i="1" s="1"/>
  <c r="K22" i="1" s="1"/>
  <c r="K31" i="1"/>
  <c r="G55" i="1"/>
  <c r="K55" i="1" s="1"/>
  <c r="G65" i="1"/>
  <c r="H65" i="1" s="1"/>
  <c r="C84" i="1" s="1"/>
  <c r="H34" i="1"/>
  <c r="C53" i="1" s="1"/>
  <c r="G53" i="1" s="1"/>
  <c r="H53" i="1" s="1"/>
  <c r="C72" i="1" s="1"/>
  <c r="G72" i="1" s="1"/>
  <c r="H72" i="1" s="1"/>
  <c r="C91" i="1" s="1"/>
  <c r="G91" i="1" s="1"/>
  <c r="H91" i="1" s="1"/>
  <c r="C110" i="1" s="1"/>
  <c r="G110" i="1" s="1"/>
  <c r="H110" i="1" s="1"/>
  <c r="K34" i="1"/>
  <c r="G26" i="1"/>
  <c r="H26" i="1" s="1"/>
  <c r="C45" i="1" s="1"/>
  <c r="H29" i="1"/>
  <c r="C48" i="1" s="1"/>
  <c r="J73" i="1"/>
  <c r="U34" i="1"/>
  <c r="N53" i="1" s="1"/>
  <c r="T53" i="1" s="1"/>
  <c r="G52" i="1"/>
  <c r="U46" i="1"/>
  <c r="N65" i="1" s="1"/>
  <c r="T65" i="1" s="1"/>
  <c r="K30" i="1"/>
  <c r="K35" i="1"/>
  <c r="U33" i="1"/>
  <c r="N52" i="1" s="1"/>
  <c r="G50" i="1"/>
  <c r="H50" i="1" s="1"/>
  <c r="C69" i="1" s="1"/>
  <c r="G69" i="1" s="1"/>
  <c r="H69" i="1" s="1"/>
  <c r="C88" i="1" s="1"/>
  <c r="G88" i="1" s="1"/>
  <c r="H88" i="1" s="1"/>
  <c r="C107" i="1" s="1"/>
  <c r="U48" i="1"/>
  <c r="N67" i="1" s="1"/>
  <c r="T67" i="1" s="1"/>
  <c r="U20" i="1"/>
  <c r="N38" i="1"/>
  <c r="N39" i="1" s="1"/>
  <c r="H35" i="1"/>
  <c r="C54" i="1" s="1"/>
  <c r="U55" i="1"/>
  <c r="N74" i="1" s="1"/>
  <c r="U28" i="1"/>
  <c r="N47" i="1" s="1"/>
  <c r="K46" i="1"/>
  <c r="U56" i="1"/>
  <c r="N75" i="1" s="1"/>
  <c r="K36" i="1"/>
  <c r="K27" i="1"/>
  <c r="U30" i="1"/>
  <c r="N49" i="1" s="1"/>
  <c r="J26" i="1"/>
  <c r="U26" i="1"/>
  <c r="H37" i="1"/>
  <c r="C56" i="1" s="1"/>
  <c r="H28" i="1"/>
  <c r="C47" i="1" s="1"/>
  <c r="G47" i="1" s="1"/>
  <c r="H47" i="1" s="1"/>
  <c r="C66" i="1" s="1"/>
  <c r="G66" i="1" s="1"/>
  <c r="H66" i="1" s="1"/>
  <c r="C85" i="1" s="1"/>
  <c r="G39" i="1"/>
  <c r="H38" i="1"/>
  <c r="C57" i="1" s="1"/>
  <c r="H20" i="1"/>
  <c r="J20" i="1"/>
  <c r="U50" i="1" l="1"/>
  <c r="N69" i="1" s="1"/>
  <c r="T69" i="1" s="1"/>
  <c r="J69" i="1" s="1"/>
  <c r="K69" i="1" s="1"/>
  <c r="G107" i="1"/>
  <c r="H107" i="1" s="1"/>
  <c r="T75" i="1"/>
  <c r="U75" i="1" s="1"/>
  <c r="N94" i="1" s="1"/>
  <c r="T94" i="1" s="1"/>
  <c r="T74" i="1"/>
  <c r="J74" i="1" s="1"/>
  <c r="K26" i="1"/>
  <c r="H55" i="1"/>
  <c r="C74" i="1" s="1"/>
  <c r="G74" i="1" s="1"/>
  <c r="G84" i="1"/>
  <c r="H84" i="1" s="1"/>
  <c r="C103" i="1" s="1"/>
  <c r="U67" i="1"/>
  <c r="N86" i="1" s="1"/>
  <c r="T86" i="1" s="1"/>
  <c r="J67" i="1"/>
  <c r="J65" i="1"/>
  <c r="K65" i="1" s="1"/>
  <c r="U65" i="1"/>
  <c r="N84" i="1" s="1"/>
  <c r="T84" i="1" s="1"/>
  <c r="G57" i="1"/>
  <c r="H57" i="1" s="1"/>
  <c r="C76" i="1" s="1"/>
  <c r="T47" i="1"/>
  <c r="J47" i="1" s="1"/>
  <c r="K47" i="1" s="1"/>
  <c r="T52" i="1"/>
  <c r="J52" i="1" s="1"/>
  <c r="K52" i="1" s="1"/>
  <c r="U73" i="1"/>
  <c r="N92" i="1" s="1"/>
  <c r="T92" i="1" s="1"/>
  <c r="T49" i="1"/>
  <c r="J49" i="1" s="1"/>
  <c r="K49" i="1" s="1"/>
  <c r="G48" i="1"/>
  <c r="K48" i="1" s="1"/>
  <c r="U53" i="1"/>
  <c r="N72" i="1" s="1"/>
  <c r="T72" i="1" s="1"/>
  <c r="J53" i="1"/>
  <c r="K53" i="1" s="1"/>
  <c r="G85" i="1"/>
  <c r="H85" i="1" s="1"/>
  <c r="C104" i="1" s="1"/>
  <c r="G104" i="1" s="1"/>
  <c r="H104" i="1" s="1"/>
  <c r="G56" i="1"/>
  <c r="K56" i="1" s="1"/>
  <c r="H56" i="1"/>
  <c r="C75" i="1" s="1"/>
  <c r="G75" i="1" s="1"/>
  <c r="H75" i="1" s="1"/>
  <c r="C94" i="1" s="1"/>
  <c r="G94" i="1" s="1"/>
  <c r="H94" i="1" s="1"/>
  <c r="C113" i="1" s="1"/>
  <c r="G113" i="1" s="1"/>
  <c r="H113" i="1" s="1"/>
  <c r="G45" i="1"/>
  <c r="H45" i="1" s="1"/>
  <c r="C58" i="1"/>
  <c r="K50" i="1"/>
  <c r="G54" i="1"/>
  <c r="K54" i="1" s="1"/>
  <c r="N45" i="1"/>
  <c r="T38" i="1"/>
  <c r="U38" i="1" s="1"/>
  <c r="H52" i="1"/>
  <c r="C71" i="1" s="1"/>
  <c r="H39" i="1"/>
  <c r="U74" i="1" l="1"/>
  <c r="N93" i="1" s="1"/>
  <c r="U69" i="1"/>
  <c r="N88" i="1" s="1"/>
  <c r="U49" i="1"/>
  <c r="N68" i="1" s="1"/>
  <c r="T68" i="1" s="1"/>
  <c r="J75" i="1"/>
  <c r="T93" i="1"/>
  <c r="J93" i="1" s="1"/>
  <c r="G103" i="1"/>
  <c r="H103" i="1" s="1"/>
  <c r="U47" i="1"/>
  <c r="N66" i="1" s="1"/>
  <c r="T66" i="1" s="1"/>
  <c r="J66" i="1" s="1"/>
  <c r="K66" i="1" s="1"/>
  <c r="K75" i="1"/>
  <c r="H74" i="1"/>
  <c r="C93" i="1" s="1"/>
  <c r="K74" i="1"/>
  <c r="N57" i="1"/>
  <c r="T57" i="1" s="1"/>
  <c r="U39" i="1"/>
  <c r="G76" i="1"/>
  <c r="H76" i="1" s="1"/>
  <c r="C95" i="1" s="1"/>
  <c r="G95" i="1" s="1"/>
  <c r="J94" i="1"/>
  <c r="K94" i="1" s="1"/>
  <c r="U94" i="1"/>
  <c r="N113" i="1" s="1"/>
  <c r="J38" i="1"/>
  <c r="T39" i="1"/>
  <c r="J72" i="1"/>
  <c r="K72" i="1" s="1"/>
  <c r="U72" i="1"/>
  <c r="N91" i="1" s="1"/>
  <c r="T91" i="1" s="1"/>
  <c r="J84" i="1"/>
  <c r="K84" i="1" s="1"/>
  <c r="C64" i="1"/>
  <c r="J92" i="1"/>
  <c r="T45" i="1"/>
  <c r="U45" i="1" s="1"/>
  <c r="G58" i="1"/>
  <c r="H48" i="1"/>
  <c r="C67" i="1" s="1"/>
  <c r="G67" i="1" s="1"/>
  <c r="H67" i="1" s="1"/>
  <c r="C86" i="1" s="1"/>
  <c r="G86" i="1" s="1"/>
  <c r="H86" i="1" s="1"/>
  <c r="C105" i="1" s="1"/>
  <c r="U52" i="1"/>
  <c r="N71" i="1" s="1"/>
  <c r="T71" i="1" s="1"/>
  <c r="G71" i="1"/>
  <c r="H71" i="1" s="1"/>
  <c r="C90" i="1" s="1"/>
  <c r="G90" i="1" s="1"/>
  <c r="H90" i="1" s="1"/>
  <c r="C109" i="1" s="1"/>
  <c r="U68" i="1"/>
  <c r="N87" i="1" s="1"/>
  <c r="T87" i="1" s="1"/>
  <c r="J68" i="1"/>
  <c r="K68" i="1" s="1"/>
  <c r="H54" i="1"/>
  <c r="C73" i="1" s="1"/>
  <c r="G73" i="1" s="1"/>
  <c r="J86" i="1"/>
  <c r="N58" i="1" l="1"/>
  <c r="T88" i="1"/>
  <c r="J88" i="1" s="1"/>
  <c r="K88" i="1" s="1"/>
  <c r="G109" i="1"/>
  <c r="H109" i="1" s="1"/>
  <c r="U93" i="1"/>
  <c r="N112" i="1" s="1"/>
  <c r="G105" i="1"/>
  <c r="H105" i="1" s="1"/>
  <c r="T113" i="1"/>
  <c r="J113" i="1" s="1"/>
  <c r="K113" i="1" s="1"/>
  <c r="K86" i="1"/>
  <c r="G93" i="1"/>
  <c r="K93" i="1" s="1"/>
  <c r="H58" i="1"/>
  <c r="U84" i="1"/>
  <c r="N103" i="1" s="1"/>
  <c r="C77" i="1"/>
  <c r="G64" i="1"/>
  <c r="G77" i="1" s="1"/>
  <c r="K38" i="1"/>
  <c r="K39" i="1" s="1"/>
  <c r="J39" i="1"/>
  <c r="J71" i="1"/>
  <c r="K71" i="1" s="1"/>
  <c r="J87" i="1"/>
  <c r="K87" i="1" s="1"/>
  <c r="H95" i="1"/>
  <c r="C114" i="1" s="1"/>
  <c r="U86" i="1"/>
  <c r="N105" i="1" s="1"/>
  <c r="T105" i="1" s="1"/>
  <c r="U66" i="1"/>
  <c r="N64" i="1"/>
  <c r="T64" i="1" s="1"/>
  <c r="K67" i="1"/>
  <c r="T58" i="1"/>
  <c r="J45" i="1"/>
  <c r="J91" i="1"/>
  <c r="K91" i="1" s="1"/>
  <c r="H73" i="1"/>
  <c r="C92" i="1" s="1"/>
  <c r="G92" i="1" s="1"/>
  <c r="H92" i="1" s="1"/>
  <c r="C111" i="1" s="1"/>
  <c r="K73" i="1"/>
  <c r="U92" i="1"/>
  <c r="N111" i="1" s="1"/>
  <c r="T111" i="1" s="1"/>
  <c r="U57" i="1"/>
  <c r="N76" i="1" s="1"/>
  <c r="T76" i="1" s="1"/>
  <c r="J57" i="1"/>
  <c r="K57" i="1" s="1"/>
  <c r="H93" i="1" l="1"/>
  <c r="C112" i="1" s="1"/>
  <c r="G112" i="1" s="1"/>
  <c r="H112" i="1" s="1"/>
  <c r="U88" i="1"/>
  <c r="N107" i="1" s="1"/>
  <c r="U113" i="1"/>
  <c r="T107" i="1"/>
  <c r="J107" i="1" s="1"/>
  <c r="K107" i="1" s="1"/>
  <c r="U111" i="1"/>
  <c r="J111" i="1"/>
  <c r="U105" i="1"/>
  <c r="J105" i="1"/>
  <c r="K105" i="1" s="1"/>
  <c r="U58" i="1"/>
  <c r="T112" i="1"/>
  <c r="J112" i="1" s="1"/>
  <c r="G111" i="1"/>
  <c r="H111" i="1" s="1"/>
  <c r="T103" i="1"/>
  <c r="J103" i="1" s="1"/>
  <c r="K103" i="1" s="1"/>
  <c r="G114" i="1"/>
  <c r="H114" i="1" s="1"/>
  <c r="U91" i="1"/>
  <c r="N110" i="1" s="1"/>
  <c r="N77" i="1"/>
  <c r="U71" i="1"/>
  <c r="N90" i="1" s="1"/>
  <c r="T90" i="1" s="1"/>
  <c r="N85" i="1"/>
  <c r="T85" i="1" s="1"/>
  <c r="K92" i="1"/>
  <c r="H64" i="1"/>
  <c r="J58" i="1"/>
  <c r="K45" i="1"/>
  <c r="K58" i="1" s="1"/>
  <c r="U76" i="1"/>
  <c r="N95" i="1" s="1"/>
  <c r="T95" i="1" s="1"/>
  <c r="J76" i="1"/>
  <c r="K76" i="1" s="1"/>
  <c r="U87" i="1"/>
  <c r="N106" i="1" s="1"/>
  <c r="K112" i="1" l="1"/>
  <c r="U103" i="1"/>
  <c r="U107" i="1"/>
  <c r="U112" i="1"/>
  <c r="K111" i="1"/>
  <c r="T110" i="1"/>
  <c r="J110" i="1" s="1"/>
  <c r="K110" i="1" s="1"/>
  <c r="T106" i="1"/>
  <c r="J106" i="1" s="1"/>
  <c r="K106" i="1" s="1"/>
  <c r="J95" i="1"/>
  <c r="K95" i="1" s="1"/>
  <c r="J85" i="1"/>
  <c r="K85" i="1" s="1"/>
  <c r="U85" i="1"/>
  <c r="N104" i="1" s="1"/>
  <c r="U64" i="1"/>
  <c r="J64" i="1"/>
  <c r="T77" i="1"/>
  <c r="J90" i="1"/>
  <c r="K90" i="1" s="1"/>
  <c r="C83" i="1"/>
  <c r="H77" i="1"/>
  <c r="U106" i="1" l="1"/>
  <c r="U110" i="1"/>
  <c r="T104" i="1"/>
  <c r="J104" i="1" s="1"/>
  <c r="K104" i="1" s="1"/>
  <c r="U95" i="1"/>
  <c r="N114" i="1" s="1"/>
  <c r="K64" i="1"/>
  <c r="K77" i="1" s="1"/>
  <c r="J77" i="1"/>
  <c r="G83" i="1"/>
  <c r="G96" i="1" s="1"/>
  <c r="C96" i="1"/>
  <c r="U90" i="1"/>
  <c r="N109" i="1" s="1"/>
  <c r="N83" i="1"/>
  <c r="T83" i="1" s="1"/>
  <c r="U77" i="1"/>
  <c r="T114" i="1" l="1"/>
  <c r="J114" i="1" s="1"/>
  <c r="K114" i="1" s="1"/>
  <c r="U104" i="1"/>
  <c r="T109" i="1"/>
  <c r="J109" i="1" s="1"/>
  <c r="K109" i="1" s="1"/>
  <c r="U83" i="1"/>
  <c r="N96" i="1"/>
  <c r="H83" i="1"/>
  <c r="U109" i="1" l="1"/>
  <c r="U114" i="1"/>
  <c r="H96" i="1"/>
  <c r="C102" i="1"/>
  <c r="U96" i="1"/>
  <c r="N102" i="1"/>
  <c r="T96" i="1"/>
  <c r="J83" i="1"/>
  <c r="G102" i="1" l="1"/>
  <c r="G115" i="1" s="1"/>
  <c r="C115" i="1"/>
  <c r="T102" i="1"/>
  <c r="U102" i="1" s="1"/>
  <c r="U115" i="1" s="1"/>
  <c r="N115" i="1"/>
  <c r="K83" i="1"/>
  <c r="K96" i="1" s="1"/>
  <c r="J96" i="1"/>
  <c r="H102" i="1" l="1"/>
  <c r="H115" i="1" s="1"/>
  <c r="J102" i="1"/>
  <c r="J115" i="1" l="1"/>
  <c r="K102" i="1"/>
  <c r="K115" i="1" s="1"/>
</calcChain>
</file>

<file path=xl/sharedStrings.xml><?xml version="1.0" encoding="utf-8"?>
<sst xmlns="http://schemas.openxmlformats.org/spreadsheetml/2006/main" count="122" uniqueCount="20">
  <si>
    <t>Hawkesbury Hydro Inc.</t>
  </si>
  <si>
    <t>Comparison using Actual additions</t>
  </si>
  <si>
    <t>Opening UCC</t>
  </si>
  <si>
    <t>Additions</t>
  </si>
  <si>
    <t>Disposals</t>
  </si>
  <si>
    <t>1b</t>
  </si>
  <si>
    <t>Recovery</t>
  </si>
  <si>
    <t>Rate</t>
  </si>
  <si>
    <t>CCA</t>
  </si>
  <si>
    <t>Ending UCC</t>
  </si>
  <si>
    <t>CCA without accelerated</t>
  </si>
  <si>
    <t>Additions eligible to accelerated ACC</t>
  </si>
  <si>
    <t>CCA as filed</t>
  </si>
  <si>
    <t>Difference</t>
  </si>
  <si>
    <t>Additions eligible to 100% ACC</t>
  </si>
  <si>
    <t>Grossed-up</t>
  </si>
  <si>
    <t>PILs</t>
  </si>
  <si>
    <t>Total differences</t>
  </si>
  <si>
    <t>Total PILs</t>
  </si>
  <si>
    <t>Total Grossed-up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</si>
</sst>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1" xfId="1" applyNumberFormat="1" applyFont="1" applyBorder="1"/>
    <xf numFmtId="9" fontId="0" fillId="0" borderId="0" xfId="0" applyNumberFormat="1" applyAlignment="1">
      <alignment horizontal="center"/>
    </xf>
    <xf numFmtId="164" fontId="0" fillId="2" borderId="0" xfId="1" applyNumberFormat="1" applyFont="1" applyFill="1"/>
    <xf numFmtId="164" fontId="0" fillId="0" borderId="0" xfId="1" applyNumberFormat="1" applyFont="1" applyFill="1"/>
    <xf numFmtId="164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B697-5D98-4673-AE5E-EE7B5715176B}">
  <dimension ref="A1:BL1481"/>
  <sheetViews>
    <sheetView tabSelected="1" workbookViewId="0">
      <pane xSplit="2" ySplit="5" topLeftCell="C93" activePane="bottomRight" state="frozen"/>
      <selection pane="topRight" activeCell="C1" sqref="C1"/>
      <selection pane="bottomLeft" activeCell="A6" sqref="A6"/>
      <selection pane="bottomRight" activeCell="J126" sqref="J126"/>
    </sheetView>
  </sheetViews>
  <sheetFormatPr defaultRowHeight="15" x14ac:dyDescent="0.25"/>
  <cols>
    <col min="3" max="3" width="10.5703125" bestFit="1" customWidth="1"/>
    <col min="7" max="7" width="15.7109375" customWidth="1"/>
    <col min="8" max="8" width="10.5703125" bestFit="1" customWidth="1"/>
    <col min="14" max="14" width="10.5703125" bestFit="1" customWidth="1"/>
    <col min="16" max="17" width="14.140625" customWidth="1"/>
    <col min="21" max="21" width="10.5703125" bestFit="1" customWidth="1"/>
  </cols>
  <sheetData>
    <row r="1" spans="1:64" x14ac:dyDescent="0.25">
      <c r="A1" t="s">
        <v>0</v>
      </c>
    </row>
    <row r="2" spans="1:64" x14ac:dyDescent="0.25">
      <c r="A2" t="s">
        <v>1</v>
      </c>
    </row>
    <row r="5" spans="1:64" s="1" customFormat="1" ht="60" x14ac:dyDescent="0.25">
      <c r="A5" s="1">
        <v>2018</v>
      </c>
      <c r="B5" s="1" t="s">
        <v>7</v>
      </c>
      <c r="C5" s="1" t="s">
        <v>2</v>
      </c>
      <c r="D5" s="1" t="s">
        <v>3</v>
      </c>
      <c r="E5" s="1" t="s">
        <v>4</v>
      </c>
      <c r="F5" s="1" t="s">
        <v>6</v>
      </c>
      <c r="G5" s="1" t="s">
        <v>10</v>
      </c>
      <c r="H5" s="1" t="s">
        <v>9</v>
      </c>
      <c r="J5" s="1" t="s">
        <v>12</v>
      </c>
      <c r="K5" s="1" t="s">
        <v>13</v>
      </c>
      <c r="N5" s="1" t="s">
        <v>2</v>
      </c>
      <c r="O5" s="1" t="s">
        <v>3</v>
      </c>
      <c r="P5" s="1" t="s">
        <v>11</v>
      </c>
      <c r="Q5" s="1" t="s">
        <v>14</v>
      </c>
      <c r="R5" s="1" t="s">
        <v>4</v>
      </c>
      <c r="S5" s="1" t="s">
        <v>6</v>
      </c>
      <c r="T5" s="1" t="s">
        <v>8</v>
      </c>
      <c r="U5" s="1" t="s">
        <v>9</v>
      </c>
    </row>
    <row r="7" spans="1:64" x14ac:dyDescent="0.25">
      <c r="A7" s="3">
        <v>1</v>
      </c>
      <c r="B7" s="5">
        <v>0.04</v>
      </c>
      <c r="C7" s="2">
        <v>684740</v>
      </c>
      <c r="D7" s="2">
        <f t="shared" ref="D7:D19" si="0">+O7+P7+Q7</f>
        <v>0</v>
      </c>
      <c r="E7" s="2">
        <f>+R7</f>
        <v>0</v>
      </c>
      <c r="F7" s="2">
        <f>+S7</f>
        <v>0</v>
      </c>
      <c r="G7" s="2">
        <f t="shared" ref="G7:G12" si="1">ROUND((-C7-0.5*D7)*B7,0)</f>
        <v>-27390</v>
      </c>
      <c r="H7" s="2">
        <f t="shared" ref="H7:H19" si="2">SUM(C7:G7)</f>
        <v>657350</v>
      </c>
      <c r="I7" s="2"/>
      <c r="J7" s="2">
        <f>+T7</f>
        <v>-27390</v>
      </c>
      <c r="K7" s="2">
        <f t="shared" ref="K7:K14" si="3">+J7-G7</f>
        <v>0</v>
      </c>
      <c r="L7" s="2"/>
      <c r="M7" s="2"/>
      <c r="N7" s="2">
        <v>684740</v>
      </c>
      <c r="O7" s="2"/>
      <c r="P7" s="2"/>
      <c r="Q7" s="2"/>
      <c r="R7" s="2"/>
      <c r="S7" s="2"/>
      <c r="T7" s="2">
        <f t="shared" ref="T7:T12" si="4">ROUND((-N7-0.5*O7-0.5*3*P7)*B7,0)</f>
        <v>-27390</v>
      </c>
      <c r="U7" s="2">
        <f>SUM(N7:T7)</f>
        <v>657350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x14ac:dyDescent="0.25">
      <c r="A8" s="3">
        <v>2</v>
      </c>
      <c r="B8" s="5">
        <v>0.06</v>
      </c>
      <c r="C8" s="2">
        <v>224857</v>
      </c>
      <c r="D8" s="2">
        <f t="shared" si="0"/>
        <v>0</v>
      </c>
      <c r="E8" s="2">
        <f t="shared" ref="E8:E19" si="5">+R8</f>
        <v>0</v>
      </c>
      <c r="F8" s="2">
        <f t="shared" ref="F8:F19" si="6">+S8</f>
        <v>0</v>
      </c>
      <c r="G8" s="2">
        <f t="shared" si="1"/>
        <v>-13491</v>
      </c>
      <c r="H8" s="2">
        <f t="shared" si="2"/>
        <v>211366</v>
      </c>
      <c r="I8" s="2"/>
      <c r="J8" s="2">
        <f t="shared" ref="J8:J19" si="7">+T8</f>
        <v>-13491</v>
      </c>
      <c r="K8" s="2">
        <f t="shared" si="3"/>
        <v>0</v>
      </c>
      <c r="L8" s="2"/>
      <c r="M8" s="2"/>
      <c r="N8" s="2">
        <v>224857</v>
      </c>
      <c r="O8" s="2"/>
      <c r="P8" s="2"/>
      <c r="Q8" s="2"/>
      <c r="R8" s="2"/>
      <c r="S8" s="2"/>
      <c r="T8" s="2">
        <f t="shared" si="4"/>
        <v>-13491</v>
      </c>
      <c r="U8" s="2">
        <f t="shared" ref="U8:U19" si="8">SUM(N8:T8)</f>
        <v>211366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x14ac:dyDescent="0.25">
      <c r="A9" s="3">
        <v>8</v>
      </c>
      <c r="B9" s="5">
        <v>0.2</v>
      </c>
      <c r="C9" s="2">
        <v>13594</v>
      </c>
      <c r="D9" s="2">
        <f t="shared" si="0"/>
        <v>958</v>
      </c>
      <c r="E9" s="2">
        <f t="shared" si="5"/>
        <v>0</v>
      </c>
      <c r="F9" s="2">
        <f t="shared" si="6"/>
        <v>0</v>
      </c>
      <c r="G9" s="2">
        <f t="shared" si="1"/>
        <v>-2815</v>
      </c>
      <c r="H9" s="2">
        <f t="shared" si="2"/>
        <v>11737</v>
      </c>
      <c r="I9" s="2"/>
      <c r="J9" s="2">
        <f t="shared" si="7"/>
        <v>-2815</v>
      </c>
      <c r="K9" s="2">
        <f t="shared" si="3"/>
        <v>0</v>
      </c>
      <c r="L9" s="2"/>
      <c r="M9" s="2"/>
      <c r="N9" s="2">
        <v>13594</v>
      </c>
      <c r="O9" s="2">
        <v>958</v>
      </c>
      <c r="P9" s="2"/>
      <c r="Q9" s="2"/>
      <c r="R9" s="2"/>
      <c r="S9" s="2"/>
      <c r="T9" s="2">
        <f t="shared" si="4"/>
        <v>-2815</v>
      </c>
      <c r="U9" s="2">
        <f t="shared" si="8"/>
        <v>11737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x14ac:dyDescent="0.25">
      <c r="A10" s="3">
        <v>10</v>
      </c>
      <c r="B10" s="5">
        <v>0.3</v>
      </c>
      <c r="C10" s="2">
        <v>83</v>
      </c>
      <c r="D10" s="2">
        <f t="shared" si="0"/>
        <v>0</v>
      </c>
      <c r="E10" s="2">
        <f t="shared" si="5"/>
        <v>0</v>
      </c>
      <c r="F10" s="2">
        <f t="shared" si="6"/>
        <v>0</v>
      </c>
      <c r="G10" s="2">
        <f t="shared" si="1"/>
        <v>-25</v>
      </c>
      <c r="H10" s="2">
        <f t="shared" si="2"/>
        <v>58</v>
      </c>
      <c r="I10" s="2"/>
      <c r="J10" s="2">
        <f t="shared" si="7"/>
        <v>-25</v>
      </c>
      <c r="K10" s="2">
        <f t="shared" si="3"/>
        <v>0</v>
      </c>
      <c r="L10" s="2"/>
      <c r="M10" s="2"/>
      <c r="N10" s="2">
        <v>83</v>
      </c>
      <c r="O10" s="2"/>
      <c r="P10" s="2"/>
      <c r="Q10" s="2"/>
      <c r="R10" s="2"/>
      <c r="S10" s="2"/>
      <c r="T10" s="2">
        <f t="shared" si="4"/>
        <v>-25</v>
      </c>
      <c r="U10" s="2">
        <f t="shared" si="8"/>
        <v>58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x14ac:dyDescent="0.25">
      <c r="A11" s="3">
        <v>1</v>
      </c>
      <c r="B11" s="5">
        <v>0.04</v>
      </c>
      <c r="C11" s="2">
        <v>468415</v>
      </c>
      <c r="D11" s="2">
        <f t="shared" si="0"/>
        <v>0</v>
      </c>
      <c r="E11" s="2">
        <f t="shared" si="5"/>
        <v>0</v>
      </c>
      <c r="F11" s="2">
        <f t="shared" si="6"/>
        <v>0</v>
      </c>
      <c r="G11" s="2">
        <f t="shared" si="1"/>
        <v>-18737</v>
      </c>
      <c r="H11" s="2">
        <f t="shared" si="2"/>
        <v>449678</v>
      </c>
      <c r="I11" s="2"/>
      <c r="J11" s="2">
        <f t="shared" si="7"/>
        <v>-18737</v>
      </c>
      <c r="K11" s="2">
        <f t="shared" si="3"/>
        <v>0</v>
      </c>
      <c r="L11" s="2"/>
      <c r="M11" s="2"/>
      <c r="N11" s="2">
        <v>468415</v>
      </c>
      <c r="O11" s="2"/>
      <c r="P11" s="2"/>
      <c r="Q11" s="2"/>
      <c r="R11" s="2"/>
      <c r="S11" s="2"/>
      <c r="T11" s="2">
        <f t="shared" si="4"/>
        <v>-18737</v>
      </c>
      <c r="U11" s="2">
        <f t="shared" si="8"/>
        <v>449678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x14ac:dyDescent="0.25">
      <c r="A12" s="3">
        <v>8</v>
      </c>
      <c r="B12" s="5">
        <v>0.2</v>
      </c>
      <c r="C12" s="2">
        <v>9954</v>
      </c>
      <c r="D12" s="2">
        <f t="shared" si="0"/>
        <v>0</v>
      </c>
      <c r="E12" s="2">
        <f t="shared" si="5"/>
        <v>0</v>
      </c>
      <c r="F12" s="2">
        <f t="shared" si="6"/>
        <v>0</v>
      </c>
      <c r="G12" s="2">
        <f t="shared" si="1"/>
        <v>-1991</v>
      </c>
      <c r="H12" s="2">
        <f t="shared" si="2"/>
        <v>7963</v>
      </c>
      <c r="I12" s="2"/>
      <c r="J12" s="2">
        <f t="shared" si="7"/>
        <v>-1991</v>
      </c>
      <c r="K12" s="2">
        <f t="shared" si="3"/>
        <v>0</v>
      </c>
      <c r="L12" s="2"/>
      <c r="M12" s="2"/>
      <c r="N12" s="2">
        <v>9954</v>
      </c>
      <c r="O12" s="2"/>
      <c r="P12" s="2"/>
      <c r="Q12" s="2"/>
      <c r="R12" s="2"/>
      <c r="S12" s="2"/>
      <c r="T12" s="2">
        <f t="shared" si="4"/>
        <v>-1991</v>
      </c>
      <c r="U12" s="2">
        <f t="shared" si="8"/>
        <v>7963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 x14ac:dyDescent="0.25">
      <c r="A13" s="3">
        <v>10</v>
      </c>
      <c r="B13" s="5">
        <v>0.3</v>
      </c>
      <c r="C13" s="2">
        <v>1270</v>
      </c>
      <c r="D13" s="2">
        <f t="shared" si="0"/>
        <v>0</v>
      </c>
      <c r="E13" s="2">
        <f t="shared" si="5"/>
        <v>-46234</v>
      </c>
      <c r="F13" s="2">
        <f t="shared" si="6"/>
        <v>44964</v>
      </c>
      <c r="G13" s="2"/>
      <c r="H13" s="2">
        <f t="shared" si="2"/>
        <v>0</v>
      </c>
      <c r="I13" s="2"/>
      <c r="J13" s="2">
        <f t="shared" si="7"/>
        <v>0</v>
      </c>
      <c r="K13" s="2">
        <f t="shared" si="3"/>
        <v>0</v>
      </c>
      <c r="L13" s="2"/>
      <c r="M13" s="2"/>
      <c r="N13" s="2">
        <v>1270</v>
      </c>
      <c r="O13" s="2"/>
      <c r="P13" s="2"/>
      <c r="Q13" s="2"/>
      <c r="R13" s="2">
        <v>-46234</v>
      </c>
      <c r="S13" s="2">
        <v>44964</v>
      </c>
      <c r="T13" s="2"/>
      <c r="U13" s="2">
        <f t="shared" si="8"/>
        <v>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x14ac:dyDescent="0.25">
      <c r="A14" s="3">
        <v>45</v>
      </c>
      <c r="B14" s="5">
        <v>0.45</v>
      </c>
      <c r="C14" s="2">
        <v>21</v>
      </c>
      <c r="D14" s="2">
        <f t="shared" si="0"/>
        <v>0</v>
      </c>
      <c r="E14" s="2">
        <f t="shared" si="5"/>
        <v>0</v>
      </c>
      <c r="F14" s="2">
        <f t="shared" si="6"/>
        <v>0</v>
      </c>
      <c r="G14" s="2">
        <f>ROUND((-C14-0.5*D14)*B14,0)</f>
        <v>-9</v>
      </c>
      <c r="H14" s="2">
        <f t="shared" si="2"/>
        <v>12</v>
      </c>
      <c r="I14" s="2"/>
      <c r="J14" s="2">
        <f t="shared" si="7"/>
        <v>-9</v>
      </c>
      <c r="K14" s="2">
        <f t="shared" si="3"/>
        <v>0</v>
      </c>
      <c r="L14" s="2"/>
      <c r="M14" s="2"/>
      <c r="N14" s="2">
        <v>21</v>
      </c>
      <c r="O14" s="2"/>
      <c r="P14" s="2"/>
      <c r="Q14" s="2"/>
      <c r="R14" s="2"/>
      <c r="S14" s="2"/>
      <c r="T14" s="2">
        <f>ROUND((-N14-0.5*O14-0.5*3*P14)*B14,0)</f>
        <v>-9</v>
      </c>
      <c r="U14" s="2">
        <f t="shared" si="8"/>
        <v>12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x14ac:dyDescent="0.25">
      <c r="A15" s="3">
        <v>47</v>
      </c>
      <c r="B15" s="5">
        <v>0.08</v>
      </c>
      <c r="C15" s="2">
        <v>5369799</v>
      </c>
      <c r="D15" s="2">
        <f t="shared" si="0"/>
        <v>119574</v>
      </c>
      <c r="E15" s="2">
        <f t="shared" si="5"/>
        <v>0</v>
      </c>
      <c r="F15" s="2">
        <f t="shared" si="6"/>
        <v>0</v>
      </c>
      <c r="G15" s="2">
        <f>ROUND((-C15-0.5*D15)*B15,0)</f>
        <v>-434367</v>
      </c>
      <c r="H15" s="2">
        <f t="shared" si="2"/>
        <v>5055006</v>
      </c>
      <c r="I15" s="2"/>
      <c r="J15" s="2">
        <f t="shared" si="7"/>
        <v>-434606</v>
      </c>
      <c r="K15" s="2">
        <f>+J15-G15</f>
        <v>-239</v>
      </c>
      <c r="L15" s="2"/>
      <c r="M15" s="2"/>
      <c r="N15" s="2">
        <v>5369799</v>
      </c>
      <c r="O15" s="2">
        <v>113595</v>
      </c>
      <c r="P15" s="2">
        <v>5979</v>
      </c>
      <c r="Q15" s="2"/>
      <c r="R15" s="2"/>
      <c r="S15" s="2"/>
      <c r="T15" s="6">
        <f>ROUND((-N15-0.5*O15-0.5*3*P15)*B15,0)+239</f>
        <v>-434606</v>
      </c>
      <c r="U15" s="2">
        <f t="shared" si="8"/>
        <v>5054767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x14ac:dyDescent="0.25">
      <c r="A16" s="3">
        <v>50</v>
      </c>
      <c r="B16" s="5">
        <v>0.55000000000000004</v>
      </c>
      <c r="C16" s="2">
        <v>2013</v>
      </c>
      <c r="D16" s="2">
        <f t="shared" si="0"/>
        <v>0</v>
      </c>
      <c r="E16" s="2">
        <f t="shared" si="5"/>
        <v>0</v>
      </c>
      <c r="F16" s="2">
        <f t="shared" si="6"/>
        <v>0</v>
      </c>
      <c r="G16" s="2">
        <f>ROUND((-C16-0.5*D16)*B16,0)</f>
        <v>-1107</v>
      </c>
      <c r="H16" s="2">
        <f t="shared" si="2"/>
        <v>906</v>
      </c>
      <c r="I16" s="2"/>
      <c r="J16" s="2">
        <f t="shared" si="7"/>
        <v>-1107</v>
      </c>
      <c r="K16" s="2">
        <f t="shared" ref="K16:K19" si="9">+J16-G16</f>
        <v>0</v>
      </c>
      <c r="L16" s="2"/>
      <c r="M16" s="2"/>
      <c r="N16" s="2">
        <v>2013</v>
      </c>
      <c r="O16" s="2"/>
      <c r="P16" s="2"/>
      <c r="Q16" s="2"/>
      <c r="R16" s="2"/>
      <c r="S16" s="2"/>
      <c r="T16" s="2">
        <f>ROUND((-N16-0.5*O16-0.5*3*P16)*B16,0)</f>
        <v>-1107</v>
      </c>
      <c r="U16" s="2">
        <f t="shared" si="8"/>
        <v>906</v>
      </c>
      <c r="V16" s="2"/>
      <c r="W16" s="2"/>
      <c r="X16" s="2"/>
      <c r="Y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x14ac:dyDescent="0.25">
      <c r="A17" s="3">
        <v>12</v>
      </c>
      <c r="B17" s="5">
        <v>1</v>
      </c>
      <c r="C17" s="2">
        <v>650</v>
      </c>
      <c r="D17" s="2">
        <f t="shared" si="0"/>
        <v>36855</v>
      </c>
      <c r="E17" s="2">
        <f t="shared" si="5"/>
        <v>0</v>
      </c>
      <c r="F17" s="2">
        <f t="shared" si="6"/>
        <v>0</v>
      </c>
      <c r="G17" s="2">
        <f>ROUND((-C17-0.5*D17)*B17,0)</f>
        <v>-19078</v>
      </c>
      <c r="H17" s="2">
        <f t="shared" si="2"/>
        <v>18427</v>
      </c>
      <c r="I17" s="2"/>
      <c r="J17" s="2">
        <f t="shared" si="7"/>
        <v>-19077</v>
      </c>
      <c r="K17" s="2">
        <f t="shared" si="9"/>
        <v>1</v>
      </c>
      <c r="L17" s="2"/>
      <c r="M17" s="2"/>
      <c r="N17" s="2">
        <v>650</v>
      </c>
      <c r="O17" s="2">
        <v>36855</v>
      </c>
      <c r="P17" s="2"/>
      <c r="Q17" s="2"/>
      <c r="R17" s="2"/>
      <c r="S17" s="2"/>
      <c r="T17" s="6">
        <f>ROUND((-N17-0.5*O17-0.5*3*P17)*B17,0)+1</f>
        <v>-19077</v>
      </c>
      <c r="U17" s="2">
        <f t="shared" si="8"/>
        <v>18428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x14ac:dyDescent="0.25">
      <c r="A18" s="3" t="s">
        <v>5</v>
      </c>
      <c r="B18" s="5">
        <v>0.06</v>
      </c>
      <c r="C18" s="2">
        <v>49324</v>
      </c>
      <c r="D18" s="2">
        <f t="shared" si="0"/>
        <v>1200</v>
      </c>
      <c r="E18" s="2">
        <f t="shared" si="5"/>
        <v>0</v>
      </c>
      <c r="F18" s="2">
        <f t="shared" si="6"/>
        <v>0</v>
      </c>
      <c r="G18" s="2">
        <f>ROUND((-C18-0.5*D18)*B18,0)</f>
        <v>-2995</v>
      </c>
      <c r="H18" s="2">
        <f t="shared" si="2"/>
        <v>47529</v>
      </c>
      <c r="I18" s="2"/>
      <c r="J18" s="2">
        <f t="shared" si="7"/>
        <v>-3031</v>
      </c>
      <c r="K18" s="2">
        <f t="shared" si="9"/>
        <v>-36</v>
      </c>
      <c r="L18" s="2"/>
      <c r="M18" s="2"/>
      <c r="N18" s="2">
        <v>49324</v>
      </c>
      <c r="O18" s="2"/>
      <c r="P18" s="2">
        <v>1200</v>
      </c>
      <c r="Q18" s="2"/>
      <c r="R18" s="2"/>
      <c r="S18" s="2"/>
      <c r="T18" s="6">
        <f>ROUND((-N18-0.5*O18-0.5*3*P18)*B18,0)+36</f>
        <v>-3031</v>
      </c>
      <c r="U18" s="2">
        <f t="shared" si="8"/>
        <v>47493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x14ac:dyDescent="0.25">
      <c r="A19" s="3">
        <v>14.1</v>
      </c>
      <c r="B19" s="5">
        <v>0.05</v>
      </c>
      <c r="C19" s="2">
        <v>7290</v>
      </c>
      <c r="D19" s="2">
        <f t="shared" si="0"/>
        <v>0</v>
      </c>
      <c r="E19" s="2">
        <f t="shared" si="5"/>
        <v>0</v>
      </c>
      <c r="F19" s="2">
        <f t="shared" si="6"/>
        <v>0</v>
      </c>
      <c r="G19" s="2">
        <f>ROUND((-C19-0.5*D19)*B19,0)-146</f>
        <v>-511</v>
      </c>
      <c r="H19" s="2">
        <f t="shared" si="2"/>
        <v>6779</v>
      </c>
      <c r="I19" s="2"/>
      <c r="J19" s="2">
        <f t="shared" si="7"/>
        <v>-511</v>
      </c>
      <c r="K19" s="2">
        <f t="shared" si="9"/>
        <v>0</v>
      </c>
      <c r="L19" s="2"/>
      <c r="M19" s="2"/>
      <c r="N19" s="2">
        <v>7290</v>
      </c>
      <c r="O19" s="2"/>
      <c r="P19" s="2"/>
      <c r="Q19" s="2"/>
      <c r="R19" s="2"/>
      <c r="S19" s="2"/>
      <c r="T19" s="6">
        <f>ROUND((-N19-0.5*O19-0.5*3*P19)*B19,0)-146</f>
        <v>-511</v>
      </c>
      <c r="U19" s="2">
        <f t="shared" si="8"/>
        <v>6779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ht="15.75" thickBot="1" x14ac:dyDescent="0.3">
      <c r="A20" s="3"/>
      <c r="B20" s="3"/>
      <c r="C20" s="4">
        <f>SUM(C7:C19)</f>
        <v>6832010</v>
      </c>
      <c r="D20" s="4">
        <f t="shared" ref="D20:E20" si="10">SUM(D7:D19)</f>
        <v>158587</v>
      </c>
      <c r="E20" s="4">
        <f t="shared" si="10"/>
        <v>-46234</v>
      </c>
      <c r="F20" s="4">
        <f t="shared" ref="F20" si="11">SUM(F7:F19)</f>
        <v>44964</v>
      </c>
      <c r="G20" s="4">
        <f t="shared" ref="G20" si="12">SUM(G7:G19)</f>
        <v>-522516</v>
      </c>
      <c r="H20" s="4">
        <f t="shared" ref="H20:K20" si="13">SUM(H7:H19)</f>
        <v>6466811</v>
      </c>
      <c r="I20" s="2"/>
      <c r="J20" s="4">
        <f t="shared" si="13"/>
        <v>-522790</v>
      </c>
      <c r="K20" s="4">
        <f t="shared" si="13"/>
        <v>-274</v>
      </c>
      <c r="L20" s="2"/>
      <c r="M20" s="2"/>
      <c r="N20" s="4">
        <f>SUM(N7:N19)</f>
        <v>6832010</v>
      </c>
      <c r="O20" s="4">
        <f t="shared" ref="O20" si="14">SUM(O7:O19)</f>
        <v>151408</v>
      </c>
      <c r="P20" s="4">
        <f t="shared" ref="P20:R20" si="15">SUM(P7:P19)</f>
        <v>7179</v>
      </c>
      <c r="Q20" s="4">
        <f t="shared" si="15"/>
        <v>0</v>
      </c>
      <c r="R20" s="4">
        <f t="shared" si="15"/>
        <v>-46234</v>
      </c>
      <c r="S20" s="4">
        <f t="shared" ref="S20" si="16">SUM(S7:S19)</f>
        <v>44964</v>
      </c>
      <c r="T20" s="4">
        <f t="shared" ref="T20" si="17">SUM(T7:T19)</f>
        <v>-522790</v>
      </c>
      <c r="U20" s="4">
        <f t="shared" ref="U20" si="18">SUM(U7:U19)</f>
        <v>6466537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ht="15.75" thickTop="1" x14ac:dyDescent="0.25">
      <c r="A21" s="3"/>
      <c r="B21" s="3"/>
      <c r="C21" s="8"/>
      <c r="D21" s="8"/>
      <c r="E21" s="8"/>
      <c r="F21" s="8"/>
      <c r="G21" s="8"/>
      <c r="H21" s="8"/>
      <c r="I21" s="8" t="s">
        <v>16</v>
      </c>
      <c r="K21" s="8">
        <f>ROUND(+K20*0.265,0)</f>
        <v>-73</v>
      </c>
      <c r="L21" s="2"/>
      <c r="M21" s="2"/>
      <c r="N21" s="8"/>
      <c r="O21" s="8"/>
      <c r="P21" s="8"/>
      <c r="Q21" s="8"/>
      <c r="R21" s="8"/>
      <c r="S21" s="8"/>
      <c r="T21" s="8"/>
      <c r="U21" s="8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x14ac:dyDescent="0.25">
      <c r="A22" s="3"/>
      <c r="B22" s="3"/>
      <c r="C22" s="2"/>
      <c r="D22" s="2"/>
      <c r="E22" s="2"/>
      <c r="F22" s="2"/>
      <c r="G22" s="2"/>
      <c r="H22" s="2"/>
      <c r="I22" s="2" t="s">
        <v>15</v>
      </c>
      <c r="K22" s="2">
        <f>ROUND(+K21/0.735,0)</f>
        <v>-99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x14ac:dyDescent="0.25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ht="60" x14ac:dyDescent="0.25">
      <c r="A24" s="1">
        <v>2019</v>
      </c>
      <c r="B24" s="1" t="s">
        <v>7</v>
      </c>
      <c r="C24" s="1" t="s">
        <v>2</v>
      </c>
      <c r="D24" s="1" t="s">
        <v>3</v>
      </c>
      <c r="E24" s="1" t="s">
        <v>4</v>
      </c>
      <c r="F24" s="1" t="s">
        <v>6</v>
      </c>
      <c r="G24" s="1" t="s">
        <v>10</v>
      </c>
      <c r="H24" s="1" t="s">
        <v>9</v>
      </c>
      <c r="I24" s="1"/>
      <c r="J24" s="1" t="s">
        <v>12</v>
      </c>
      <c r="K24" s="1" t="s">
        <v>13</v>
      </c>
      <c r="L24" s="1"/>
      <c r="M24" s="1"/>
      <c r="N24" s="1" t="s">
        <v>2</v>
      </c>
      <c r="O24" s="1" t="s">
        <v>3</v>
      </c>
      <c r="P24" s="1" t="s">
        <v>11</v>
      </c>
      <c r="Q24" s="1" t="s">
        <v>14</v>
      </c>
      <c r="R24" s="1" t="s">
        <v>4</v>
      </c>
      <c r="S24" s="1" t="s">
        <v>6</v>
      </c>
      <c r="T24" s="1" t="s">
        <v>8</v>
      </c>
      <c r="U24" s="1" t="s">
        <v>9</v>
      </c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x14ac:dyDescent="0.25"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x14ac:dyDescent="0.25">
      <c r="A26" s="3">
        <v>1</v>
      </c>
      <c r="B26" s="5">
        <v>0.04</v>
      </c>
      <c r="C26" s="2">
        <f t="shared" ref="C26:C38" si="19">+H7</f>
        <v>657350</v>
      </c>
      <c r="D26" s="2">
        <f t="shared" ref="D26:D38" si="20">+O26+P26+Q26</f>
        <v>0</v>
      </c>
      <c r="E26" s="2">
        <f>+R26</f>
        <v>0</v>
      </c>
      <c r="F26" s="2">
        <f>+S26</f>
        <v>0</v>
      </c>
      <c r="G26" s="2">
        <f t="shared" ref="G26:G31" si="21">ROUND((-C26-0.5*D26)*B26,0)</f>
        <v>-26294</v>
      </c>
      <c r="H26" s="2">
        <f t="shared" ref="H26:H38" si="22">SUM(C26:G26)</f>
        <v>631056</v>
      </c>
      <c r="I26" s="2"/>
      <c r="J26" s="2">
        <f>+T26</f>
        <v>-26294</v>
      </c>
      <c r="K26" s="2">
        <f t="shared" ref="K26:K33" si="23">+J26-G26</f>
        <v>0</v>
      </c>
      <c r="L26" s="2"/>
      <c r="M26" s="2"/>
      <c r="N26" s="2">
        <f>+U7</f>
        <v>657350</v>
      </c>
      <c r="O26" s="2"/>
      <c r="P26" s="2"/>
      <c r="Q26" s="2"/>
      <c r="R26" s="2"/>
      <c r="S26" s="2"/>
      <c r="T26" s="2">
        <f t="shared" ref="T26:T31" si="24">ROUND((-N26-0.5*O26-0.5*3*P26)*B26,0)</f>
        <v>-26294</v>
      </c>
      <c r="U26" s="2">
        <f>SUM(N26:T26)</f>
        <v>631056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x14ac:dyDescent="0.25">
      <c r="A27" s="3">
        <v>2</v>
      </c>
      <c r="B27" s="5">
        <v>0.06</v>
      </c>
      <c r="C27" s="2">
        <f t="shared" si="19"/>
        <v>211366</v>
      </c>
      <c r="D27" s="2">
        <f t="shared" si="20"/>
        <v>0</v>
      </c>
      <c r="E27" s="2">
        <f t="shared" ref="E27:E38" si="25">+R27</f>
        <v>0</v>
      </c>
      <c r="F27" s="2">
        <f t="shared" ref="F27:F38" si="26">+S27</f>
        <v>0</v>
      </c>
      <c r="G27" s="2">
        <f t="shared" si="21"/>
        <v>-12682</v>
      </c>
      <c r="H27" s="2">
        <f t="shared" si="22"/>
        <v>198684</v>
      </c>
      <c r="I27" s="2"/>
      <c r="J27" s="2">
        <f t="shared" ref="J27:J38" si="27">+T27</f>
        <v>-12682</v>
      </c>
      <c r="K27" s="2">
        <f t="shared" si="23"/>
        <v>0</v>
      </c>
      <c r="L27" s="2"/>
      <c r="M27" s="2"/>
      <c r="N27" s="2">
        <f t="shared" ref="N27:N38" si="28">+U8</f>
        <v>211366</v>
      </c>
      <c r="O27" s="2"/>
      <c r="P27" s="2"/>
      <c r="Q27" s="2"/>
      <c r="R27" s="2"/>
      <c r="S27" s="2"/>
      <c r="T27" s="2">
        <f t="shared" si="24"/>
        <v>-12682</v>
      </c>
      <c r="U27" s="2">
        <f t="shared" ref="U27:U38" si="29">SUM(N27:T27)</f>
        <v>198684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x14ac:dyDescent="0.25">
      <c r="A28" s="3">
        <v>8</v>
      </c>
      <c r="B28" s="5">
        <v>0.2</v>
      </c>
      <c r="C28" s="2">
        <f t="shared" si="19"/>
        <v>11737</v>
      </c>
      <c r="D28" s="2">
        <f t="shared" si="20"/>
        <v>0</v>
      </c>
      <c r="E28" s="2">
        <f t="shared" si="25"/>
        <v>0</v>
      </c>
      <c r="F28" s="2">
        <f t="shared" si="26"/>
        <v>0</v>
      </c>
      <c r="G28" s="2">
        <f t="shared" si="21"/>
        <v>-2347</v>
      </c>
      <c r="H28" s="2">
        <f t="shared" si="22"/>
        <v>9390</v>
      </c>
      <c r="I28" s="2"/>
      <c r="J28" s="2">
        <f t="shared" si="27"/>
        <v>-2347</v>
      </c>
      <c r="K28" s="2">
        <f t="shared" si="23"/>
        <v>0</v>
      </c>
      <c r="L28" s="2"/>
      <c r="M28" s="2"/>
      <c r="N28" s="2">
        <f t="shared" si="28"/>
        <v>11737</v>
      </c>
      <c r="O28" s="2"/>
      <c r="P28" s="2"/>
      <c r="Q28" s="2"/>
      <c r="R28" s="2"/>
      <c r="S28" s="2"/>
      <c r="T28" s="2">
        <f t="shared" si="24"/>
        <v>-2347</v>
      </c>
      <c r="U28" s="2">
        <f t="shared" si="29"/>
        <v>9390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x14ac:dyDescent="0.25">
      <c r="A29" s="3">
        <v>10</v>
      </c>
      <c r="B29" s="5">
        <v>0.3</v>
      </c>
      <c r="C29" s="2">
        <f t="shared" si="19"/>
        <v>58</v>
      </c>
      <c r="D29" s="2">
        <f t="shared" si="20"/>
        <v>0</v>
      </c>
      <c r="E29" s="2">
        <f t="shared" si="25"/>
        <v>0</v>
      </c>
      <c r="F29" s="2">
        <f t="shared" si="26"/>
        <v>0</v>
      </c>
      <c r="G29" s="2">
        <f t="shared" si="21"/>
        <v>-17</v>
      </c>
      <c r="H29" s="2">
        <f t="shared" si="22"/>
        <v>41</v>
      </c>
      <c r="I29" s="2"/>
      <c r="J29" s="2">
        <f t="shared" si="27"/>
        <v>-17</v>
      </c>
      <c r="K29" s="2">
        <f t="shared" si="23"/>
        <v>0</v>
      </c>
      <c r="L29" s="2"/>
      <c r="M29" s="2"/>
      <c r="N29" s="2">
        <f t="shared" si="28"/>
        <v>58</v>
      </c>
      <c r="O29" s="2"/>
      <c r="P29" s="2"/>
      <c r="Q29" s="2"/>
      <c r="R29" s="2"/>
      <c r="S29" s="2"/>
      <c r="T29" s="2">
        <f t="shared" si="24"/>
        <v>-17</v>
      </c>
      <c r="U29" s="2">
        <f t="shared" si="29"/>
        <v>41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x14ac:dyDescent="0.25">
      <c r="A30" s="3">
        <v>1</v>
      </c>
      <c r="B30" s="5">
        <v>0.04</v>
      </c>
      <c r="C30" s="2">
        <f t="shared" si="19"/>
        <v>449678</v>
      </c>
      <c r="D30" s="2">
        <f t="shared" si="20"/>
        <v>0</v>
      </c>
      <c r="E30" s="2">
        <f t="shared" si="25"/>
        <v>0</v>
      </c>
      <c r="F30" s="2">
        <f t="shared" si="26"/>
        <v>0</v>
      </c>
      <c r="G30" s="2">
        <f t="shared" si="21"/>
        <v>-17987</v>
      </c>
      <c r="H30" s="2">
        <f t="shared" si="22"/>
        <v>431691</v>
      </c>
      <c r="I30" s="2"/>
      <c r="J30" s="2">
        <f t="shared" si="27"/>
        <v>-17987</v>
      </c>
      <c r="K30" s="2">
        <f t="shared" si="23"/>
        <v>0</v>
      </c>
      <c r="L30" s="2"/>
      <c r="M30" s="2"/>
      <c r="N30" s="2">
        <f t="shared" si="28"/>
        <v>449678</v>
      </c>
      <c r="O30" s="2"/>
      <c r="P30" s="2"/>
      <c r="Q30" s="2"/>
      <c r="R30" s="2"/>
      <c r="S30" s="2"/>
      <c r="T30" s="2">
        <f t="shared" si="24"/>
        <v>-17987</v>
      </c>
      <c r="U30" s="2">
        <f t="shared" si="29"/>
        <v>431691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x14ac:dyDescent="0.25">
      <c r="A31" s="3">
        <v>8</v>
      </c>
      <c r="B31" s="5">
        <v>0.2</v>
      </c>
      <c r="C31" s="2">
        <f t="shared" si="19"/>
        <v>7963</v>
      </c>
      <c r="D31" s="2">
        <f t="shared" si="20"/>
        <v>0</v>
      </c>
      <c r="E31" s="2">
        <f t="shared" si="25"/>
        <v>0</v>
      </c>
      <c r="F31" s="2">
        <f t="shared" si="26"/>
        <v>0</v>
      </c>
      <c r="G31" s="2">
        <f t="shared" si="21"/>
        <v>-1593</v>
      </c>
      <c r="H31" s="2">
        <f t="shared" si="22"/>
        <v>6370</v>
      </c>
      <c r="I31" s="2"/>
      <c r="J31" s="2">
        <f t="shared" si="27"/>
        <v>-1593</v>
      </c>
      <c r="K31" s="2">
        <f t="shared" si="23"/>
        <v>0</v>
      </c>
      <c r="L31" s="2"/>
      <c r="M31" s="2"/>
      <c r="N31" s="2">
        <f t="shared" si="28"/>
        <v>7963</v>
      </c>
      <c r="O31" s="2"/>
      <c r="P31" s="2"/>
      <c r="Q31" s="2"/>
      <c r="R31" s="2"/>
      <c r="S31" s="2"/>
      <c r="T31" s="2">
        <f t="shared" si="24"/>
        <v>-1593</v>
      </c>
      <c r="U31" s="2">
        <f t="shared" si="29"/>
        <v>6370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x14ac:dyDescent="0.25">
      <c r="A32" s="3">
        <v>10</v>
      </c>
      <c r="B32" s="5">
        <v>0.3</v>
      </c>
      <c r="C32" s="2">
        <f t="shared" si="19"/>
        <v>0</v>
      </c>
      <c r="D32" s="2">
        <f t="shared" si="20"/>
        <v>0</v>
      </c>
      <c r="E32" s="2">
        <f t="shared" si="25"/>
        <v>0</v>
      </c>
      <c r="F32" s="2">
        <f t="shared" si="26"/>
        <v>0</v>
      </c>
      <c r="G32" s="2"/>
      <c r="H32" s="2">
        <f t="shared" si="22"/>
        <v>0</v>
      </c>
      <c r="I32" s="2"/>
      <c r="J32" s="2">
        <f t="shared" si="27"/>
        <v>0</v>
      </c>
      <c r="K32" s="2">
        <f t="shared" si="23"/>
        <v>0</v>
      </c>
      <c r="L32" s="2"/>
      <c r="M32" s="2"/>
      <c r="N32" s="2">
        <f t="shared" si="28"/>
        <v>0</v>
      </c>
      <c r="O32" s="2"/>
      <c r="P32" s="2"/>
      <c r="Q32" s="2"/>
      <c r="R32" s="2"/>
      <c r="S32" s="2"/>
      <c r="T32" s="2"/>
      <c r="U32" s="2">
        <f t="shared" si="29"/>
        <v>0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x14ac:dyDescent="0.25">
      <c r="A33" s="3">
        <v>45</v>
      </c>
      <c r="B33" s="5">
        <v>0.45</v>
      </c>
      <c r="C33" s="2">
        <f t="shared" si="19"/>
        <v>12</v>
      </c>
      <c r="D33" s="2">
        <f t="shared" si="20"/>
        <v>0</v>
      </c>
      <c r="E33" s="2">
        <f t="shared" si="25"/>
        <v>0</v>
      </c>
      <c r="F33" s="2">
        <f t="shared" si="26"/>
        <v>0</v>
      </c>
      <c r="G33" s="2">
        <f>ROUND((-C33-0.5*D33)*B33,0)</f>
        <v>-5</v>
      </c>
      <c r="H33" s="2">
        <f t="shared" si="22"/>
        <v>7</v>
      </c>
      <c r="I33" s="2"/>
      <c r="J33" s="2">
        <f t="shared" si="27"/>
        <v>-5</v>
      </c>
      <c r="K33" s="2">
        <f t="shared" si="23"/>
        <v>0</v>
      </c>
      <c r="L33" s="2"/>
      <c r="M33" s="2"/>
      <c r="N33" s="2">
        <f t="shared" si="28"/>
        <v>12</v>
      </c>
      <c r="O33" s="2"/>
      <c r="P33" s="2"/>
      <c r="Q33" s="2"/>
      <c r="R33" s="2"/>
      <c r="S33" s="2"/>
      <c r="T33" s="2">
        <f>ROUND((-N33-0.5*O33-0.5*3*P33)*B33,0)</f>
        <v>-5</v>
      </c>
      <c r="U33" s="2">
        <f t="shared" si="29"/>
        <v>7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x14ac:dyDescent="0.25">
      <c r="A34" s="3">
        <v>47</v>
      </c>
      <c r="B34" s="5">
        <v>0.08</v>
      </c>
      <c r="C34" s="2">
        <f t="shared" si="19"/>
        <v>5055006</v>
      </c>
      <c r="D34" s="2">
        <f t="shared" si="20"/>
        <v>167396</v>
      </c>
      <c r="E34" s="2">
        <f t="shared" si="25"/>
        <v>0</v>
      </c>
      <c r="F34" s="2">
        <f t="shared" si="26"/>
        <v>0</v>
      </c>
      <c r="G34" s="2">
        <f>ROUND((-C34-0.5*D34)*B34,0)</f>
        <v>-411096</v>
      </c>
      <c r="H34" s="2">
        <f t="shared" si="22"/>
        <v>4811306</v>
      </c>
      <c r="I34" s="2"/>
      <c r="J34" s="2">
        <f t="shared" si="27"/>
        <v>-424469</v>
      </c>
      <c r="K34" s="2">
        <f>+J34-G34</f>
        <v>-13373</v>
      </c>
      <c r="L34" s="2"/>
      <c r="M34" s="2"/>
      <c r="N34" s="2">
        <f t="shared" si="28"/>
        <v>5054767</v>
      </c>
      <c r="O34" s="2"/>
      <c r="P34" s="2">
        <v>167396</v>
      </c>
      <c r="Q34" s="2"/>
      <c r="R34" s="2"/>
      <c r="S34" s="2"/>
      <c r="T34" s="2">
        <f>ROUND((-N34-0.5*O34-0.5*3*P34)*B34,0)</f>
        <v>-424469</v>
      </c>
      <c r="U34" s="2">
        <f t="shared" si="29"/>
        <v>4797694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x14ac:dyDescent="0.25">
      <c r="A35" s="3">
        <v>50</v>
      </c>
      <c r="B35" s="5">
        <v>0.55000000000000004</v>
      </c>
      <c r="C35" s="2">
        <f t="shared" si="19"/>
        <v>906</v>
      </c>
      <c r="D35" s="2">
        <f t="shared" si="20"/>
        <v>0</v>
      </c>
      <c r="E35" s="2">
        <f t="shared" si="25"/>
        <v>0</v>
      </c>
      <c r="F35" s="2">
        <f t="shared" si="26"/>
        <v>0</v>
      </c>
      <c r="G35" s="2">
        <f>ROUND((-C35-0.5*D35)*B35,0)</f>
        <v>-498</v>
      </c>
      <c r="H35" s="2">
        <f t="shared" si="22"/>
        <v>408</v>
      </c>
      <c r="I35" s="2"/>
      <c r="J35" s="2">
        <f t="shared" si="27"/>
        <v>-498</v>
      </c>
      <c r="K35" s="2">
        <f t="shared" ref="K35:K38" si="30">+J35-G35</f>
        <v>0</v>
      </c>
      <c r="L35" s="2"/>
      <c r="M35" s="2"/>
      <c r="N35" s="2">
        <f t="shared" si="28"/>
        <v>906</v>
      </c>
      <c r="O35" s="2"/>
      <c r="P35" s="2"/>
      <c r="Q35" s="2"/>
      <c r="R35" s="2"/>
      <c r="S35" s="2"/>
      <c r="T35" s="2">
        <f>ROUND((-N35-0.5*O35-0.5*3*P35)*B35,0)</f>
        <v>-498</v>
      </c>
      <c r="U35" s="2">
        <f t="shared" si="29"/>
        <v>408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x14ac:dyDescent="0.25">
      <c r="A36" s="3">
        <v>12</v>
      </c>
      <c r="B36" s="5">
        <v>1</v>
      </c>
      <c r="C36" s="2">
        <f t="shared" si="19"/>
        <v>18427</v>
      </c>
      <c r="D36" s="2">
        <f t="shared" si="20"/>
        <v>0</v>
      </c>
      <c r="E36" s="2">
        <f t="shared" si="25"/>
        <v>0</v>
      </c>
      <c r="F36" s="2">
        <f t="shared" si="26"/>
        <v>0</v>
      </c>
      <c r="G36" s="2">
        <f>ROUND((-C36-0.5*D36)*B36,0)</f>
        <v>-18427</v>
      </c>
      <c r="H36" s="2">
        <f t="shared" si="22"/>
        <v>0</v>
      </c>
      <c r="I36" s="2"/>
      <c r="J36" s="2">
        <f t="shared" si="27"/>
        <v>-18428</v>
      </c>
      <c r="K36" s="2">
        <f t="shared" si="30"/>
        <v>-1</v>
      </c>
      <c r="L36" s="2"/>
      <c r="M36" s="2"/>
      <c r="N36" s="2">
        <f t="shared" si="28"/>
        <v>18428</v>
      </c>
      <c r="O36" s="2"/>
      <c r="P36" s="2"/>
      <c r="Q36" s="2"/>
      <c r="R36" s="2"/>
      <c r="S36" s="2"/>
      <c r="T36" s="2">
        <f>ROUND((-N36-0.5*O36-0.5*3*P36)*B36,0)</f>
        <v>-18428</v>
      </c>
      <c r="U36" s="2">
        <f t="shared" si="29"/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x14ac:dyDescent="0.25">
      <c r="A37" s="3" t="s">
        <v>5</v>
      </c>
      <c r="B37" s="5">
        <v>0.06</v>
      </c>
      <c r="C37" s="2">
        <f t="shared" si="19"/>
        <v>47529</v>
      </c>
      <c r="D37" s="2">
        <f t="shared" si="20"/>
        <v>0</v>
      </c>
      <c r="E37" s="2">
        <f t="shared" si="25"/>
        <v>0</v>
      </c>
      <c r="F37" s="2">
        <f t="shared" si="26"/>
        <v>0</v>
      </c>
      <c r="G37" s="2">
        <f>ROUND((-C37-0.5*D37)*B37,0)</f>
        <v>-2852</v>
      </c>
      <c r="H37" s="2">
        <f t="shared" si="22"/>
        <v>44677</v>
      </c>
      <c r="I37" s="2"/>
      <c r="J37" s="2">
        <f t="shared" si="27"/>
        <v>-2850</v>
      </c>
      <c r="K37" s="2">
        <f t="shared" si="30"/>
        <v>2</v>
      </c>
      <c r="L37" s="2"/>
      <c r="M37" s="2"/>
      <c r="N37" s="2">
        <f t="shared" si="28"/>
        <v>47493</v>
      </c>
      <c r="O37" s="2"/>
      <c r="P37" s="2"/>
      <c r="Q37" s="2"/>
      <c r="R37" s="2"/>
      <c r="S37" s="2"/>
      <c r="T37" s="2">
        <f>ROUND((-N37-0.5*O37-0.5*3*P37)*B37,0)</f>
        <v>-2850</v>
      </c>
      <c r="U37" s="2">
        <f t="shared" si="29"/>
        <v>44643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x14ac:dyDescent="0.25">
      <c r="A38" s="3">
        <v>14.1</v>
      </c>
      <c r="B38" s="5">
        <v>0.05</v>
      </c>
      <c r="C38" s="2">
        <f t="shared" si="19"/>
        <v>6779</v>
      </c>
      <c r="D38" s="2">
        <f t="shared" si="20"/>
        <v>0</v>
      </c>
      <c r="E38" s="2">
        <f t="shared" si="25"/>
        <v>0</v>
      </c>
      <c r="F38" s="2">
        <f t="shared" si="26"/>
        <v>0</v>
      </c>
      <c r="G38" s="2">
        <f>ROUND((-C38-0.5*D38)*B38,0)-161</f>
        <v>-500</v>
      </c>
      <c r="H38" s="2">
        <f t="shared" si="22"/>
        <v>6279</v>
      </c>
      <c r="I38" s="2"/>
      <c r="J38" s="2">
        <f t="shared" si="27"/>
        <v>-500</v>
      </c>
      <c r="K38" s="2">
        <f t="shared" si="30"/>
        <v>0</v>
      </c>
      <c r="L38" s="2"/>
      <c r="M38" s="2"/>
      <c r="N38" s="2">
        <f t="shared" si="28"/>
        <v>6779</v>
      </c>
      <c r="O38" s="2"/>
      <c r="P38" s="2"/>
      <c r="Q38" s="2"/>
      <c r="R38" s="2"/>
      <c r="S38" s="2"/>
      <c r="T38" s="6">
        <f>ROUND((-N38-0.5*O38-0.5*3*P38)*B38,0)-161</f>
        <v>-500</v>
      </c>
      <c r="U38" s="2">
        <f t="shared" si="29"/>
        <v>6279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15.75" thickBot="1" x14ac:dyDescent="0.3">
      <c r="A39" s="3"/>
      <c r="B39" s="3"/>
      <c r="C39" s="4">
        <f>SUM(C26:C38)</f>
        <v>6466811</v>
      </c>
      <c r="D39" s="4">
        <f t="shared" ref="D39" si="31">SUM(D26:D38)</f>
        <v>167396</v>
      </c>
      <c r="E39" s="4">
        <f t="shared" ref="E39" si="32">SUM(E26:E38)</f>
        <v>0</v>
      </c>
      <c r="F39" s="4">
        <f t="shared" ref="F39" si="33">SUM(F26:F38)</f>
        <v>0</v>
      </c>
      <c r="G39" s="4">
        <f t="shared" ref="G39" si="34">SUM(G26:G38)</f>
        <v>-494298</v>
      </c>
      <c r="H39" s="4">
        <f t="shared" ref="H39" si="35">SUM(H26:H38)</f>
        <v>6139909</v>
      </c>
      <c r="I39" s="2"/>
      <c r="J39" s="4">
        <f t="shared" ref="J39" si="36">SUM(J26:J38)</f>
        <v>-507670</v>
      </c>
      <c r="K39" s="4">
        <f t="shared" ref="K39" si="37">SUM(K26:K38)</f>
        <v>-13372</v>
      </c>
      <c r="L39" s="2"/>
      <c r="M39" s="2"/>
      <c r="N39" s="4">
        <f>SUM(N26:N38)</f>
        <v>6466537</v>
      </c>
      <c r="O39" s="4">
        <f t="shared" ref="O39" si="38">SUM(O26:O38)</f>
        <v>0</v>
      </c>
      <c r="P39" s="4">
        <f t="shared" ref="P39" si="39">SUM(P26:P38)</f>
        <v>167396</v>
      </c>
      <c r="Q39" s="4"/>
      <c r="R39" s="4">
        <f t="shared" ref="R39" si="40">SUM(R26:R38)</f>
        <v>0</v>
      </c>
      <c r="S39" s="4">
        <f t="shared" ref="S39" si="41">SUM(S26:S38)</f>
        <v>0</v>
      </c>
      <c r="T39" s="4">
        <f t="shared" ref="T39" si="42">SUM(T26:T38)</f>
        <v>-507670</v>
      </c>
      <c r="U39" s="4">
        <f t="shared" ref="U39" si="43">SUM(U26:U38)</f>
        <v>6126263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ht="15.75" thickTop="1" x14ac:dyDescent="0.25">
      <c r="A40" s="3"/>
      <c r="B40" s="3"/>
      <c r="C40" s="2"/>
      <c r="D40" s="2"/>
      <c r="E40" s="2"/>
      <c r="F40" s="2"/>
      <c r="G40" s="2"/>
      <c r="H40" s="2"/>
      <c r="I40" s="8" t="s">
        <v>16</v>
      </c>
      <c r="K40" s="8">
        <f>ROUND(+K39*0.265,0)</f>
        <v>-3544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x14ac:dyDescent="0.25">
      <c r="A41" s="3"/>
      <c r="B41" s="3"/>
      <c r="C41" s="2"/>
      <c r="D41" s="2"/>
      <c r="E41" s="2"/>
      <c r="F41" s="2"/>
      <c r="G41" s="2"/>
      <c r="H41" s="2"/>
      <c r="I41" s="2" t="s">
        <v>15</v>
      </c>
      <c r="K41" s="2">
        <f>ROUND(+K40/0.735,0)</f>
        <v>-4822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x14ac:dyDescent="0.25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ht="60" x14ac:dyDescent="0.25">
      <c r="A43" s="1">
        <v>2020</v>
      </c>
      <c r="B43" s="1" t="s">
        <v>7</v>
      </c>
      <c r="C43" s="1" t="s">
        <v>2</v>
      </c>
      <c r="D43" s="1" t="s">
        <v>3</v>
      </c>
      <c r="E43" s="1" t="s">
        <v>4</v>
      </c>
      <c r="F43" s="1" t="s">
        <v>6</v>
      </c>
      <c r="G43" s="1" t="s">
        <v>10</v>
      </c>
      <c r="H43" s="1" t="s">
        <v>9</v>
      </c>
      <c r="I43" s="1"/>
      <c r="J43" s="1" t="s">
        <v>12</v>
      </c>
      <c r="K43" s="1" t="s">
        <v>13</v>
      </c>
      <c r="L43" s="1"/>
      <c r="M43" s="1"/>
      <c r="N43" s="1" t="s">
        <v>2</v>
      </c>
      <c r="O43" s="1" t="s">
        <v>3</v>
      </c>
      <c r="P43" s="1" t="s">
        <v>11</v>
      </c>
      <c r="Q43" s="1" t="s">
        <v>14</v>
      </c>
      <c r="R43" s="1" t="s">
        <v>4</v>
      </c>
      <c r="S43" s="1" t="s">
        <v>6</v>
      </c>
      <c r="T43" s="1" t="s">
        <v>8</v>
      </c>
      <c r="U43" s="1" t="s">
        <v>9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x14ac:dyDescent="0.2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x14ac:dyDescent="0.25">
      <c r="A45" s="3">
        <v>1</v>
      </c>
      <c r="B45" s="5">
        <v>0.04</v>
      </c>
      <c r="C45" s="2">
        <f t="shared" ref="C45:C57" si="44">+H26</f>
        <v>631056</v>
      </c>
      <c r="D45" s="2">
        <f t="shared" ref="D45:D57" si="45">+O45+P45+Q45</f>
        <v>0</v>
      </c>
      <c r="E45" s="2">
        <f>+R45</f>
        <v>0</v>
      </c>
      <c r="F45" s="2">
        <f>+S45</f>
        <v>0</v>
      </c>
      <c r="G45" s="2">
        <f t="shared" ref="G45:G50" si="46">ROUND((-C45-0.5*D45)*B45,0)</f>
        <v>-25242</v>
      </c>
      <c r="H45" s="2">
        <f t="shared" ref="H45:H57" si="47">SUM(C45:G45)</f>
        <v>605814</v>
      </c>
      <c r="I45" s="2"/>
      <c r="J45" s="2">
        <f>+T45</f>
        <v>-25242</v>
      </c>
      <c r="K45" s="2">
        <f t="shared" ref="K45:K52" si="48">+J45-G45</f>
        <v>0</v>
      </c>
      <c r="L45" s="2"/>
      <c r="M45" s="2"/>
      <c r="N45" s="2">
        <f>+U26</f>
        <v>631056</v>
      </c>
      <c r="O45" s="2"/>
      <c r="P45" s="2"/>
      <c r="Q45" s="2"/>
      <c r="R45" s="2"/>
      <c r="S45" s="2"/>
      <c r="T45" s="2">
        <f t="shared" ref="T45:T50" si="49">ROUND((-N45-0.5*O45-0.5*3*P45)*B45,0)</f>
        <v>-25242</v>
      </c>
      <c r="U45" s="2">
        <f>SUM(N45:T45)</f>
        <v>605814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x14ac:dyDescent="0.25">
      <c r="A46" s="3">
        <v>2</v>
      </c>
      <c r="B46" s="5">
        <v>0.06</v>
      </c>
      <c r="C46" s="2">
        <f t="shared" si="44"/>
        <v>198684</v>
      </c>
      <c r="D46" s="2">
        <f t="shared" si="45"/>
        <v>0</v>
      </c>
      <c r="E46" s="2">
        <f t="shared" ref="E46:E57" si="50">+R46</f>
        <v>0</v>
      </c>
      <c r="F46" s="2">
        <f t="shared" ref="F46:F57" si="51">+S46</f>
        <v>0</v>
      </c>
      <c r="G46" s="2">
        <f t="shared" si="46"/>
        <v>-11921</v>
      </c>
      <c r="H46" s="2">
        <f t="shared" si="47"/>
        <v>186763</v>
      </c>
      <c r="I46" s="2"/>
      <c r="J46" s="2">
        <f t="shared" ref="J46:J57" si="52">+T46</f>
        <v>-11921</v>
      </c>
      <c r="K46" s="2">
        <f t="shared" si="48"/>
        <v>0</v>
      </c>
      <c r="L46" s="2"/>
      <c r="M46" s="2"/>
      <c r="N46" s="2">
        <f t="shared" ref="N46:N57" si="53">+U27</f>
        <v>198684</v>
      </c>
      <c r="O46" s="2"/>
      <c r="P46" s="2"/>
      <c r="Q46" s="2"/>
      <c r="R46" s="2"/>
      <c r="S46" s="2"/>
      <c r="T46" s="2">
        <f t="shared" si="49"/>
        <v>-11921</v>
      </c>
      <c r="U46" s="2">
        <f t="shared" ref="U46:U57" si="54">SUM(N46:T46)</f>
        <v>186763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x14ac:dyDescent="0.25">
      <c r="A47" s="3">
        <v>8</v>
      </c>
      <c r="B47" s="5">
        <v>0.2</v>
      </c>
      <c r="C47" s="2">
        <f t="shared" si="44"/>
        <v>9390</v>
      </c>
      <c r="D47" s="2">
        <f t="shared" si="45"/>
        <v>2250</v>
      </c>
      <c r="E47" s="2">
        <f t="shared" si="50"/>
        <v>0</v>
      </c>
      <c r="F47" s="2">
        <f t="shared" si="51"/>
        <v>0</v>
      </c>
      <c r="G47" s="2">
        <f t="shared" si="46"/>
        <v>-2103</v>
      </c>
      <c r="H47" s="2">
        <f t="shared" si="47"/>
        <v>9537</v>
      </c>
      <c r="I47" s="2"/>
      <c r="J47" s="2">
        <f t="shared" si="52"/>
        <v>-2553</v>
      </c>
      <c r="K47" s="2">
        <f t="shared" si="48"/>
        <v>-450</v>
      </c>
      <c r="L47" s="2"/>
      <c r="M47" s="2"/>
      <c r="N47" s="2">
        <f t="shared" si="53"/>
        <v>9390</v>
      </c>
      <c r="O47" s="2"/>
      <c r="P47" s="2">
        <v>2250</v>
      </c>
      <c r="Q47" s="2"/>
      <c r="R47" s="2"/>
      <c r="S47" s="2"/>
      <c r="T47" s="2">
        <f t="shared" si="49"/>
        <v>-2553</v>
      </c>
      <c r="U47" s="2">
        <f t="shared" si="54"/>
        <v>9087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x14ac:dyDescent="0.25">
      <c r="A48" s="3">
        <v>10</v>
      </c>
      <c r="B48" s="5">
        <v>0.3</v>
      </c>
      <c r="C48" s="2">
        <f t="shared" si="44"/>
        <v>41</v>
      </c>
      <c r="D48" s="2">
        <f t="shared" si="45"/>
        <v>0</v>
      </c>
      <c r="E48" s="2">
        <f t="shared" si="50"/>
        <v>0</v>
      </c>
      <c r="F48" s="2">
        <f t="shared" si="51"/>
        <v>0</v>
      </c>
      <c r="G48" s="2">
        <f t="shared" si="46"/>
        <v>-12</v>
      </c>
      <c r="H48" s="2">
        <f t="shared" si="47"/>
        <v>29</v>
      </c>
      <c r="I48" s="2"/>
      <c r="J48" s="2">
        <f t="shared" si="52"/>
        <v>-12</v>
      </c>
      <c r="K48" s="2">
        <f t="shared" si="48"/>
        <v>0</v>
      </c>
      <c r="L48" s="2"/>
      <c r="M48" s="2"/>
      <c r="N48" s="2">
        <f t="shared" si="53"/>
        <v>41</v>
      </c>
      <c r="O48" s="2"/>
      <c r="P48" s="2"/>
      <c r="Q48" s="2"/>
      <c r="R48" s="2"/>
      <c r="S48" s="2"/>
      <c r="T48" s="2">
        <f t="shared" si="49"/>
        <v>-12</v>
      </c>
      <c r="U48" s="2">
        <f t="shared" si="54"/>
        <v>29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64" x14ac:dyDescent="0.25">
      <c r="A49" s="3">
        <v>1</v>
      </c>
      <c r="B49" s="5">
        <v>0.04</v>
      </c>
      <c r="C49" s="2">
        <f t="shared" si="44"/>
        <v>431691</v>
      </c>
      <c r="D49" s="2">
        <f t="shared" si="45"/>
        <v>0</v>
      </c>
      <c r="E49" s="2">
        <f t="shared" si="50"/>
        <v>0</v>
      </c>
      <c r="F49" s="2">
        <f t="shared" si="51"/>
        <v>0</v>
      </c>
      <c r="G49" s="2">
        <f t="shared" si="46"/>
        <v>-17268</v>
      </c>
      <c r="H49" s="2">
        <f t="shared" si="47"/>
        <v>414423</v>
      </c>
      <c r="I49" s="2"/>
      <c r="J49" s="2">
        <f t="shared" si="52"/>
        <v>-17268</v>
      </c>
      <c r="K49" s="2">
        <f t="shared" si="48"/>
        <v>0</v>
      </c>
      <c r="L49" s="2"/>
      <c r="M49" s="2"/>
      <c r="N49" s="2">
        <f t="shared" si="53"/>
        <v>431691</v>
      </c>
      <c r="O49" s="2"/>
      <c r="P49" s="2"/>
      <c r="Q49" s="2"/>
      <c r="R49" s="2"/>
      <c r="S49" s="2"/>
      <c r="T49" s="2">
        <f t="shared" si="49"/>
        <v>-17268</v>
      </c>
      <c r="U49" s="2">
        <f t="shared" si="54"/>
        <v>414423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 spans="1:64" x14ac:dyDescent="0.25">
      <c r="A50" s="3">
        <v>8</v>
      </c>
      <c r="B50" s="5">
        <v>0.2</v>
      </c>
      <c r="C50" s="2">
        <f t="shared" si="44"/>
        <v>6370</v>
      </c>
      <c r="D50" s="2">
        <f t="shared" si="45"/>
        <v>0</v>
      </c>
      <c r="E50" s="2">
        <f t="shared" si="50"/>
        <v>0</v>
      </c>
      <c r="F50" s="2">
        <f t="shared" si="51"/>
        <v>0</v>
      </c>
      <c r="G50" s="2">
        <f t="shared" si="46"/>
        <v>-1274</v>
      </c>
      <c r="H50" s="2">
        <f t="shared" si="47"/>
        <v>5096</v>
      </c>
      <c r="I50" s="2"/>
      <c r="J50" s="2">
        <f t="shared" si="52"/>
        <v>-1274</v>
      </c>
      <c r="K50" s="2">
        <f t="shared" si="48"/>
        <v>0</v>
      </c>
      <c r="L50" s="2"/>
      <c r="M50" s="2"/>
      <c r="N50" s="2">
        <f t="shared" si="53"/>
        <v>6370</v>
      </c>
      <c r="O50" s="2"/>
      <c r="P50" s="2"/>
      <c r="Q50" s="2"/>
      <c r="R50" s="2"/>
      <c r="S50" s="2"/>
      <c r="T50" s="2">
        <f t="shared" si="49"/>
        <v>-1274</v>
      </c>
      <c r="U50" s="2">
        <f t="shared" si="54"/>
        <v>5096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 spans="1:64" x14ac:dyDescent="0.25">
      <c r="A51" s="3">
        <v>10</v>
      </c>
      <c r="B51" s="5">
        <v>0.3</v>
      </c>
      <c r="C51" s="2">
        <f t="shared" si="44"/>
        <v>0</v>
      </c>
      <c r="D51" s="2">
        <f t="shared" si="45"/>
        <v>0</v>
      </c>
      <c r="E51" s="2">
        <f t="shared" si="50"/>
        <v>0</v>
      </c>
      <c r="F51" s="2">
        <f t="shared" si="51"/>
        <v>0</v>
      </c>
      <c r="G51" s="2"/>
      <c r="H51" s="2">
        <f t="shared" si="47"/>
        <v>0</v>
      </c>
      <c r="I51" s="2"/>
      <c r="J51" s="2">
        <f t="shared" si="52"/>
        <v>0</v>
      </c>
      <c r="K51" s="2">
        <f t="shared" si="48"/>
        <v>0</v>
      </c>
      <c r="L51" s="2"/>
      <c r="M51" s="2"/>
      <c r="N51" s="2">
        <f t="shared" si="53"/>
        <v>0</v>
      </c>
      <c r="O51" s="2"/>
      <c r="P51" s="2"/>
      <c r="Q51" s="2"/>
      <c r="R51" s="2"/>
      <c r="S51" s="2"/>
      <c r="T51" s="2"/>
      <c r="U51" s="2">
        <f t="shared" si="54"/>
        <v>0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1:64" x14ac:dyDescent="0.25">
      <c r="A52" s="3">
        <v>45</v>
      </c>
      <c r="B52" s="5">
        <v>0.45</v>
      </c>
      <c r="C52" s="2">
        <f t="shared" si="44"/>
        <v>7</v>
      </c>
      <c r="D52" s="2">
        <f t="shared" si="45"/>
        <v>0</v>
      </c>
      <c r="E52" s="2">
        <f t="shared" si="50"/>
        <v>0</v>
      </c>
      <c r="F52" s="2">
        <f t="shared" si="51"/>
        <v>0</v>
      </c>
      <c r="G52" s="2">
        <f>ROUND((-C52-0.5*D52)*B52,0)</f>
        <v>-3</v>
      </c>
      <c r="H52" s="2">
        <f t="shared" si="47"/>
        <v>4</v>
      </c>
      <c r="I52" s="2"/>
      <c r="J52" s="2">
        <f t="shared" si="52"/>
        <v>-3</v>
      </c>
      <c r="K52" s="2">
        <f t="shared" si="48"/>
        <v>0</v>
      </c>
      <c r="L52" s="2"/>
      <c r="M52" s="2"/>
      <c r="N52" s="2">
        <f t="shared" si="53"/>
        <v>7</v>
      </c>
      <c r="O52" s="2"/>
      <c r="P52" s="2"/>
      <c r="Q52" s="2"/>
      <c r="R52" s="2"/>
      <c r="S52" s="2"/>
      <c r="T52" s="2">
        <f>ROUND((-N52-0.5*O52-0.5*3*P52)*B52,0)</f>
        <v>-3</v>
      </c>
      <c r="U52" s="2">
        <f t="shared" si="54"/>
        <v>4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 x14ac:dyDescent="0.25">
      <c r="A53" s="3">
        <v>47</v>
      </c>
      <c r="B53" s="5">
        <v>0.08</v>
      </c>
      <c r="C53" s="2">
        <f t="shared" si="44"/>
        <v>4811306</v>
      </c>
      <c r="D53" s="2">
        <f t="shared" si="45"/>
        <v>171534</v>
      </c>
      <c r="E53" s="2">
        <f t="shared" si="50"/>
        <v>0</v>
      </c>
      <c r="F53" s="2">
        <f t="shared" si="51"/>
        <v>0</v>
      </c>
      <c r="G53" s="2">
        <f>ROUND((-C53-0.5*D53)*B53,0)</f>
        <v>-391766</v>
      </c>
      <c r="H53" s="2">
        <f t="shared" si="47"/>
        <v>4591074</v>
      </c>
      <c r="I53" s="2"/>
      <c r="J53" s="2">
        <f t="shared" si="52"/>
        <v>-404400</v>
      </c>
      <c r="K53" s="2">
        <f>+J53-G53</f>
        <v>-12634</v>
      </c>
      <c r="L53" s="2"/>
      <c r="M53" s="2"/>
      <c r="N53" s="2">
        <f t="shared" si="53"/>
        <v>4797694</v>
      </c>
      <c r="O53" s="2"/>
      <c r="P53" s="2">
        <v>171534</v>
      </c>
      <c r="Q53" s="2"/>
      <c r="R53" s="2"/>
      <c r="S53" s="2"/>
      <c r="T53" s="2">
        <f>ROUND((-N53-0.5*O53-0.5*3*P53)*B53,0)</f>
        <v>-404400</v>
      </c>
      <c r="U53" s="2">
        <f t="shared" si="54"/>
        <v>4564828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 x14ac:dyDescent="0.25">
      <c r="A54" s="3">
        <v>50</v>
      </c>
      <c r="B54" s="5">
        <v>0.55000000000000004</v>
      </c>
      <c r="C54" s="2">
        <f t="shared" si="44"/>
        <v>408</v>
      </c>
      <c r="D54" s="2">
        <f t="shared" si="45"/>
        <v>4350</v>
      </c>
      <c r="E54" s="2">
        <f t="shared" si="50"/>
        <v>0</v>
      </c>
      <c r="F54" s="2">
        <f t="shared" si="51"/>
        <v>0</v>
      </c>
      <c r="G54" s="2">
        <f>ROUND((-C54-0.5*D54)*B54,0)</f>
        <v>-1421</v>
      </c>
      <c r="H54" s="2">
        <f t="shared" si="47"/>
        <v>3337</v>
      </c>
      <c r="I54" s="2"/>
      <c r="J54" s="2">
        <f t="shared" si="52"/>
        <v>-3813</v>
      </c>
      <c r="K54" s="2">
        <f t="shared" ref="K54:K57" si="55">+J54-G54</f>
        <v>-2392</v>
      </c>
      <c r="L54" s="2"/>
      <c r="M54" s="2"/>
      <c r="N54" s="2">
        <f t="shared" si="53"/>
        <v>408</v>
      </c>
      <c r="O54" s="2"/>
      <c r="P54" s="2">
        <v>4350</v>
      </c>
      <c r="Q54" s="2"/>
      <c r="R54" s="2"/>
      <c r="S54" s="2"/>
      <c r="T54" s="2">
        <f>ROUND((-N54-0.5*O54-0.5*3*P54)*B54,0)</f>
        <v>-3813</v>
      </c>
      <c r="U54" s="2">
        <f t="shared" si="54"/>
        <v>945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x14ac:dyDescent="0.25">
      <c r="A55" s="3">
        <v>12</v>
      </c>
      <c r="B55" s="5">
        <v>1</v>
      </c>
      <c r="C55" s="2">
        <f t="shared" si="44"/>
        <v>0</v>
      </c>
      <c r="D55" s="2">
        <f t="shared" si="45"/>
        <v>0</v>
      </c>
      <c r="E55" s="2">
        <f t="shared" si="50"/>
        <v>0</v>
      </c>
      <c r="F55" s="2">
        <f t="shared" si="51"/>
        <v>0</v>
      </c>
      <c r="G55" s="2">
        <f>ROUND((-C55-0.5*D55)*B55,0)</f>
        <v>0</v>
      </c>
      <c r="H55" s="2">
        <f t="shared" si="47"/>
        <v>0</v>
      </c>
      <c r="I55" s="2"/>
      <c r="J55" s="2">
        <f t="shared" si="52"/>
        <v>0</v>
      </c>
      <c r="K55" s="2">
        <f t="shared" si="55"/>
        <v>0</v>
      </c>
      <c r="L55" s="2"/>
      <c r="M55" s="2"/>
      <c r="N55" s="2">
        <f t="shared" si="53"/>
        <v>0</v>
      </c>
      <c r="O55" s="2"/>
      <c r="P55" s="2"/>
      <c r="Q55" s="2"/>
      <c r="R55" s="2"/>
      <c r="S55" s="2"/>
      <c r="T55" s="2">
        <f>ROUND((-N55-0.5*O55-0.5*3*P55)*B55,0)</f>
        <v>0</v>
      </c>
      <c r="U55" s="2">
        <f t="shared" si="54"/>
        <v>0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x14ac:dyDescent="0.25">
      <c r="A56" s="3" t="s">
        <v>5</v>
      </c>
      <c r="B56" s="5">
        <v>0.06</v>
      </c>
      <c r="C56" s="2">
        <f t="shared" si="44"/>
        <v>44677</v>
      </c>
      <c r="D56" s="2">
        <f t="shared" si="45"/>
        <v>0</v>
      </c>
      <c r="E56" s="2">
        <f t="shared" si="50"/>
        <v>0</v>
      </c>
      <c r="F56" s="2">
        <f t="shared" si="51"/>
        <v>0</v>
      </c>
      <c r="G56" s="2">
        <f>ROUND((-C56-0.5*D56)*B56,0)</f>
        <v>-2681</v>
      </c>
      <c r="H56" s="2">
        <f t="shared" si="47"/>
        <v>41996</v>
      </c>
      <c r="I56" s="2"/>
      <c r="J56" s="2">
        <f t="shared" si="52"/>
        <v>-2679</v>
      </c>
      <c r="K56" s="2">
        <f t="shared" si="55"/>
        <v>2</v>
      </c>
      <c r="L56" s="2"/>
      <c r="M56" s="2"/>
      <c r="N56" s="2">
        <f t="shared" si="53"/>
        <v>44643</v>
      </c>
      <c r="O56" s="2"/>
      <c r="P56" s="2"/>
      <c r="Q56" s="2"/>
      <c r="R56" s="2"/>
      <c r="S56" s="2"/>
      <c r="T56" s="2">
        <f>ROUND((-N56-0.5*O56-0.5*3*P56)*B56,0)</f>
        <v>-2679</v>
      </c>
      <c r="U56" s="2">
        <f t="shared" si="54"/>
        <v>41964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x14ac:dyDescent="0.25">
      <c r="A57" s="3">
        <v>14.1</v>
      </c>
      <c r="B57" s="5">
        <v>0.05</v>
      </c>
      <c r="C57" s="2">
        <f t="shared" si="44"/>
        <v>6279</v>
      </c>
      <c r="D57" s="2">
        <f t="shared" si="45"/>
        <v>0</v>
      </c>
      <c r="E57" s="2">
        <f t="shared" si="50"/>
        <v>0</v>
      </c>
      <c r="F57" s="2">
        <f t="shared" si="51"/>
        <v>0</v>
      </c>
      <c r="G57" s="2">
        <f>ROUND((-C57-0.5*D57)*B57,0)-186</f>
        <v>-500</v>
      </c>
      <c r="H57" s="2">
        <f t="shared" si="47"/>
        <v>5779</v>
      </c>
      <c r="I57" s="2"/>
      <c r="J57" s="2">
        <f t="shared" si="52"/>
        <v>-500</v>
      </c>
      <c r="K57" s="2">
        <f t="shared" si="55"/>
        <v>0</v>
      </c>
      <c r="L57" s="2"/>
      <c r="M57" s="2"/>
      <c r="N57" s="2">
        <f t="shared" si="53"/>
        <v>6279</v>
      </c>
      <c r="O57" s="2"/>
      <c r="P57" s="2"/>
      <c r="Q57" s="2"/>
      <c r="R57" s="2"/>
      <c r="S57" s="2"/>
      <c r="T57" s="6">
        <f>ROUND((-N57-0.5*O57-0.5*3*P57)*B57,0)-186</f>
        <v>-500</v>
      </c>
      <c r="U57" s="2">
        <f t="shared" si="54"/>
        <v>5779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ht="15.75" thickBot="1" x14ac:dyDescent="0.3">
      <c r="A58" s="3"/>
      <c r="B58" s="3"/>
      <c r="C58" s="4">
        <f>SUM(C45:C57)</f>
        <v>6139909</v>
      </c>
      <c r="D58" s="4">
        <f t="shared" ref="D58" si="56">SUM(D45:D57)</f>
        <v>178134</v>
      </c>
      <c r="E58" s="4">
        <f t="shared" ref="E58" si="57">SUM(E45:E57)</f>
        <v>0</v>
      </c>
      <c r="F58" s="4">
        <f t="shared" ref="F58" si="58">SUM(F45:F57)</f>
        <v>0</v>
      </c>
      <c r="G58" s="4">
        <f t="shared" ref="G58" si="59">SUM(G45:G57)</f>
        <v>-454191</v>
      </c>
      <c r="H58" s="4">
        <f t="shared" ref="H58" si="60">SUM(H45:H57)</f>
        <v>5863852</v>
      </c>
      <c r="I58" s="2"/>
      <c r="J58" s="4">
        <f t="shared" ref="J58" si="61">SUM(J45:J57)</f>
        <v>-469665</v>
      </c>
      <c r="K58" s="4">
        <f t="shared" ref="K58" si="62">SUM(K45:K57)</f>
        <v>-15474</v>
      </c>
      <c r="L58" s="2"/>
      <c r="M58" s="2"/>
      <c r="N58" s="4">
        <f>SUM(N45:N57)</f>
        <v>6126263</v>
      </c>
      <c r="O58" s="4">
        <f t="shared" ref="O58" si="63">SUM(O45:O57)</f>
        <v>0</v>
      </c>
      <c r="P58" s="4">
        <f t="shared" ref="P58" si="64">SUM(P45:P57)</f>
        <v>178134</v>
      </c>
      <c r="Q58" s="4"/>
      <c r="R58" s="4">
        <f t="shared" ref="R58" si="65">SUM(R45:R57)</f>
        <v>0</v>
      </c>
      <c r="S58" s="4">
        <f t="shared" ref="S58" si="66">SUM(S45:S57)</f>
        <v>0</v>
      </c>
      <c r="T58" s="4">
        <f t="shared" ref="T58" si="67">SUM(T45:T57)</f>
        <v>-469665</v>
      </c>
      <c r="U58" s="4">
        <f t="shared" ref="U58" si="68">SUM(U45:U57)</f>
        <v>5834732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 ht="15.75" thickTop="1" x14ac:dyDescent="0.25">
      <c r="A59" s="3"/>
      <c r="B59" s="3"/>
      <c r="C59" s="8"/>
      <c r="D59" s="8"/>
      <c r="E59" s="8"/>
      <c r="F59" s="8"/>
      <c r="G59" s="8"/>
      <c r="H59" s="8"/>
      <c r="I59" s="8" t="s">
        <v>16</v>
      </c>
      <c r="K59" s="8">
        <f>ROUND(+K58*0.265,0)</f>
        <v>-4101</v>
      </c>
      <c r="L59" s="2"/>
      <c r="M59" s="2"/>
      <c r="N59" s="8"/>
      <c r="O59" s="8"/>
      <c r="P59" s="8"/>
      <c r="Q59" s="8"/>
      <c r="R59" s="8"/>
      <c r="S59" s="8"/>
      <c r="T59" s="8"/>
      <c r="U59" s="8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64" x14ac:dyDescent="0.25">
      <c r="A60" s="3"/>
      <c r="B60" s="3"/>
      <c r="C60" s="2"/>
      <c r="D60" s="2"/>
      <c r="E60" s="2"/>
      <c r="F60" s="2"/>
      <c r="G60" s="2"/>
      <c r="H60" s="2"/>
      <c r="I60" s="2" t="s">
        <v>15</v>
      </c>
      <c r="K60" s="2">
        <f>ROUND(+K59/0.735,0)</f>
        <v>-5580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64" x14ac:dyDescent="0.25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64" ht="60" x14ac:dyDescent="0.25">
      <c r="A62" s="1">
        <v>2021</v>
      </c>
      <c r="B62" s="1" t="s">
        <v>7</v>
      </c>
      <c r="C62" s="1" t="s">
        <v>2</v>
      </c>
      <c r="D62" s="1" t="s">
        <v>3</v>
      </c>
      <c r="E62" s="1" t="s">
        <v>4</v>
      </c>
      <c r="F62" s="1" t="s">
        <v>6</v>
      </c>
      <c r="G62" s="1" t="s">
        <v>10</v>
      </c>
      <c r="H62" s="1" t="s">
        <v>9</v>
      </c>
      <c r="I62" s="1"/>
      <c r="J62" s="1" t="s">
        <v>12</v>
      </c>
      <c r="K62" s="1" t="s">
        <v>13</v>
      </c>
      <c r="L62" s="1"/>
      <c r="M62" s="1"/>
      <c r="N62" s="1" t="s">
        <v>2</v>
      </c>
      <c r="O62" s="1" t="s">
        <v>3</v>
      </c>
      <c r="P62" s="1" t="s">
        <v>11</v>
      </c>
      <c r="Q62" s="1" t="s">
        <v>14</v>
      </c>
      <c r="R62" s="1" t="s">
        <v>4</v>
      </c>
      <c r="S62" s="1" t="s">
        <v>6</v>
      </c>
      <c r="T62" s="1" t="s">
        <v>8</v>
      </c>
      <c r="U62" s="1" t="s">
        <v>9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64" x14ac:dyDescent="0.2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 x14ac:dyDescent="0.25">
      <c r="A64" s="3">
        <v>1</v>
      </c>
      <c r="B64" s="5">
        <v>0.04</v>
      </c>
      <c r="C64" s="2">
        <f t="shared" ref="C64:C75" si="69">+H45</f>
        <v>605814</v>
      </c>
      <c r="D64" s="2">
        <f t="shared" ref="D64:D75" si="70">+O64+P64+Q64</f>
        <v>0</v>
      </c>
      <c r="E64" s="2">
        <f>+R64</f>
        <v>0</v>
      </c>
      <c r="F64" s="2">
        <f>+S64</f>
        <v>0</v>
      </c>
      <c r="G64" s="2">
        <f t="shared" ref="G64:G69" si="71">ROUND((-C64-0.5*D64)*B64,0)</f>
        <v>-24233</v>
      </c>
      <c r="H64" s="2">
        <f t="shared" ref="H64:H76" si="72">SUM(C64:G64)</f>
        <v>581581</v>
      </c>
      <c r="I64" s="2"/>
      <c r="J64" s="2">
        <f>+T64</f>
        <v>-24233</v>
      </c>
      <c r="K64" s="2">
        <f t="shared" ref="K64:K71" si="73">+J64-G64</f>
        <v>0</v>
      </c>
      <c r="L64" s="2"/>
      <c r="M64" s="2"/>
      <c r="N64" s="2">
        <f t="shared" ref="N64:N75" si="74">+U45</f>
        <v>605814</v>
      </c>
      <c r="O64" s="2"/>
      <c r="P64" s="2"/>
      <c r="Q64" s="2"/>
      <c r="R64" s="2"/>
      <c r="S64" s="2"/>
      <c r="T64" s="2">
        <f t="shared" ref="T64:T73" si="75">ROUND((-N64-0.5*O64-0.5*3*P64)*B64-Q64,0)</f>
        <v>-24233</v>
      </c>
      <c r="U64" s="2">
        <f>SUM(N64:T64)</f>
        <v>581581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1:64" x14ac:dyDescent="0.25">
      <c r="A65" s="3">
        <v>2</v>
      </c>
      <c r="B65" s="5">
        <v>0.06</v>
      </c>
      <c r="C65" s="2">
        <f t="shared" si="69"/>
        <v>186763</v>
      </c>
      <c r="D65" s="2">
        <f t="shared" si="70"/>
        <v>0</v>
      </c>
      <c r="E65" s="2">
        <f t="shared" ref="E65:E76" si="76">+R65</f>
        <v>0</v>
      </c>
      <c r="F65" s="2">
        <f t="shared" ref="F65:F76" si="77">+S65</f>
        <v>0</v>
      </c>
      <c r="G65" s="2">
        <f t="shared" si="71"/>
        <v>-11206</v>
      </c>
      <c r="H65" s="2">
        <f t="shared" si="72"/>
        <v>175557</v>
      </c>
      <c r="I65" s="2"/>
      <c r="J65" s="2">
        <f t="shared" ref="J65:J76" si="78">+T65</f>
        <v>-11206</v>
      </c>
      <c r="K65" s="2">
        <f t="shared" si="73"/>
        <v>0</v>
      </c>
      <c r="L65" s="2"/>
      <c r="M65" s="2"/>
      <c r="N65" s="2">
        <f t="shared" si="74"/>
        <v>186763</v>
      </c>
      <c r="O65" s="2"/>
      <c r="P65" s="2"/>
      <c r="Q65" s="2"/>
      <c r="R65" s="2"/>
      <c r="S65" s="2"/>
      <c r="T65" s="2">
        <f t="shared" si="75"/>
        <v>-11206</v>
      </c>
      <c r="U65" s="2">
        <f t="shared" ref="U65:U76" si="79">SUM(N65:T65)</f>
        <v>175557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x14ac:dyDescent="0.25">
      <c r="A66" s="3">
        <v>8</v>
      </c>
      <c r="B66" s="5">
        <v>0.2</v>
      </c>
      <c r="C66" s="2">
        <f t="shared" si="69"/>
        <v>9537</v>
      </c>
      <c r="D66" s="2">
        <f t="shared" si="70"/>
        <v>0</v>
      </c>
      <c r="E66" s="2">
        <f t="shared" si="76"/>
        <v>0</v>
      </c>
      <c r="F66" s="2">
        <f t="shared" si="77"/>
        <v>0</v>
      </c>
      <c r="G66" s="2">
        <f t="shared" si="71"/>
        <v>-1907</v>
      </c>
      <c r="H66" s="2">
        <f t="shared" si="72"/>
        <v>7630</v>
      </c>
      <c r="I66" s="2"/>
      <c r="J66" s="2">
        <f t="shared" si="78"/>
        <v>-1817</v>
      </c>
      <c r="K66" s="2">
        <f t="shared" si="73"/>
        <v>90</v>
      </c>
      <c r="L66" s="2"/>
      <c r="M66" s="2"/>
      <c r="N66" s="2">
        <f t="shared" si="74"/>
        <v>9087</v>
      </c>
      <c r="O66" s="2"/>
      <c r="P66" s="2"/>
      <c r="Q66" s="2"/>
      <c r="R66" s="2"/>
      <c r="S66" s="2"/>
      <c r="T66" s="2">
        <f t="shared" si="75"/>
        <v>-1817</v>
      </c>
      <c r="U66" s="2">
        <f t="shared" si="79"/>
        <v>7270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1:64" x14ac:dyDescent="0.25">
      <c r="A67" s="3">
        <v>10</v>
      </c>
      <c r="B67" s="5">
        <v>0.3</v>
      </c>
      <c r="C67" s="2">
        <f t="shared" si="69"/>
        <v>29</v>
      </c>
      <c r="D67" s="2">
        <f t="shared" si="70"/>
        <v>0</v>
      </c>
      <c r="E67" s="2">
        <f t="shared" si="76"/>
        <v>0</v>
      </c>
      <c r="F67" s="2">
        <f t="shared" si="77"/>
        <v>0</v>
      </c>
      <c r="G67" s="2">
        <f t="shared" si="71"/>
        <v>-9</v>
      </c>
      <c r="H67" s="2">
        <f t="shared" si="72"/>
        <v>20</v>
      </c>
      <c r="I67" s="2"/>
      <c r="J67" s="2">
        <f t="shared" si="78"/>
        <v>-9</v>
      </c>
      <c r="K67" s="2">
        <f t="shared" si="73"/>
        <v>0</v>
      </c>
      <c r="L67" s="2"/>
      <c r="M67" s="2"/>
      <c r="N67" s="2">
        <f t="shared" si="74"/>
        <v>29</v>
      </c>
      <c r="O67" s="2"/>
      <c r="P67" s="2"/>
      <c r="Q67" s="2"/>
      <c r="R67" s="2"/>
      <c r="S67" s="2"/>
      <c r="T67" s="2">
        <f t="shared" si="75"/>
        <v>-9</v>
      </c>
      <c r="U67" s="2">
        <f t="shared" si="79"/>
        <v>20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1:64" x14ac:dyDescent="0.25">
      <c r="A68" s="3">
        <v>1</v>
      </c>
      <c r="B68" s="5">
        <v>0.04</v>
      </c>
      <c r="C68" s="2">
        <f t="shared" si="69"/>
        <v>414423</v>
      </c>
      <c r="D68" s="2">
        <f t="shared" si="70"/>
        <v>0</v>
      </c>
      <c r="E68" s="2">
        <f t="shared" si="76"/>
        <v>0</v>
      </c>
      <c r="F68" s="2">
        <f t="shared" si="77"/>
        <v>0</v>
      </c>
      <c r="G68" s="2">
        <f t="shared" si="71"/>
        <v>-16577</v>
      </c>
      <c r="H68" s="2">
        <f t="shared" si="72"/>
        <v>397846</v>
      </c>
      <c r="I68" s="2"/>
      <c r="J68" s="2">
        <f t="shared" si="78"/>
        <v>-16577</v>
      </c>
      <c r="K68" s="2">
        <f t="shared" si="73"/>
        <v>0</v>
      </c>
      <c r="L68" s="2"/>
      <c r="M68" s="2"/>
      <c r="N68" s="2">
        <f t="shared" si="74"/>
        <v>414423</v>
      </c>
      <c r="O68" s="2"/>
      <c r="P68" s="2"/>
      <c r="Q68" s="2"/>
      <c r="R68" s="2"/>
      <c r="S68" s="2"/>
      <c r="T68" s="2">
        <f t="shared" si="75"/>
        <v>-16577</v>
      </c>
      <c r="U68" s="2">
        <f t="shared" si="79"/>
        <v>397846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x14ac:dyDescent="0.25">
      <c r="A69" s="3">
        <v>8</v>
      </c>
      <c r="B69" s="5">
        <v>0.2</v>
      </c>
      <c r="C69" s="2">
        <f t="shared" si="69"/>
        <v>5096</v>
      </c>
      <c r="D69" s="2">
        <f t="shared" si="70"/>
        <v>0</v>
      </c>
      <c r="E69" s="2">
        <f t="shared" si="76"/>
        <v>0</v>
      </c>
      <c r="F69" s="2">
        <f t="shared" si="77"/>
        <v>0</v>
      </c>
      <c r="G69" s="2">
        <f t="shared" si="71"/>
        <v>-1019</v>
      </c>
      <c r="H69" s="2">
        <f t="shared" si="72"/>
        <v>4077</v>
      </c>
      <c r="I69" s="2"/>
      <c r="J69" s="2">
        <f t="shared" si="78"/>
        <v>-1019</v>
      </c>
      <c r="K69" s="2">
        <f t="shared" si="73"/>
        <v>0</v>
      </c>
      <c r="L69" s="2"/>
      <c r="M69" s="2"/>
      <c r="N69" s="2">
        <f t="shared" si="74"/>
        <v>5096</v>
      </c>
      <c r="O69" s="2"/>
      <c r="P69" s="2"/>
      <c r="Q69" s="2"/>
      <c r="R69" s="2"/>
      <c r="S69" s="2"/>
      <c r="T69" s="2">
        <f t="shared" si="75"/>
        <v>-1019</v>
      </c>
      <c r="U69" s="2">
        <f t="shared" si="79"/>
        <v>4077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 spans="1:64" x14ac:dyDescent="0.25">
      <c r="A70" s="3">
        <v>10</v>
      </c>
      <c r="B70" s="5">
        <v>0.3</v>
      </c>
      <c r="C70" s="2">
        <f t="shared" si="69"/>
        <v>0</v>
      </c>
      <c r="D70" s="2">
        <f t="shared" si="70"/>
        <v>0</v>
      </c>
      <c r="E70" s="2">
        <f t="shared" si="76"/>
        <v>0</v>
      </c>
      <c r="F70" s="2">
        <f t="shared" si="77"/>
        <v>0</v>
      </c>
      <c r="G70" s="2"/>
      <c r="H70" s="2">
        <f t="shared" si="72"/>
        <v>0</v>
      </c>
      <c r="I70" s="2"/>
      <c r="J70" s="2">
        <f t="shared" si="78"/>
        <v>0</v>
      </c>
      <c r="K70" s="2">
        <f t="shared" si="73"/>
        <v>0</v>
      </c>
      <c r="L70" s="2"/>
      <c r="M70" s="2"/>
      <c r="N70" s="2">
        <f t="shared" si="74"/>
        <v>0</v>
      </c>
      <c r="O70" s="2"/>
      <c r="P70" s="2"/>
      <c r="Q70" s="2"/>
      <c r="R70" s="2"/>
      <c r="S70" s="2"/>
      <c r="T70" s="2"/>
      <c r="U70" s="2">
        <f t="shared" si="79"/>
        <v>0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1:64" x14ac:dyDescent="0.25">
      <c r="A71" s="3">
        <v>45</v>
      </c>
      <c r="B71" s="5">
        <v>0.45</v>
      </c>
      <c r="C71" s="2">
        <f t="shared" si="69"/>
        <v>4</v>
      </c>
      <c r="D71" s="2">
        <f t="shared" si="70"/>
        <v>0</v>
      </c>
      <c r="E71" s="2">
        <f t="shared" si="76"/>
        <v>0</v>
      </c>
      <c r="F71" s="2">
        <f t="shared" si="77"/>
        <v>0</v>
      </c>
      <c r="G71" s="2">
        <f>ROUND((-C71-0.5*D71)*B71,0)</f>
        <v>-2</v>
      </c>
      <c r="H71" s="2">
        <f t="shared" si="72"/>
        <v>2</v>
      </c>
      <c r="I71" s="2"/>
      <c r="J71" s="2">
        <f t="shared" si="78"/>
        <v>-2</v>
      </c>
      <c r="K71" s="2">
        <f t="shared" si="73"/>
        <v>0</v>
      </c>
      <c r="L71" s="2"/>
      <c r="M71" s="2"/>
      <c r="N71" s="2">
        <f t="shared" si="74"/>
        <v>4</v>
      </c>
      <c r="O71" s="2"/>
      <c r="P71" s="2"/>
      <c r="Q71" s="2"/>
      <c r="R71" s="2"/>
      <c r="S71" s="2"/>
      <c r="T71" s="2">
        <f t="shared" si="75"/>
        <v>-2</v>
      </c>
      <c r="U71" s="2">
        <f t="shared" si="79"/>
        <v>2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x14ac:dyDescent="0.25">
      <c r="A72" s="3">
        <v>47</v>
      </c>
      <c r="B72" s="5">
        <v>0.08</v>
      </c>
      <c r="C72" s="2">
        <f t="shared" si="69"/>
        <v>4591074</v>
      </c>
      <c r="D72" s="2">
        <f t="shared" si="70"/>
        <v>180960</v>
      </c>
      <c r="E72" s="2">
        <f t="shared" si="76"/>
        <v>0</v>
      </c>
      <c r="F72" s="2">
        <f t="shared" si="77"/>
        <v>0</v>
      </c>
      <c r="G72" s="2">
        <f>ROUND((-C72-0.5*D72)*B72,0)</f>
        <v>-374524</v>
      </c>
      <c r="H72" s="2">
        <f t="shared" si="72"/>
        <v>4397510</v>
      </c>
      <c r="I72" s="2"/>
      <c r="J72" s="2">
        <f t="shared" si="78"/>
        <v>-386901</v>
      </c>
      <c r="K72" s="2">
        <f>+J72-G72</f>
        <v>-12377</v>
      </c>
      <c r="L72" s="2"/>
      <c r="M72" s="2"/>
      <c r="N72" s="2">
        <f t="shared" si="74"/>
        <v>4564828</v>
      </c>
      <c r="O72" s="2"/>
      <c r="P72" s="2">
        <v>180960</v>
      </c>
      <c r="Q72" s="2"/>
      <c r="R72" s="2"/>
      <c r="S72" s="2"/>
      <c r="T72" s="2">
        <f t="shared" si="75"/>
        <v>-386901</v>
      </c>
      <c r="U72" s="2">
        <f t="shared" si="79"/>
        <v>4358887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1:64" x14ac:dyDescent="0.25">
      <c r="A73" s="3">
        <v>50</v>
      </c>
      <c r="B73" s="5">
        <v>0.55000000000000004</v>
      </c>
      <c r="C73" s="2">
        <f t="shared" si="69"/>
        <v>3337</v>
      </c>
      <c r="D73" s="2">
        <f t="shared" si="70"/>
        <v>1245</v>
      </c>
      <c r="E73" s="2">
        <f t="shared" si="76"/>
        <v>0</v>
      </c>
      <c r="F73" s="2">
        <f t="shared" si="77"/>
        <v>0</v>
      </c>
      <c r="G73" s="2">
        <f>ROUND((-C73-0.5*D73)*B73,0)</f>
        <v>-2178</v>
      </c>
      <c r="H73" s="2">
        <f t="shared" si="72"/>
        <v>2404</v>
      </c>
      <c r="I73" s="2"/>
      <c r="J73" s="2">
        <f t="shared" si="78"/>
        <v>-1547</v>
      </c>
      <c r="K73" s="2">
        <f t="shared" ref="K73:K76" si="80">+J73-G73</f>
        <v>631</v>
      </c>
      <c r="L73" s="2"/>
      <c r="M73" s="2"/>
      <c r="N73" s="2">
        <f t="shared" si="74"/>
        <v>945</v>
      </c>
      <c r="O73" s="2"/>
      <c r="P73" s="2">
        <v>1245</v>
      </c>
      <c r="Q73" s="2"/>
      <c r="R73" s="2"/>
      <c r="S73" s="2"/>
      <c r="T73" s="2">
        <f t="shared" si="75"/>
        <v>-1547</v>
      </c>
      <c r="U73" s="2">
        <f t="shared" si="79"/>
        <v>643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 spans="1:64" x14ac:dyDescent="0.25">
      <c r="A74" s="3">
        <v>12</v>
      </c>
      <c r="B74" s="5">
        <v>1</v>
      </c>
      <c r="C74" s="2">
        <f t="shared" si="69"/>
        <v>0</v>
      </c>
      <c r="D74" s="2">
        <f t="shared" si="70"/>
        <v>9350</v>
      </c>
      <c r="E74" s="2">
        <f t="shared" si="76"/>
        <v>0</v>
      </c>
      <c r="F74" s="2">
        <f t="shared" si="77"/>
        <v>0</v>
      </c>
      <c r="G74" s="2">
        <f>ROUND((-C74-0.5*D74)*B74,0)</f>
        <v>-4675</v>
      </c>
      <c r="H74" s="2">
        <f t="shared" si="72"/>
        <v>4675</v>
      </c>
      <c r="I74" s="2"/>
      <c r="J74" s="2">
        <f t="shared" si="78"/>
        <v>-9350</v>
      </c>
      <c r="K74" s="2">
        <f t="shared" si="80"/>
        <v>-4675</v>
      </c>
      <c r="L74" s="2"/>
      <c r="M74" s="2"/>
      <c r="N74" s="2">
        <f t="shared" si="74"/>
        <v>0</v>
      </c>
      <c r="O74" s="2"/>
      <c r="P74" s="2"/>
      <c r="Q74" s="2">
        <v>9350</v>
      </c>
      <c r="R74" s="2"/>
      <c r="S74" s="2"/>
      <c r="T74" s="2">
        <f>ROUND((-N74-0.5*O74-0.5*3*P74)*B74-Q74,0)</f>
        <v>-9350</v>
      </c>
      <c r="U74" s="2">
        <f t="shared" si="79"/>
        <v>0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1:64" x14ac:dyDescent="0.25">
      <c r="A75" s="3">
        <v>1.3</v>
      </c>
      <c r="B75" s="5">
        <v>0.06</v>
      </c>
      <c r="C75" s="2">
        <f t="shared" si="69"/>
        <v>41996</v>
      </c>
      <c r="D75" s="2">
        <f t="shared" si="70"/>
        <v>0</v>
      </c>
      <c r="E75" s="2">
        <f t="shared" si="76"/>
        <v>0</v>
      </c>
      <c r="F75" s="2">
        <f t="shared" si="77"/>
        <v>0</v>
      </c>
      <c r="G75" s="2">
        <f>ROUND((-C75-0.5*D75)*B75,0)</f>
        <v>-2520</v>
      </c>
      <c r="H75" s="2">
        <f t="shared" si="72"/>
        <v>39476</v>
      </c>
      <c r="I75" s="2"/>
      <c r="J75" s="2">
        <f t="shared" si="78"/>
        <v>-2518</v>
      </c>
      <c r="K75" s="2">
        <f t="shared" si="80"/>
        <v>2</v>
      </c>
      <c r="L75" s="2"/>
      <c r="M75" s="2"/>
      <c r="N75" s="2">
        <f t="shared" si="74"/>
        <v>41964</v>
      </c>
      <c r="O75" s="2"/>
      <c r="P75" s="2"/>
      <c r="Q75" s="2"/>
      <c r="R75" s="2"/>
      <c r="S75" s="2"/>
      <c r="T75" s="2">
        <f t="shared" ref="T75" si="81">ROUND((-N75-0.5*O75-0.5*3*P75)*B75-Q75,0)</f>
        <v>-2518</v>
      </c>
      <c r="U75" s="2">
        <f t="shared" si="79"/>
        <v>39446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 spans="1:64" x14ac:dyDescent="0.25">
      <c r="A76" s="3">
        <v>14.1</v>
      </c>
      <c r="B76" s="5">
        <v>0.05</v>
      </c>
      <c r="C76" s="2">
        <f>+H57+60</f>
        <v>5839</v>
      </c>
      <c r="D76" s="2">
        <f>+O76+P76+Q76</f>
        <v>0</v>
      </c>
      <c r="E76" s="2">
        <f t="shared" si="76"/>
        <v>0</v>
      </c>
      <c r="F76" s="2">
        <f t="shared" si="77"/>
        <v>0</v>
      </c>
      <c r="G76" s="2">
        <f>ROUND((-C76-0.5*D76)*B76,0)-208</f>
        <v>-500</v>
      </c>
      <c r="H76" s="2">
        <f t="shared" si="72"/>
        <v>5339</v>
      </c>
      <c r="I76" s="2"/>
      <c r="J76" s="2">
        <f t="shared" si="78"/>
        <v>-500</v>
      </c>
      <c r="K76" s="2">
        <f t="shared" si="80"/>
        <v>0</v>
      </c>
      <c r="L76" s="2"/>
      <c r="M76" s="2"/>
      <c r="N76" s="6">
        <f>+U57+60</f>
        <v>5839</v>
      </c>
      <c r="O76" s="2"/>
      <c r="P76" s="2"/>
      <c r="Q76" s="2"/>
      <c r="R76" s="2"/>
      <c r="S76" s="2"/>
      <c r="T76" s="6">
        <f>ROUND((-N76-0.5*O76-0.5*3*P76)*B76-Q76,0)-208</f>
        <v>-500</v>
      </c>
      <c r="U76" s="2">
        <f t="shared" si="79"/>
        <v>5339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 spans="1:64" ht="15.75" thickBot="1" x14ac:dyDescent="0.3">
      <c r="A77" s="3"/>
      <c r="B77" s="3"/>
      <c r="C77" s="4">
        <f>SUM(C64:C76)</f>
        <v>5863912</v>
      </c>
      <c r="D77" s="4">
        <f t="shared" ref="D77" si="82">SUM(D64:D76)</f>
        <v>191555</v>
      </c>
      <c r="E77" s="4">
        <f t="shared" ref="E77" si="83">SUM(E64:E76)</f>
        <v>0</v>
      </c>
      <c r="F77" s="4">
        <f t="shared" ref="F77" si="84">SUM(F64:F76)</f>
        <v>0</v>
      </c>
      <c r="G77" s="4">
        <f t="shared" ref="G77" si="85">SUM(G64:G76)</f>
        <v>-439350</v>
      </c>
      <c r="H77" s="4">
        <f t="shared" ref="H77" si="86">SUM(H64:H76)</f>
        <v>5616117</v>
      </c>
      <c r="I77" s="2"/>
      <c r="J77" s="4">
        <f t="shared" ref="J77" si="87">SUM(J64:J76)</f>
        <v>-455679</v>
      </c>
      <c r="K77" s="4">
        <f t="shared" ref="K77" si="88">SUM(K64:K76)</f>
        <v>-16329</v>
      </c>
      <c r="L77" s="2"/>
      <c r="M77" s="2"/>
      <c r="N77" s="4">
        <f>SUM(N64:N76)</f>
        <v>5834792</v>
      </c>
      <c r="O77" s="4">
        <f t="shared" ref="O77" si="89">SUM(O64:O76)</f>
        <v>0</v>
      </c>
      <c r="P77" s="4">
        <f t="shared" ref="P77:Q77" si="90">SUM(P64:P76)</f>
        <v>182205</v>
      </c>
      <c r="Q77" s="4">
        <f t="shared" si="90"/>
        <v>9350</v>
      </c>
      <c r="R77" s="4">
        <f t="shared" ref="R77" si="91">SUM(R64:R76)</f>
        <v>0</v>
      </c>
      <c r="S77" s="4">
        <f t="shared" ref="S77" si="92">SUM(S64:S76)</f>
        <v>0</v>
      </c>
      <c r="T77" s="4">
        <f t="shared" ref="T77" si="93">SUM(T64:T76)</f>
        <v>-455679</v>
      </c>
      <c r="U77" s="4">
        <f t="shared" ref="U77" si="94">SUM(U64:U76)</f>
        <v>5570668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 spans="1:64" ht="15.75" thickTop="1" x14ac:dyDescent="0.25">
      <c r="A78" s="3"/>
      <c r="B78" s="3"/>
      <c r="C78" s="2"/>
      <c r="D78" s="2"/>
      <c r="E78" s="2"/>
      <c r="F78" s="2"/>
      <c r="G78" s="2"/>
      <c r="H78" s="2"/>
      <c r="I78" s="8" t="s">
        <v>16</v>
      </c>
      <c r="K78" s="8">
        <f>ROUND(+K77*0.265,0)</f>
        <v>-4327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 spans="1:64" x14ac:dyDescent="0.25">
      <c r="A79" s="3"/>
      <c r="B79" s="3"/>
      <c r="C79" s="2"/>
      <c r="D79" s="2"/>
      <c r="E79" s="2"/>
      <c r="F79" s="2"/>
      <c r="G79" s="2"/>
      <c r="H79" s="2"/>
      <c r="I79" s="2" t="s">
        <v>15</v>
      </c>
      <c r="K79" s="2">
        <f>ROUND(+K78/0.735,0)</f>
        <v>-5887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 spans="1:64" x14ac:dyDescent="0.25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1:64" ht="60" x14ac:dyDescent="0.25">
      <c r="A81" s="1">
        <v>2022</v>
      </c>
      <c r="B81" s="1" t="s">
        <v>7</v>
      </c>
      <c r="C81" s="1" t="s">
        <v>2</v>
      </c>
      <c r="D81" s="1" t="s">
        <v>3</v>
      </c>
      <c r="E81" s="1" t="s">
        <v>4</v>
      </c>
      <c r="F81" s="1" t="s">
        <v>6</v>
      </c>
      <c r="G81" s="1" t="s">
        <v>10</v>
      </c>
      <c r="H81" s="1" t="s">
        <v>9</v>
      </c>
      <c r="I81" s="1"/>
      <c r="J81" s="1" t="s">
        <v>12</v>
      </c>
      <c r="K81" s="1" t="s">
        <v>13</v>
      </c>
      <c r="L81" s="1"/>
      <c r="M81" s="1"/>
      <c r="N81" s="1" t="s">
        <v>2</v>
      </c>
      <c r="O81" s="1" t="s">
        <v>3</v>
      </c>
      <c r="P81" s="1" t="s">
        <v>11</v>
      </c>
      <c r="Q81" s="1" t="s">
        <v>14</v>
      </c>
      <c r="R81" s="1" t="s">
        <v>4</v>
      </c>
      <c r="S81" s="1" t="s">
        <v>6</v>
      </c>
      <c r="T81" s="1" t="s">
        <v>8</v>
      </c>
      <c r="U81" s="1" t="s">
        <v>9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x14ac:dyDescent="0.2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 spans="1:64" x14ac:dyDescent="0.25">
      <c r="A83" s="3">
        <v>1</v>
      </c>
      <c r="B83" s="5">
        <v>0.04</v>
      </c>
      <c r="C83" s="2">
        <f t="shared" ref="C83:C95" si="95">+H64</f>
        <v>581581</v>
      </c>
      <c r="D83" s="2">
        <f t="shared" ref="D83:D95" si="96">+O83+P83+Q83</f>
        <v>0</v>
      </c>
      <c r="E83" s="2">
        <f>+R83</f>
        <v>0</v>
      </c>
      <c r="F83" s="2">
        <f>+S83</f>
        <v>0</v>
      </c>
      <c r="G83" s="2">
        <f t="shared" ref="G83:G88" si="97">ROUND((-C83-0.5*D83)*B83,0)</f>
        <v>-23263</v>
      </c>
      <c r="H83" s="2">
        <f t="shared" ref="H83:H95" si="98">SUM(C83:G83)</f>
        <v>558318</v>
      </c>
      <c r="I83" s="2"/>
      <c r="J83" s="2">
        <f>+T83</f>
        <v>-23263</v>
      </c>
      <c r="K83" s="2">
        <f t="shared" ref="K83:K90" si="99">+J83-G83</f>
        <v>0</v>
      </c>
      <c r="L83" s="2"/>
      <c r="M83" s="2"/>
      <c r="N83" s="2">
        <f>+U64</f>
        <v>581581</v>
      </c>
      <c r="O83" s="2"/>
      <c r="P83" s="2"/>
      <c r="Q83" s="2"/>
      <c r="R83" s="2"/>
      <c r="S83" s="2"/>
      <c r="T83" s="2">
        <f t="shared" ref="T83:T94" si="100">ROUND((-N83-0.5*O83-0.5*3*P83)*B83-Q83,0)</f>
        <v>-23263</v>
      </c>
      <c r="U83" s="2">
        <f>SUM(N83:T83)</f>
        <v>558318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 spans="1:64" x14ac:dyDescent="0.25">
      <c r="A84" s="3">
        <v>2</v>
      </c>
      <c r="B84" s="5">
        <v>0.06</v>
      </c>
      <c r="C84" s="2">
        <f t="shared" si="95"/>
        <v>175557</v>
      </c>
      <c r="D84" s="2">
        <f t="shared" si="96"/>
        <v>0</v>
      </c>
      <c r="E84" s="2">
        <f t="shared" ref="E84:E95" si="101">+R84</f>
        <v>0</v>
      </c>
      <c r="F84" s="2">
        <f t="shared" ref="F84:F95" si="102">+S84</f>
        <v>0</v>
      </c>
      <c r="G84" s="2">
        <f t="shared" si="97"/>
        <v>-10533</v>
      </c>
      <c r="H84" s="2">
        <f t="shared" si="98"/>
        <v>165024</v>
      </c>
      <c r="I84" s="2"/>
      <c r="J84" s="2">
        <f t="shared" ref="J84:J95" si="103">+T84</f>
        <v>-10533</v>
      </c>
      <c r="K84" s="2">
        <f t="shared" si="99"/>
        <v>0</v>
      </c>
      <c r="L84" s="2"/>
      <c r="M84" s="2"/>
      <c r="N84" s="2">
        <f t="shared" ref="N84:N94" si="104">+U65</f>
        <v>175557</v>
      </c>
      <c r="O84" s="2"/>
      <c r="P84" s="2"/>
      <c r="Q84" s="2"/>
      <c r="R84" s="2"/>
      <c r="S84" s="2"/>
      <c r="T84" s="2">
        <f t="shared" si="100"/>
        <v>-10533</v>
      </c>
      <c r="U84" s="2">
        <f t="shared" ref="U84:U95" si="105">SUM(N84:T84)</f>
        <v>165024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 spans="1:64" x14ac:dyDescent="0.25">
      <c r="A85" s="3">
        <v>8</v>
      </c>
      <c r="B85" s="5">
        <v>0.2</v>
      </c>
      <c r="C85" s="2">
        <f t="shared" si="95"/>
        <v>7630</v>
      </c>
      <c r="D85" s="2">
        <f t="shared" si="96"/>
        <v>0</v>
      </c>
      <c r="E85" s="2">
        <f t="shared" si="101"/>
        <v>0</v>
      </c>
      <c r="F85" s="2">
        <f t="shared" si="102"/>
        <v>0</v>
      </c>
      <c r="G85" s="2">
        <f t="shared" si="97"/>
        <v>-1526</v>
      </c>
      <c r="H85" s="2">
        <f t="shared" si="98"/>
        <v>6104</v>
      </c>
      <c r="I85" s="2"/>
      <c r="J85" s="2">
        <f t="shared" si="103"/>
        <v>-1454</v>
      </c>
      <c r="K85" s="2">
        <f t="shared" si="99"/>
        <v>72</v>
      </c>
      <c r="L85" s="2"/>
      <c r="M85" s="2"/>
      <c r="N85" s="2">
        <f t="shared" si="104"/>
        <v>7270</v>
      </c>
      <c r="O85" s="2"/>
      <c r="P85" s="2"/>
      <c r="Q85" s="2"/>
      <c r="R85" s="2"/>
      <c r="S85" s="2"/>
      <c r="T85" s="2">
        <f t="shared" si="100"/>
        <v>-1454</v>
      </c>
      <c r="U85" s="2">
        <f t="shared" si="105"/>
        <v>5816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 spans="1:64" x14ac:dyDescent="0.25">
      <c r="A86" s="3">
        <v>10</v>
      </c>
      <c r="B86" s="5">
        <v>0.3</v>
      </c>
      <c r="C86" s="2">
        <f t="shared" si="95"/>
        <v>20</v>
      </c>
      <c r="D86" s="2">
        <f t="shared" si="96"/>
        <v>0</v>
      </c>
      <c r="E86" s="2">
        <f t="shared" si="101"/>
        <v>0</v>
      </c>
      <c r="F86" s="2">
        <f t="shared" si="102"/>
        <v>0</v>
      </c>
      <c r="G86" s="2">
        <f t="shared" si="97"/>
        <v>-6</v>
      </c>
      <c r="H86" s="2">
        <f t="shared" si="98"/>
        <v>14</v>
      </c>
      <c r="I86" s="2"/>
      <c r="J86" s="2">
        <f t="shared" si="103"/>
        <v>-6</v>
      </c>
      <c r="K86" s="2">
        <f t="shared" si="99"/>
        <v>0</v>
      </c>
      <c r="L86" s="2"/>
      <c r="M86" s="2"/>
      <c r="N86" s="2">
        <f t="shared" si="104"/>
        <v>20</v>
      </c>
      <c r="O86" s="2"/>
      <c r="P86" s="2"/>
      <c r="Q86" s="2"/>
      <c r="R86" s="2"/>
      <c r="S86" s="2"/>
      <c r="T86" s="2">
        <f t="shared" si="100"/>
        <v>-6</v>
      </c>
      <c r="U86" s="2">
        <f t="shared" si="105"/>
        <v>14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 spans="1:64" x14ac:dyDescent="0.25">
      <c r="A87" s="3">
        <v>1</v>
      </c>
      <c r="B87" s="5">
        <v>0.04</v>
      </c>
      <c r="C87" s="2">
        <f t="shared" si="95"/>
        <v>397846</v>
      </c>
      <c r="D87" s="2">
        <f t="shared" si="96"/>
        <v>0</v>
      </c>
      <c r="E87" s="2">
        <f t="shared" si="101"/>
        <v>0</v>
      </c>
      <c r="F87" s="2">
        <f t="shared" si="102"/>
        <v>0</v>
      </c>
      <c r="G87" s="2">
        <f t="shared" si="97"/>
        <v>-15914</v>
      </c>
      <c r="H87" s="2">
        <f t="shared" si="98"/>
        <v>381932</v>
      </c>
      <c r="I87" s="2"/>
      <c r="J87" s="2">
        <f t="shared" si="103"/>
        <v>-15914</v>
      </c>
      <c r="K87" s="2">
        <f t="shared" si="99"/>
        <v>0</v>
      </c>
      <c r="L87" s="2"/>
      <c r="M87" s="2"/>
      <c r="N87" s="2">
        <f t="shared" si="104"/>
        <v>397846</v>
      </c>
      <c r="O87" s="2"/>
      <c r="P87" s="2"/>
      <c r="Q87" s="2"/>
      <c r="R87" s="2"/>
      <c r="S87" s="2"/>
      <c r="T87" s="2">
        <f t="shared" si="100"/>
        <v>-15914</v>
      </c>
      <c r="U87" s="2">
        <f t="shared" si="105"/>
        <v>381932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 spans="1:64" x14ac:dyDescent="0.25">
      <c r="A88" s="3">
        <v>8</v>
      </c>
      <c r="B88" s="5">
        <v>0.2</v>
      </c>
      <c r="C88" s="2">
        <f t="shared" si="95"/>
        <v>4077</v>
      </c>
      <c r="D88" s="2">
        <f t="shared" si="96"/>
        <v>0</v>
      </c>
      <c r="E88" s="2">
        <f t="shared" si="101"/>
        <v>0</v>
      </c>
      <c r="F88" s="2">
        <f t="shared" si="102"/>
        <v>0</v>
      </c>
      <c r="G88" s="2">
        <f t="shared" si="97"/>
        <v>-815</v>
      </c>
      <c r="H88" s="2">
        <f t="shared" si="98"/>
        <v>3262</v>
      </c>
      <c r="I88" s="2"/>
      <c r="J88" s="2">
        <f t="shared" si="103"/>
        <v>-815</v>
      </c>
      <c r="K88" s="2">
        <f t="shared" si="99"/>
        <v>0</v>
      </c>
      <c r="L88" s="2"/>
      <c r="M88" s="2"/>
      <c r="N88" s="2">
        <f t="shared" si="104"/>
        <v>4077</v>
      </c>
      <c r="O88" s="2"/>
      <c r="P88" s="2"/>
      <c r="Q88" s="2"/>
      <c r="R88" s="2"/>
      <c r="S88" s="2"/>
      <c r="T88" s="2">
        <f t="shared" si="100"/>
        <v>-815</v>
      </c>
      <c r="U88" s="2">
        <f t="shared" si="105"/>
        <v>3262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 spans="1:64" x14ac:dyDescent="0.25">
      <c r="A89" s="3">
        <v>10</v>
      </c>
      <c r="B89" s="5">
        <v>0.3</v>
      </c>
      <c r="C89" s="2">
        <f t="shared" si="95"/>
        <v>0</v>
      </c>
      <c r="D89" s="2">
        <f t="shared" si="96"/>
        <v>0</v>
      </c>
      <c r="E89" s="2">
        <f t="shared" si="101"/>
        <v>0</v>
      </c>
      <c r="F89" s="2">
        <f t="shared" si="102"/>
        <v>0</v>
      </c>
      <c r="G89" s="2"/>
      <c r="H89" s="2">
        <f t="shared" si="98"/>
        <v>0</v>
      </c>
      <c r="I89" s="2"/>
      <c r="J89" s="2">
        <f t="shared" si="103"/>
        <v>0</v>
      </c>
      <c r="K89" s="2">
        <f t="shared" si="99"/>
        <v>0</v>
      </c>
      <c r="L89" s="2"/>
      <c r="M89" s="2"/>
      <c r="N89" s="2">
        <f t="shared" si="104"/>
        <v>0</v>
      </c>
      <c r="O89" s="2"/>
      <c r="P89" s="2"/>
      <c r="Q89" s="2"/>
      <c r="R89" s="2"/>
      <c r="S89" s="2"/>
      <c r="T89" s="2"/>
      <c r="U89" s="2">
        <f t="shared" si="105"/>
        <v>0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1:64" x14ac:dyDescent="0.25">
      <c r="A90" s="3">
        <v>45</v>
      </c>
      <c r="B90" s="5">
        <v>0.45</v>
      </c>
      <c r="C90" s="2">
        <f t="shared" si="95"/>
        <v>2</v>
      </c>
      <c r="D90" s="2">
        <f t="shared" si="96"/>
        <v>0</v>
      </c>
      <c r="E90" s="2">
        <f t="shared" si="101"/>
        <v>0</v>
      </c>
      <c r="F90" s="2">
        <f t="shared" si="102"/>
        <v>0</v>
      </c>
      <c r="G90" s="2">
        <f>ROUND((-C90-0.5*D90)*B90,0)</f>
        <v>-1</v>
      </c>
      <c r="H90" s="2">
        <f t="shared" si="98"/>
        <v>1</v>
      </c>
      <c r="I90" s="2"/>
      <c r="J90" s="2">
        <f t="shared" si="103"/>
        <v>-1</v>
      </c>
      <c r="K90" s="2">
        <f t="shared" si="99"/>
        <v>0</v>
      </c>
      <c r="L90" s="2"/>
      <c r="M90" s="2"/>
      <c r="N90" s="2">
        <f t="shared" si="104"/>
        <v>2</v>
      </c>
      <c r="O90" s="2"/>
      <c r="P90" s="2"/>
      <c r="Q90" s="2"/>
      <c r="R90" s="2"/>
      <c r="S90" s="2"/>
      <c r="T90" s="2">
        <f t="shared" si="100"/>
        <v>-1</v>
      </c>
      <c r="U90" s="2">
        <f t="shared" si="105"/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 spans="1:64" x14ac:dyDescent="0.25">
      <c r="A91" s="3">
        <v>47</v>
      </c>
      <c r="B91" s="5">
        <v>0.08</v>
      </c>
      <c r="C91" s="2">
        <f t="shared" si="95"/>
        <v>4397510</v>
      </c>
      <c r="D91" s="2">
        <f t="shared" si="96"/>
        <v>257937</v>
      </c>
      <c r="E91" s="2">
        <f t="shared" si="101"/>
        <v>0</v>
      </c>
      <c r="F91" s="2">
        <f t="shared" si="102"/>
        <v>0</v>
      </c>
      <c r="G91" s="2">
        <f>ROUND((-C91-0.5*D91)*B91,0)</f>
        <v>-362118</v>
      </c>
      <c r="H91" s="2">
        <f t="shared" si="98"/>
        <v>4293329</v>
      </c>
      <c r="I91" s="2"/>
      <c r="J91" s="2">
        <f t="shared" si="103"/>
        <v>-379663</v>
      </c>
      <c r="K91" s="2">
        <f>+J91-G91</f>
        <v>-17545</v>
      </c>
      <c r="L91" s="2"/>
      <c r="M91" s="2"/>
      <c r="N91" s="2">
        <f t="shared" si="104"/>
        <v>4358887</v>
      </c>
      <c r="O91" s="2"/>
      <c r="P91" s="2">
        <v>257937</v>
      </c>
      <c r="Q91" s="2"/>
      <c r="R91" s="2"/>
      <c r="S91" s="2"/>
      <c r="T91" s="2">
        <f t="shared" si="100"/>
        <v>-379663</v>
      </c>
      <c r="U91" s="2">
        <f t="shared" si="105"/>
        <v>4237161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 spans="1:64" x14ac:dyDescent="0.25">
      <c r="A92" s="3">
        <v>50</v>
      </c>
      <c r="B92" s="5">
        <v>0.55000000000000004</v>
      </c>
      <c r="C92" s="2">
        <f t="shared" si="95"/>
        <v>2404</v>
      </c>
      <c r="D92" s="2">
        <f t="shared" si="96"/>
        <v>3782</v>
      </c>
      <c r="E92" s="2">
        <f t="shared" si="101"/>
        <v>0</v>
      </c>
      <c r="F92" s="2">
        <f t="shared" si="102"/>
        <v>0</v>
      </c>
      <c r="G92" s="2">
        <f>ROUND((-C92-0.5*D92)*B92,0)</f>
        <v>-2362</v>
      </c>
      <c r="H92" s="2">
        <f t="shared" si="98"/>
        <v>3824</v>
      </c>
      <c r="I92" s="2"/>
      <c r="J92" s="2">
        <f t="shared" si="103"/>
        <v>-4136</v>
      </c>
      <c r="K92" s="2">
        <f t="shared" ref="K92:K95" si="106">+J92-G92</f>
        <v>-1774</v>
      </c>
      <c r="L92" s="2"/>
      <c r="M92" s="2"/>
      <c r="N92" s="2">
        <f t="shared" si="104"/>
        <v>643</v>
      </c>
      <c r="O92" s="2"/>
      <c r="P92" s="2"/>
      <c r="Q92" s="2">
        <v>3782</v>
      </c>
      <c r="R92" s="2"/>
      <c r="S92" s="2"/>
      <c r="T92" s="2">
        <f t="shared" si="100"/>
        <v>-4136</v>
      </c>
      <c r="U92" s="2">
        <f t="shared" si="105"/>
        <v>289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 spans="1:64" x14ac:dyDescent="0.25">
      <c r="A93" s="3">
        <v>12</v>
      </c>
      <c r="B93" s="5">
        <v>1</v>
      </c>
      <c r="C93" s="2">
        <f t="shared" si="95"/>
        <v>4675</v>
      </c>
      <c r="D93" s="2">
        <f t="shared" si="96"/>
        <v>0</v>
      </c>
      <c r="E93" s="2">
        <f t="shared" si="101"/>
        <v>0</v>
      </c>
      <c r="F93" s="2">
        <f t="shared" si="102"/>
        <v>0</v>
      </c>
      <c r="G93" s="2">
        <f>ROUND((-C93-0.5*D93)*B93,0)</f>
        <v>-4675</v>
      </c>
      <c r="H93" s="2">
        <f t="shared" si="98"/>
        <v>0</v>
      </c>
      <c r="I93" s="2"/>
      <c r="J93" s="2">
        <f t="shared" si="103"/>
        <v>0</v>
      </c>
      <c r="K93" s="2">
        <f t="shared" si="106"/>
        <v>4675</v>
      </c>
      <c r="L93" s="2"/>
      <c r="M93" s="2"/>
      <c r="N93" s="2">
        <f t="shared" si="104"/>
        <v>0</v>
      </c>
      <c r="O93" s="2"/>
      <c r="P93" s="2"/>
      <c r="Q93" s="2"/>
      <c r="R93" s="2"/>
      <c r="S93" s="2"/>
      <c r="T93" s="2">
        <f t="shared" si="100"/>
        <v>0</v>
      </c>
      <c r="U93" s="2">
        <f t="shared" si="105"/>
        <v>0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 spans="1:64" x14ac:dyDescent="0.25">
      <c r="A94" s="3">
        <v>1.3</v>
      </c>
      <c r="B94" s="5">
        <v>0.06</v>
      </c>
      <c r="C94" s="2">
        <f t="shared" si="95"/>
        <v>39476</v>
      </c>
      <c r="D94" s="2">
        <f t="shared" si="96"/>
        <v>0</v>
      </c>
      <c r="E94" s="2">
        <f t="shared" si="101"/>
        <v>0</v>
      </c>
      <c r="F94" s="2">
        <f t="shared" si="102"/>
        <v>0</v>
      </c>
      <c r="G94" s="2">
        <f>ROUND((-C94-0.5*D94)*B94,0)</f>
        <v>-2369</v>
      </c>
      <c r="H94" s="2">
        <f t="shared" si="98"/>
        <v>37107</v>
      </c>
      <c r="I94" s="2"/>
      <c r="J94" s="2">
        <f t="shared" si="103"/>
        <v>-2367</v>
      </c>
      <c r="K94" s="2">
        <f t="shared" si="106"/>
        <v>2</v>
      </c>
      <c r="L94" s="2"/>
      <c r="M94" s="2"/>
      <c r="N94" s="2">
        <f t="shared" si="104"/>
        <v>39446</v>
      </c>
      <c r="O94" s="2"/>
      <c r="P94" s="2"/>
      <c r="Q94" s="2"/>
      <c r="R94" s="2"/>
      <c r="S94" s="2"/>
      <c r="T94" s="2">
        <f t="shared" si="100"/>
        <v>-2367</v>
      </c>
      <c r="U94" s="2">
        <f t="shared" si="105"/>
        <v>37079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 spans="1:64" x14ac:dyDescent="0.25">
      <c r="A95" s="3">
        <v>14.1</v>
      </c>
      <c r="B95" s="5">
        <v>0.05</v>
      </c>
      <c r="C95" s="2">
        <f t="shared" si="95"/>
        <v>5339</v>
      </c>
      <c r="D95" s="2">
        <f t="shared" si="96"/>
        <v>0</v>
      </c>
      <c r="E95" s="2">
        <f t="shared" si="101"/>
        <v>0</v>
      </c>
      <c r="F95" s="2">
        <f t="shared" si="102"/>
        <v>0</v>
      </c>
      <c r="G95" s="2">
        <f>ROUND((-C95-0.5*D95)*B95,0)-233</f>
        <v>-500</v>
      </c>
      <c r="H95" s="2">
        <f t="shared" si="98"/>
        <v>4839</v>
      </c>
      <c r="I95" s="2"/>
      <c r="J95" s="2">
        <f t="shared" si="103"/>
        <v>-500</v>
      </c>
      <c r="K95" s="2">
        <f t="shared" si="106"/>
        <v>0</v>
      </c>
      <c r="L95" s="2"/>
      <c r="M95" s="2"/>
      <c r="N95" s="7">
        <f>+U76</f>
        <v>5339</v>
      </c>
      <c r="O95" s="2"/>
      <c r="P95" s="2"/>
      <c r="Q95" s="2"/>
      <c r="R95" s="2"/>
      <c r="S95" s="2"/>
      <c r="T95" s="6">
        <f>ROUND((-N95-0.5*O95-0.5*3*P95)*B95-Q95,0)-233</f>
        <v>-500</v>
      </c>
      <c r="U95" s="2">
        <f t="shared" si="105"/>
        <v>4839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 spans="1:64" ht="15.75" thickBot="1" x14ac:dyDescent="0.3">
      <c r="A96" s="3"/>
      <c r="B96" s="3"/>
      <c r="C96" s="4">
        <f>SUM(C83:C95)</f>
        <v>5616117</v>
      </c>
      <c r="D96" s="4">
        <f t="shared" ref="D96" si="107">SUM(D83:D95)</f>
        <v>261719</v>
      </c>
      <c r="E96" s="4">
        <f t="shared" ref="E96" si="108">SUM(E83:E95)</f>
        <v>0</v>
      </c>
      <c r="F96" s="4">
        <f t="shared" ref="F96" si="109">SUM(F83:F95)</f>
        <v>0</v>
      </c>
      <c r="G96" s="4">
        <f t="shared" ref="G96" si="110">SUM(G83:G95)</f>
        <v>-424082</v>
      </c>
      <c r="H96" s="4">
        <f t="shared" ref="H96" si="111">SUM(H83:H95)</f>
        <v>5453754</v>
      </c>
      <c r="I96" s="2"/>
      <c r="J96" s="4">
        <f t="shared" ref="J96" si="112">SUM(J83:J95)</f>
        <v>-438652</v>
      </c>
      <c r="K96" s="4">
        <f t="shared" ref="K96" si="113">SUM(K83:K95)</f>
        <v>-14570</v>
      </c>
      <c r="L96" s="2"/>
      <c r="M96" s="2"/>
      <c r="N96" s="4">
        <f>SUM(N83:N95)</f>
        <v>5570668</v>
      </c>
      <c r="O96" s="4">
        <f t="shared" ref="O96" si="114">SUM(O83:O95)</f>
        <v>0</v>
      </c>
      <c r="P96" s="4">
        <f t="shared" ref="P96:Q96" si="115">SUM(P83:P95)</f>
        <v>257937</v>
      </c>
      <c r="Q96" s="4">
        <f t="shared" si="115"/>
        <v>3782</v>
      </c>
      <c r="R96" s="4">
        <f t="shared" ref="R96" si="116">SUM(R83:R95)</f>
        <v>0</v>
      </c>
      <c r="S96" s="4">
        <f t="shared" ref="S96" si="117">SUM(S83:S95)</f>
        <v>0</v>
      </c>
      <c r="T96" s="4">
        <f t="shared" ref="T96" si="118">SUM(T83:T95)</f>
        <v>-438652</v>
      </c>
      <c r="U96" s="4">
        <f t="shared" ref="U96" si="119">SUM(U83:U95)</f>
        <v>5393735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 spans="1:64" ht="15.75" thickTop="1" x14ac:dyDescent="0.25">
      <c r="A97" s="3"/>
      <c r="B97" s="3"/>
      <c r="C97" s="2"/>
      <c r="D97" s="2"/>
      <c r="E97" s="2"/>
      <c r="F97" s="2"/>
      <c r="G97" s="2"/>
      <c r="H97" s="2"/>
      <c r="I97" s="8" t="s">
        <v>16</v>
      </c>
      <c r="K97" s="8">
        <f>ROUND(+K96*0.265,0)</f>
        <v>-3861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 spans="1:64" x14ac:dyDescent="0.25">
      <c r="A98" s="3"/>
      <c r="B98" s="3"/>
      <c r="C98" s="2"/>
      <c r="D98" s="2"/>
      <c r="E98" s="2"/>
      <c r="F98" s="2"/>
      <c r="G98" s="2"/>
      <c r="H98" s="2"/>
      <c r="I98" s="2" t="s">
        <v>15</v>
      </c>
      <c r="K98" s="2">
        <f>ROUND(+K97/0.735,0)</f>
        <v>-5253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 spans="1:64" x14ac:dyDescent="0.25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1:64" ht="60" x14ac:dyDescent="0.25">
      <c r="A100" s="1">
        <v>2023</v>
      </c>
      <c r="B100" s="1" t="s">
        <v>7</v>
      </c>
      <c r="C100" s="1" t="s">
        <v>2</v>
      </c>
      <c r="D100" s="1" t="s">
        <v>3</v>
      </c>
      <c r="E100" s="1" t="s">
        <v>4</v>
      </c>
      <c r="F100" s="1" t="s">
        <v>6</v>
      </c>
      <c r="G100" s="1" t="s">
        <v>10</v>
      </c>
      <c r="H100" s="1" t="s">
        <v>9</v>
      </c>
      <c r="I100" s="1"/>
      <c r="J100" s="1" t="s">
        <v>12</v>
      </c>
      <c r="K100" s="1" t="s">
        <v>13</v>
      </c>
      <c r="L100" s="1"/>
      <c r="M100" s="1"/>
      <c r="N100" s="1" t="s">
        <v>2</v>
      </c>
      <c r="O100" s="1" t="s">
        <v>3</v>
      </c>
      <c r="P100" s="1" t="s">
        <v>11</v>
      </c>
      <c r="Q100" s="1" t="s">
        <v>14</v>
      </c>
      <c r="R100" s="1" t="s">
        <v>4</v>
      </c>
      <c r="S100" s="1" t="s">
        <v>6</v>
      </c>
      <c r="T100" s="1" t="s">
        <v>8</v>
      </c>
      <c r="U100" s="1" t="s">
        <v>9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1:64" x14ac:dyDescent="0.2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1:64" x14ac:dyDescent="0.25">
      <c r="A102" s="3">
        <v>1</v>
      </c>
      <c r="B102" s="5">
        <v>0.04</v>
      </c>
      <c r="C102" s="2">
        <f>+H83</f>
        <v>558318</v>
      </c>
      <c r="D102" s="2">
        <f t="shared" ref="D102:D114" si="120">+O102+P102+Q102</f>
        <v>0</v>
      </c>
      <c r="E102" s="2">
        <f>+R102</f>
        <v>0</v>
      </c>
      <c r="F102" s="2">
        <f>+S102</f>
        <v>0</v>
      </c>
      <c r="G102" s="2">
        <f t="shared" ref="G102:G107" si="121">ROUND((-C102-0.5*D102)*B102,0)</f>
        <v>-22333</v>
      </c>
      <c r="H102" s="2">
        <f t="shared" ref="H102:H114" si="122">SUM(C102:G102)</f>
        <v>535985</v>
      </c>
      <c r="I102" s="2"/>
      <c r="J102" s="2">
        <f>+T102</f>
        <v>-22333</v>
      </c>
      <c r="K102" s="2">
        <f t="shared" ref="K102:K109" si="123">+J102-G102</f>
        <v>0</v>
      </c>
      <c r="L102" s="2"/>
      <c r="M102" s="2"/>
      <c r="N102" s="2">
        <f>+U83</f>
        <v>558318</v>
      </c>
      <c r="O102" s="2"/>
      <c r="P102" s="2"/>
      <c r="Q102" s="2"/>
      <c r="R102" s="2"/>
      <c r="S102" s="2"/>
      <c r="T102" s="2">
        <f t="shared" ref="T102:T107" si="124">ROUND((-N102-0.5*O102-0.5*3*P102)*B102-Q102,0)</f>
        <v>-22333</v>
      </c>
      <c r="U102" s="2">
        <f>SUM(N102:T102)</f>
        <v>535985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1:64" x14ac:dyDescent="0.25">
      <c r="A103" s="3">
        <v>2</v>
      </c>
      <c r="B103" s="5">
        <v>0.06</v>
      </c>
      <c r="C103" s="2">
        <f t="shared" ref="C103:C113" si="125">+H84</f>
        <v>165024</v>
      </c>
      <c r="D103" s="2">
        <f t="shared" si="120"/>
        <v>0</v>
      </c>
      <c r="E103" s="2">
        <f t="shared" ref="E103:E114" si="126">+R103</f>
        <v>0</v>
      </c>
      <c r="F103" s="2">
        <f t="shared" ref="F103:F114" si="127">+S103</f>
        <v>0</v>
      </c>
      <c r="G103" s="2">
        <f t="shared" si="121"/>
        <v>-9901</v>
      </c>
      <c r="H103" s="2">
        <f t="shared" si="122"/>
        <v>155123</v>
      </c>
      <c r="I103" s="2"/>
      <c r="J103" s="2">
        <f t="shared" ref="J103:J114" si="128">+T103</f>
        <v>-9901</v>
      </c>
      <c r="K103" s="2">
        <f t="shared" si="123"/>
        <v>0</v>
      </c>
      <c r="L103" s="2"/>
      <c r="M103" s="2"/>
      <c r="N103" s="2">
        <f t="shared" ref="N103:N113" si="129">+U84</f>
        <v>165024</v>
      </c>
      <c r="O103" s="2"/>
      <c r="P103" s="2"/>
      <c r="Q103" s="2"/>
      <c r="R103" s="2"/>
      <c r="S103" s="2"/>
      <c r="T103" s="2">
        <f t="shared" si="124"/>
        <v>-9901</v>
      </c>
      <c r="U103" s="2">
        <f t="shared" ref="U103:U114" si="130">SUM(N103:T103)</f>
        <v>155123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1:64" x14ac:dyDescent="0.25">
      <c r="A104" s="3">
        <v>8</v>
      </c>
      <c r="B104" s="5">
        <v>0.2</v>
      </c>
      <c r="C104" s="2">
        <f t="shared" si="125"/>
        <v>6104</v>
      </c>
      <c r="D104" s="2">
        <f t="shared" si="120"/>
        <v>0</v>
      </c>
      <c r="E104" s="2">
        <f t="shared" si="126"/>
        <v>0</v>
      </c>
      <c r="F104" s="2">
        <f t="shared" si="127"/>
        <v>0</v>
      </c>
      <c r="G104" s="2">
        <f t="shared" si="121"/>
        <v>-1221</v>
      </c>
      <c r="H104" s="2">
        <f t="shared" si="122"/>
        <v>4883</v>
      </c>
      <c r="I104" s="2"/>
      <c r="J104" s="2">
        <f t="shared" si="128"/>
        <v>-1163</v>
      </c>
      <c r="K104" s="2">
        <f t="shared" si="123"/>
        <v>58</v>
      </c>
      <c r="L104" s="2"/>
      <c r="M104" s="2"/>
      <c r="N104" s="2">
        <f t="shared" si="129"/>
        <v>5816</v>
      </c>
      <c r="O104" s="2"/>
      <c r="P104" s="2"/>
      <c r="Q104" s="2"/>
      <c r="R104" s="2"/>
      <c r="S104" s="2"/>
      <c r="T104" s="2">
        <f t="shared" si="124"/>
        <v>-1163</v>
      </c>
      <c r="U104" s="2">
        <f t="shared" si="130"/>
        <v>4653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1:64" x14ac:dyDescent="0.25">
      <c r="A105" s="3">
        <v>10</v>
      </c>
      <c r="B105" s="5">
        <v>0.3</v>
      </c>
      <c r="C105" s="2">
        <f t="shared" si="125"/>
        <v>14</v>
      </c>
      <c r="D105" s="2">
        <f t="shared" si="120"/>
        <v>0</v>
      </c>
      <c r="E105" s="2">
        <f t="shared" si="126"/>
        <v>0</v>
      </c>
      <c r="F105" s="2">
        <f t="shared" si="127"/>
        <v>0</v>
      </c>
      <c r="G105" s="2">
        <f t="shared" si="121"/>
        <v>-4</v>
      </c>
      <c r="H105" s="2">
        <f t="shared" si="122"/>
        <v>10</v>
      </c>
      <c r="I105" s="2"/>
      <c r="J105" s="2">
        <f t="shared" si="128"/>
        <v>-4</v>
      </c>
      <c r="K105" s="2">
        <f t="shared" si="123"/>
        <v>0</v>
      </c>
      <c r="L105" s="2"/>
      <c r="M105" s="2"/>
      <c r="N105" s="2">
        <f t="shared" si="129"/>
        <v>14</v>
      </c>
      <c r="O105" s="2"/>
      <c r="P105" s="2"/>
      <c r="Q105" s="2"/>
      <c r="R105" s="2"/>
      <c r="S105" s="2"/>
      <c r="T105" s="2">
        <f t="shared" si="124"/>
        <v>-4</v>
      </c>
      <c r="U105" s="2">
        <f t="shared" si="130"/>
        <v>10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1:64" x14ac:dyDescent="0.25">
      <c r="A106" s="3">
        <v>1</v>
      </c>
      <c r="B106" s="5">
        <v>0.04</v>
      </c>
      <c r="C106" s="2">
        <f t="shared" si="125"/>
        <v>381932</v>
      </c>
      <c r="D106" s="2">
        <f t="shared" si="120"/>
        <v>0</v>
      </c>
      <c r="E106" s="2">
        <f t="shared" si="126"/>
        <v>0</v>
      </c>
      <c r="F106" s="2">
        <f t="shared" si="127"/>
        <v>0</v>
      </c>
      <c r="G106" s="2">
        <f t="shared" si="121"/>
        <v>-15277</v>
      </c>
      <c r="H106" s="2">
        <f t="shared" si="122"/>
        <v>366655</v>
      </c>
      <c r="I106" s="2"/>
      <c r="J106" s="2">
        <f t="shared" si="128"/>
        <v>-15277</v>
      </c>
      <c r="K106" s="2">
        <f t="shared" si="123"/>
        <v>0</v>
      </c>
      <c r="L106" s="2"/>
      <c r="M106" s="2"/>
      <c r="N106" s="2">
        <f t="shared" si="129"/>
        <v>381932</v>
      </c>
      <c r="O106" s="2"/>
      <c r="P106" s="2"/>
      <c r="Q106" s="2"/>
      <c r="R106" s="2"/>
      <c r="S106" s="2"/>
      <c r="T106" s="2">
        <f t="shared" si="124"/>
        <v>-15277</v>
      </c>
      <c r="U106" s="2">
        <f t="shared" si="130"/>
        <v>366655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1:64" x14ac:dyDescent="0.25">
      <c r="A107" s="3">
        <v>8</v>
      </c>
      <c r="B107" s="5">
        <v>0.2</v>
      </c>
      <c r="C107" s="2">
        <f t="shared" si="125"/>
        <v>3262</v>
      </c>
      <c r="D107" s="2">
        <f t="shared" si="120"/>
        <v>0</v>
      </c>
      <c r="E107" s="2">
        <f t="shared" si="126"/>
        <v>0</v>
      </c>
      <c r="F107" s="2">
        <f t="shared" si="127"/>
        <v>0</v>
      </c>
      <c r="G107" s="2">
        <f t="shared" si="121"/>
        <v>-652</v>
      </c>
      <c r="H107" s="2">
        <f t="shared" si="122"/>
        <v>2610</v>
      </c>
      <c r="I107" s="2"/>
      <c r="J107" s="2">
        <f t="shared" si="128"/>
        <v>-652</v>
      </c>
      <c r="K107" s="2">
        <f t="shared" si="123"/>
        <v>0</v>
      </c>
      <c r="L107" s="2"/>
      <c r="M107" s="2"/>
      <c r="N107" s="2">
        <f t="shared" si="129"/>
        <v>3262</v>
      </c>
      <c r="O107" s="2"/>
      <c r="P107" s="2"/>
      <c r="Q107" s="2"/>
      <c r="R107" s="2"/>
      <c r="S107" s="2"/>
      <c r="T107" s="2">
        <f t="shared" si="124"/>
        <v>-652</v>
      </c>
      <c r="U107" s="2">
        <f t="shared" si="130"/>
        <v>2610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1:64" x14ac:dyDescent="0.25">
      <c r="A108" s="3">
        <v>10</v>
      </c>
      <c r="B108" s="5">
        <v>0.3</v>
      </c>
      <c r="C108" s="2">
        <f t="shared" si="125"/>
        <v>0</v>
      </c>
      <c r="D108" s="2">
        <f t="shared" si="120"/>
        <v>0</v>
      </c>
      <c r="E108" s="2">
        <f t="shared" si="126"/>
        <v>0</v>
      </c>
      <c r="F108" s="2">
        <f t="shared" si="127"/>
        <v>0</v>
      </c>
      <c r="G108" s="2"/>
      <c r="H108" s="2">
        <f t="shared" si="122"/>
        <v>0</v>
      </c>
      <c r="I108" s="2"/>
      <c r="J108" s="2">
        <f t="shared" si="128"/>
        <v>0</v>
      </c>
      <c r="K108" s="2">
        <f t="shared" si="123"/>
        <v>0</v>
      </c>
      <c r="L108" s="2"/>
      <c r="M108" s="2"/>
      <c r="N108" s="2">
        <f t="shared" si="129"/>
        <v>0</v>
      </c>
      <c r="O108" s="2"/>
      <c r="P108" s="2"/>
      <c r="Q108" s="2"/>
      <c r="R108" s="2"/>
      <c r="S108" s="2"/>
      <c r="T108" s="2"/>
      <c r="U108" s="2">
        <f t="shared" si="130"/>
        <v>0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1:64" x14ac:dyDescent="0.25">
      <c r="A109" s="3">
        <v>45</v>
      </c>
      <c r="B109" s="5">
        <v>0.45</v>
      </c>
      <c r="C109" s="2">
        <f t="shared" si="125"/>
        <v>1</v>
      </c>
      <c r="D109" s="2">
        <f t="shared" si="120"/>
        <v>0</v>
      </c>
      <c r="E109" s="2">
        <f t="shared" si="126"/>
        <v>0</v>
      </c>
      <c r="F109" s="2">
        <f t="shared" si="127"/>
        <v>0</v>
      </c>
      <c r="G109" s="2">
        <f>ROUND((-C109-0.5*D109)*B109,0)</f>
        <v>0</v>
      </c>
      <c r="H109" s="2">
        <f t="shared" si="122"/>
        <v>1</v>
      </c>
      <c r="I109" s="2"/>
      <c r="J109" s="2">
        <f t="shared" si="128"/>
        <v>0</v>
      </c>
      <c r="K109" s="2">
        <f t="shared" si="123"/>
        <v>0</v>
      </c>
      <c r="L109" s="2"/>
      <c r="M109" s="2"/>
      <c r="N109" s="2">
        <f t="shared" si="129"/>
        <v>1</v>
      </c>
      <c r="O109" s="2"/>
      <c r="P109" s="2"/>
      <c r="Q109" s="2"/>
      <c r="R109" s="2"/>
      <c r="S109" s="2"/>
      <c r="T109" s="2">
        <f t="shared" ref="T109:T113" si="131">ROUND((-N109-0.5*O109-0.5*3*P109)*B109-Q109,0)</f>
        <v>0</v>
      </c>
      <c r="U109" s="2">
        <f t="shared" si="130"/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1:64" x14ac:dyDescent="0.25">
      <c r="A110" s="3">
        <v>47</v>
      </c>
      <c r="B110" s="5">
        <v>0.08</v>
      </c>
      <c r="C110" s="2">
        <f t="shared" si="125"/>
        <v>4293329</v>
      </c>
      <c r="D110" s="2">
        <f t="shared" si="120"/>
        <v>41076</v>
      </c>
      <c r="E110" s="2">
        <f t="shared" si="126"/>
        <v>0</v>
      </c>
      <c r="F110" s="2">
        <f t="shared" si="127"/>
        <v>0</v>
      </c>
      <c r="G110" s="2">
        <f>ROUND((-C110-0.5*D110)*B110,0)</f>
        <v>-345109</v>
      </c>
      <c r="H110" s="2">
        <f t="shared" si="122"/>
        <v>3989296</v>
      </c>
      <c r="I110" s="2"/>
      <c r="J110" s="2">
        <f t="shared" si="128"/>
        <v>-343902</v>
      </c>
      <c r="K110" s="2">
        <f>+J110-G110</f>
        <v>1207</v>
      </c>
      <c r="L110" s="2"/>
      <c r="M110" s="2"/>
      <c r="N110" s="2">
        <f t="shared" si="129"/>
        <v>4237161</v>
      </c>
      <c r="O110" s="2"/>
      <c r="P110" s="2">
        <v>41076</v>
      </c>
      <c r="Q110" s="2"/>
      <c r="R110" s="2"/>
      <c r="S110" s="2"/>
      <c r="T110" s="2">
        <f t="shared" si="131"/>
        <v>-343902</v>
      </c>
      <c r="U110" s="2">
        <f t="shared" si="130"/>
        <v>3934335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1:64" x14ac:dyDescent="0.25">
      <c r="A111" s="3">
        <v>50</v>
      </c>
      <c r="B111" s="5">
        <v>0.55000000000000004</v>
      </c>
      <c r="C111" s="2">
        <f t="shared" si="125"/>
        <v>3824</v>
      </c>
      <c r="D111" s="2">
        <f t="shared" si="120"/>
        <v>3820</v>
      </c>
      <c r="E111" s="2">
        <f t="shared" si="126"/>
        <v>0</v>
      </c>
      <c r="F111" s="2">
        <f t="shared" si="127"/>
        <v>0</v>
      </c>
      <c r="G111" s="2">
        <f>ROUND((-C111-0.5*D111)*B111,0)</f>
        <v>-3154</v>
      </c>
      <c r="H111" s="2">
        <f t="shared" si="122"/>
        <v>4490</v>
      </c>
      <c r="I111" s="2"/>
      <c r="J111" s="2">
        <f t="shared" si="128"/>
        <v>-3979</v>
      </c>
      <c r="K111" s="2">
        <f t="shared" ref="K111:K114" si="132">+J111-G111</f>
        <v>-825</v>
      </c>
      <c r="L111" s="2"/>
      <c r="M111" s="2"/>
      <c r="N111" s="2">
        <f t="shared" si="129"/>
        <v>289</v>
      </c>
      <c r="O111" s="2"/>
      <c r="P111" s="2"/>
      <c r="Q111" s="2">
        <v>3820</v>
      </c>
      <c r="R111" s="2"/>
      <c r="S111" s="2"/>
      <c r="T111" s="2">
        <f t="shared" si="131"/>
        <v>-3979</v>
      </c>
      <c r="U111" s="2">
        <f t="shared" si="130"/>
        <v>130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1:64" x14ac:dyDescent="0.25">
      <c r="A112" s="3">
        <v>12</v>
      </c>
      <c r="B112" s="5">
        <v>1</v>
      </c>
      <c r="C112" s="2">
        <f t="shared" si="125"/>
        <v>0</v>
      </c>
      <c r="D112" s="2">
        <f t="shared" si="120"/>
        <v>0</v>
      </c>
      <c r="E112" s="2">
        <f t="shared" si="126"/>
        <v>0</v>
      </c>
      <c r="F112" s="2">
        <f t="shared" si="127"/>
        <v>0</v>
      </c>
      <c r="G112" s="2">
        <f>ROUND((-C112-0.5*D112)*B112,0)</f>
        <v>0</v>
      </c>
      <c r="H112" s="2">
        <f t="shared" si="122"/>
        <v>0</v>
      </c>
      <c r="I112" s="2"/>
      <c r="J112" s="2">
        <f t="shared" si="128"/>
        <v>0</v>
      </c>
      <c r="K112" s="2">
        <f t="shared" si="132"/>
        <v>0</v>
      </c>
      <c r="L112" s="2"/>
      <c r="M112" s="2"/>
      <c r="N112" s="2">
        <f t="shared" si="129"/>
        <v>0</v>
      </c>
      <c r="O112" s="2"/>
      <c r="P112" s="2"/>
      <c r="Q112" s="2"/>
      <c r="R112" s="2"/>
      <c r="S112" s="2"/>
      <c r="T112" s="2">
        <f t="shared" si="131"/>
        <v>0</v>
      </c>
      <c r="U112" s="2">
        <f t="shared" si="130"/>
        <v>0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1:64" x14ac:dyDescent="0.25">
      <c r="A113" s="3">
        <v>1.3</v>
      </c>
      <c r="B113" s="5">
        <v>0.06</v>
      </c>
      <c r="C113" s="2">
        <f t="shared" si="125"/>
        <v>37107</v>
      </c>
      <c r="D113" s="2">
        <f t="shared" si="120"/>
        <v>1995</v>
      </c>
      <c r="E113" s="2">
        <f t="shared" si="126"/>
        <v>0</v>
      </c>
      <c r="F113" s="2">
        <f t="shared" si="127"/>
        <v>0</v>
      </c>
      <c r="G113" s="2">
        <f>ROUND((-C113-0.5*D113)*B113,0)</f>
        <v>-2286</v>
      </c>
      <c r="H113" s="2">
        <f t="shared" si="122"/>
        <v>36816</v>
      </c>
      <c r="I113" s="2"/>
      <c r="J113" s="2">
        <f t="shared" si="128"/>
        <v>-2404</v>
      </c>
      <c r="K113" s="2">
        <f t="shared" si="132"/>
        <v>-118</v>
      </c>
      <c r="L113" s="2"/>
      <c r="M113" s="2"/>
      <c r="N113" s="2">
        <f t="shared" si="129"/>
        <v>37079</v>
      </c>
      <c r="O113" s="2"/>
      <c r="P113" s="2">
        <v>1995</v>
      </c>
      <c r="Q113" s="2"/>
      <c r="R113" s="2"/>
      <c r="S113" s="2"/>
      <c r="T113" s="2">
        <f t="shared" si="131"/>
        <v>-2404</v>
      </c>
      <c r="U113" s="2">
        <f t="shared" si="130"/>
        <v>36670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1:64" x14ac:dyDescent="0.25">
      <c r="A114" s="3">
        <v>14.1</v>
      </c>
      <c r="B114" s="5">
        <v>0.05</v>
      </c>
      <c r="C114" s="2">
        <f>+H95</f>
        <v>4839</v>
      </c>
      <c r="D114" s="2">
        <f t="shared" si="120"/>
        <v>0</v>
      </c>
      <c r="E114" s="2">
        <f t="shared" si="126"/>
        <v>0</v>
      </c>
      <c r="F114" s="2">
        <f t="shared" si="127"/>
        <v>0</v>
      </c>
      <c r="G114" s="2">
        <f>ROUND((-C114-0.5*D114)*B114,0)-258</f>
        <v>-500</v>
      </c>
      <c r="H114" s="2">
        <f t="shared" si="122"/>
        <v>4339</v>
      </c>
      <c r="I114" s="2"/>
      <c r="J114" s="2">
        <f t="shared" si="128"/>
        <v>-500</v>
      </c>
      <c r="K114" s="2">
        <f t="shared" si="132"/>
        <v>0</v>
      </c>
      <c r="L114" s="2"/>
      <c r="M114" s="2"/>
      <c r="N114" s="7">
        <f>+U95</f>
        <v>4839</v>
      </c>
      <c r="O114" s="2"/>
      <c r="P114" s="2"/>
      <c r="Q114" s="2"/>
      <c r="R114" s="2"/>
      <c r="S114" s="2"/>
      <c r="T114" s="6">
        <f>ROUND((-N114-0.5*O114-0.5*3*P114)*B114-Q114,0)-258</f>
        <v>-500</v>
      </c>
      <c r="U114" s="2">
        <f t="shared" si="130"/>
        <v>4339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1:64" ht="15.75" thickBot="1" x14ac:dyDescent="0.3">
      <c r="A115" s="3"/>
      <c r="B115" s="3"/>
      <c r="C115" s="4">
        <f>SUM(C102:C114)</f>
        <v>5453754</v>
      </c>
      <c r="D115" s="4">
        <f t="shared" ref="D115" si="133">SUM(D102:D114)</f>
        <v>46891</v>
      </c>
      <c r="E115" s="4">
        <f t="shared" ref="E115" si="134">SUM(E102:E114)</f>
        <v>0</v>
      </c>
      <c r="F115" s="4">
        <f t="shared" ref="F115" si="135">SUM(F102:F114)</f>
        <v>0</v>
      </c>
      <c r="G115" s="4">
        <f t="shared" ref="G115" si="136">SUM(G102:G114)</f>
        <v>-400437</v>
      </c>
      <c r="H115" s="4">
        <f t="shared" ref="H115" si="137">SUM(H102:H114)</f>
        <v>5100208</v>
      </c>
      <c r="I115" s="2"/>
      <c r="J115" s="4">
        <f t="shared" ref="J115" si="138">SUM(J102:J114)</f>
        <v>-400115</v>
      </c>
      <c r="K115" s="4">
        <f t="shared" ref="K115" si="139">SUM(K102:K114)</f>
        <v>322</v>
      </c>
      <c r="L115" s="2"/>
      <c r="M115" s="2"/>
      <c r="N115" s="4">
        <f>SUM(N102:N114)</f>
        <v>5393735</v>
      </c>
      <c r="O115" s="4">
        <f t="shared" ref="O115" si="140">SUM(O102:O114)</f>
        <v>0</v>
      </c>
      <c r="P115" s="4">
        <f t="shared" ref="P115" si="141">SUM(P102:P114)</f>
        <v>43071</v>
      </c>
      <c r="Q115" s="4">
        <f t="shared" ref="Q115" si="142">SUM(Q102:Q114)</f>
        <v>3820</v>
      </c>
      <c r="R115" s="4">
        <f t="shared" ref="R115" si="143">SUM(R102:R114)</f>
        <v>0</v>
      </c>
      <c r="S115" s="4">
        <f t="shared" ref="S115" si="144">SUM(S102:S114)</f>
        <v>0</v>
      </c>
      <c r="T115" s="4">
        <f>SUM(T102:T114)</f>
        <v>-400115</v>
      </c>
      <c r="U115" s="4">
        <f t="shared" ref="U115" si="145">SUM(U102:U114)</f>
        <v>5040511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1:64" ht="15.75" thickTop="1" x14ac:dyDescent="0.25">
      <c r="A116" s="3"/>
      <c r="B116" s="3"/>
      <c r="C116" s="2"/>
      <c r="D116" s="2"/>
      <c r="E116" s="2"/>
      <c r="F116" s="2"/>
      <c r="G116" s="2"/>
      <c r="H116" s="2"/>
      <c r="I116" s="8" t="s">
        <v>16</v>
      </c>
      <c r="K116" s="8">
        <f>ROUND(+K115*0.265,0)</f>
        <v>85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1:64" x14ac:dyDescent="0.25">
      <c r="A117" s="3"/>
      <c r="B117" s="3"/>
      <c r="C117" s="2"/>
      <c r="D117" s="2"/>
      <c r="E117" s="2"/>
      <c r="F117" s="2"/>
      <c r="G117" s="2"/>
      <c r="H117" s="2"/>
      <c r="I117" s="2" t="s">
        <v>15</v>
      </c>
      <c r="K117" s="2">
        <f>ROUND(+K116/0.735,0)</f>
        <v>116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1:64" x14ac:dyDescent="0.25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1:64" x14ac:dyDescent="0.25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1:64" x14ac:dyDescent="0.25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1:64" x14ac:dyDescent="0.25">
      <c r="A121" s="3"/>
      <c r="B121" s="3"/>
      <c r="C121" s="2"/>
      <c r="D121" s="2"/>
      <c r="E121" s="2"/>
      <c r="F121" s="2"/>
      <c r="G121" s="2"/>
      <c r="H121" s="2"/>
      <c r="I121" s="2" t="s">
        <v>17</v>
      </c>
      <c r="J121" s="2"/>
      <c r="K121" s="2">
        <f>+K20+K39+K58+K77+K96+K115</f>
        <v>-59697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1:64" x14ac:dyDescent="0.25">
      <c r="A122" s="3"/>
      <c r="B122" s="3"/>
      <c r="C122" s="2"/>
      <c r="D122" s="2"/>
      <c r="E122" s="2"/>
      <c r="F122" s="2"/>
      <c r="G122" s="2"/>
      <c r="H122" s="2"/>
      <c r="I122" s="2" t="s">
        <v>18</v>
      </c>
      <c r="J122" s="2"/>
      <c r="K122" s="2">
        <f t="shared" ref="K122:K123" si="146">+K21+K40+K59+K78+K97+K116</f>
        <v>-15821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1:64" x14ac:dyDescent="0.25">
      <c r="A123" s="3"/>
      <c r="B123" s="3"/>
      <c r="C123" s="2"/>
      <c r="D123" s="2"/>
      <c r="E123" s="2"/>
      <c r="F123" s="2"/>
      <c r="G123" s="2"/>
      <c r="H123" s="2"/>
      <c r="I123" s="2" t="s">
        <v>19</v>
      </c>
      <c r="J123" s="2"/>
      <c r="K123" s="2">
        <f>+K22+K41+K60+K79+K98+K117</f>
        <v>-21525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1:64" x14ac:dyDescent="0.25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1:64" x14ac:dyDescent="0.25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1:64" x14ac:dyDescent="0.25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1:64" x14ac:dyDescent="0.25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1:64" x14ac:dyDescent="0.25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1:64" x14ac:dyDescent="0.25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1:64" x14ac:dyDescent="0.25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1:64" x14ac:dyDescent="0.25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1:64" x14ac:dyDescent="0.25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1:64" x14ac:dyDescent="0.25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1:64" x14ac:dyDescent="0.25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1:64" x14ac:dyDescent="0.25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1:64" x14ac:dyDescent="0.25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1:64" x14ac:dyDescent="0.25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1:64" x14ac:dyDescent="0.25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1:64" x14ac:dyDescent="0.25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1:64" x14ac:dyDescent="0.25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1:64" x14ac:dyDescent="0.25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1:64" x14ac:dyDescent="0.25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1:64" x14ac:dyDescent="0.25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1:64" x14ac:dyDescent="0.25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1:64" x14ac:dyDescent="0.25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1:64" x14ac:dyDescent="0.25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1:64" x14ac:dyDescent="0.25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1:64" x14ac:dyDescent="0.25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1:64" x14ac:dyDescent="0.25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1:64" x14ac:dyDescent="0.25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1:64" x14ac:dyDescent="0.25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1:64" x14ac:dyDescent="0.25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1:64" x14ac:dyDescent="0.25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1:64" x14ac:dyDescent="0.25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1:64" x14ac:dyDescent="0.25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1:64" x14ac:dyDescent="0.25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1:64" x14ac:dyDescent="0.25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:64" x14ac:dyDescent="0.25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:64" x14ac:dyDescent="0.25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:64" x14ac:dyDescent="0.25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1:64" x14ac:dyDescent="0.25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1:64" x14ac:dyDescent="0.25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1:64" x14ac:dyDescent="0.25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1:64" x14ac:dyDescent="0.25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1:64" x14ac:dyDescent="0.25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:64" x14ac:dyDescent="0.25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1:64" x14ac:dyDescent="0.25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x14ac:dyDescent="0.25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1:64" x14ac:dyDescent="0.25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1:64" x14ac:dyDescent="0.25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1:64" x14ac:dyDescent="0.25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1:64" x14ac:dyDescent="0.25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1:64" x14ac:dyDescent="0.25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1:64" x14ac:dyDescent="0.25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1:64" x14ac:dyDescent="0.25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1:64" x14ac:dyDescent="0.25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1:64" x14ac:dyDescent="0.25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1:64" x14ac:dyDescent="0.25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1:64" x14ac:dyDescent="0.25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1:64" x14ac:dyDescent="0.25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1:64" x14ac:dyDescent="0.25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1:64" x14ac:dyDescent="0.25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1:64" x14ac:dyDescent="0.25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1:64" x14ac:dyDescent="0.25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1:64" x14ac:dyDescent="0.25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1:64" x14ac:dyDescent="0.25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1:64" x14ac:dyDescent="0.25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1:64" x14ac:dyDescent="0.25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1:64" x14ac:dyDescent="0.25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1:64" x14ac:dyDescent="0.25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  <row r="191" spans="1:64" x14ac:dyDescent="0.25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2" spans="1:64" x14ac:dyDescent="0.25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</row>
    <row r="193" spans="1:64" x14ac:dyDescent="0.25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4" spans="1:64" x14ac:dyDescent="0.25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5" spans="1:64" x14ac:dyDescent="0.25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6" spans="1:64" x14ac:dyDescent="0.25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7" spans="1:64" x14ac:dyDescent="0.25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8" spans="1:64" x14ac:dyDescent="0.25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199" spans="1:64" x14ac:dyDescent="0.25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</row>
    <row r="200" spans="1:64" x14ac:dyDescent="0.25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1" spans="1:64" x14ac:dyDescent="0.25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</row>
    <row r="202" spans="1:64" x14ac:dyDescent="0.25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3" spans="1:64" x14ac:dyDescent="0.25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1:64" x14ac:dyDescent="0.25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</row>
    <row r="205" spans="1:64" x14ac:dyDescent="0.25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6" spans="1:64" x14ac:dyDescent="0.25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</row>
    <row r="207" spans="1:64" x14ac:dyDescent="0.25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8" spans="1:64" x14ac:dyDescent="0.25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09" spans="1:64" x14ac:dyDescent="0.25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64" x14ac:dyDescent="0.25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</row>
    <row r="211" spans="1:64" x14ac:dyDescent="0.25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64" x14ac:dyDescent="0.25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3" spans="1:64" x14ac:dyDescent="0.25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4" spans="1:64" x14ac:dyDescent="0.25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5" spans="1:64" x14ac:dyDescent="0.25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6" spans="1:64" x14ac:dyDescent="0.25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7" spans="1:64" x14ac:dyDescent="0.25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8" spans="1:64" x14ac:dyDescent="0.25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19" spans="1:64" x14ac:dyDescent="0.25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0" spans="1:64" x14ac:dyDescent="0.25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1" spans="1:64" x14ac:dyDescent="0.25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2" spans="1:64" x14ac:dyDescent="0.25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3" spans="1:64" x14ac:dyDescent="0.25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4" spans="1:64" x14ac:dyDescent="0.25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5" spans="1:64" x14ac:dyDescent="0.25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</row>
    <row r="226" spans="1:64" x14ac:dyDescent="0.25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7" spans="1:64" x14ac:dyDescent="0.25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8" spans="1:64" x14ac:dyDescent="0.25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29" spans="1:64" x14ac:dyDescent="0.25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0" spans="1:64" x14ac:dyDescent="0.25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1" spans="1:64" x14ac:dyDescent="0.25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2" spans="1:64" x14ac:dyDescent="0.25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64" x14ac:dyDescent="0.25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64" x14ac:dyDescent="0.25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64" x14ac:dyDescent="0.25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64" x14ac:dyDescent="0.25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64" x14ac:dyDescent="0.25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64" x14ac:dyDescent="0.25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64" x14ac:dyDescent="0.25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64" x14ac:dyDescent="0.25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</row>
    <row r="241" spans="1:64" x14ac:dyDescent="0.25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</row>
    <row r="242" spans="1:64" x14ac:dyDescent="0.25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3" spans="1:64" x14ac:dyDescent="0.25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64" x14ac:dyDescent="0.25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5" spans="1:64" x14ac:dyDescent="0.25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</row>
    <row r="246" spans="1:64" x14ac:dyDescent="0.25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64" x14ac:dyDescent="0.25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64" x14ac:dyDescent="0.25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</row>
    <row r="249" spans="1:64" x14ac:dyDescent="0.25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0" spans="1:64" x14ac:dyDescent="0.25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</row>
    <row r="251" spans="1:64" x14ac:dyDescent="0.25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64" x14ac:dyDescent="0.25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64" x14ac:dyDescent="0.25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64" x14ac:dyDescent="0.25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5" spans="1:64" x14ac:dyDescent="0.25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</row>
    <row r="256" spans="1:64" x14ac:dyDescent="0.25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x14ac:dyDescent="0.25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58" spans="1:64" x14ac:dyDescent="0.25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</row>
    <row r="259" spans="1:64" x14ac:dyDescent="0.25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</row>
    <row r="260" spans="1:64" x14ac:dyDescent="0.25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</row>
    <row r="261" spans="1:64" x14ac:dyDescent="0.25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</row>
    <row r="262" spans="1:64" x14ac:dyDescent="0.25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</row>
    <row r="263" spans="1:64" x14ac:dyDescent="0.25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</row>
    <row r="264" spans="1:64" x14ac:dyDescent="0.25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</row>
    <row r="265" spans="1:64" x14ac:dyDescent="0.25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</row>
    <row r="266" spans="1:64" x14ac:dyDescent="0.25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</row>
    <row r="267" spans="1:64" x14ac:dyDescent="0.25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</row>
    <row r="268" spans="1:64" x14ac:dyDescent="0.25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</row>
    <row r="269" spans="1:64" x14ac:dyDescent="0.25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</row>
    <row r="270" spans="1:64" x14ac:dyDescent="0.25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</row>
    <row r="271" spans="1:64" x14ac:dyDescent="0.25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</row>
    <row r="272" spans="1:64" x14ac:dyDescent="0.25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</row>
    <row r="273" spans="1:64" x14ac:dyDescent="0.25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</row>
    <row r="274" spans="1:64" x14ac:dyDescent="0.25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</row>
    <row r="275" spans="1:64" x14ac:dyDescent="0.25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</row>
    <row r="276" spans="1:64" x14ac:dyDescent="0.25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</row>
    <row r="277" spans="1:64" x14ac:dyDescent="0.25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</row>
    <row r="278" spans="1:64" x14ac:dyDescent="0.25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</row>
    <row r="279" spans="1:64" x14ac:dyDescent="0.25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</row>
    <row r="280" spans="1:64" x14ac:dyDescent="0.25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</row>
    <row r="281" spans="1:64" x14ac:dyDescent="0.25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</row>
    <row r="282" spans="1:64" x14ac:dyDescent="0.25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</row>
    <row r="283" spans="1:64" x14ac:dyDescent="0.25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</row>
    <row r="284" spans="1:64" x14ac:dyDescent="0.25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</row>
    <row r="285" spans="1:64" x14ac:dyDescent="0.25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</row>
    <row r="286" spans="1:64" x14ac:dyDescent="0.25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</row>
    <row r="287" spans="1:64" x14ac:dyDescent="0.25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</row>
    <row r="288" spans="1:64" x14ac:dyDescent="0.25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</row>
    <row r="289" spans="1:64" x14ac:dyDescent="0.25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</row>
    <row r="290" spans="1:64" x14ac:dyDescent="0.25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</row>
    <row r="291" spans="1:64" x14ac:dyDescent="0.25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</row>
    <row r="292" spans="1:64" x14ac:dyDescent="0.25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</row>
    <row r="293" spans="1:64" x14ac:dyDescent="0.25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</row>
    <row r="294" spans="1:64" x14ac:dyDescent="0.25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</row>
    <row r="295" spans="1:64" x14ac:dyDescent="0.25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</row>
    <row r="296" spans="1:64" x14ac:dyDescent="0.25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</row>
    <row r="297" spans="1:64" x14ac:dyDescent="0.25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</row>
    <row r="298" spans="1:64" x14ac:dyDescent="0.25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</row>
    <row r="299" spans="1:64" x14ac:dyDescent="0.25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</row>
    <row r="300" spans="1:64" x14ac:dyDescent="0.25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</row>
    <row r="301" spans="1:64" x14ac:dyDescent="0.25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</row>
    <row r="302" spans="1:64" x14ac:dyDescent="0.25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</row>
    <row r="303" spans="1:64" x14ac:dyDescent="0.25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</row>
    <row r="304" spans="1:64" x14ac:dyDescent="0.25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</row>
    <row r="305" spans="1:64" x14ac:dyDescent="0.25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</row>
    <row r="306" spans="1:64" x14ac:dyDescent="0.25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</row>
    <row r="307" spans="1:64" x14ac:dyDescent="0.25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</row>
    <row r="308" spans="1:64" x14ac:dyDescent="0.25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</row>
    <row r="309" spans="1:64" x14ac:dyDescent="0.25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</row>
    <row r="310" spans="1:64" x14ac:dyDescent="0.25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</row>
    <row r="311" spans="1:64" x14ac:dyDescent="0.25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</row>
    <row r="312" spans="1:64" x14ac:dyDescent="0.25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</row>
    <row r="313" spans="1:64" x14ac:dyDescent="0.25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</row>
    <row r="314" spans="1:64" x14ac:dyDescent="0.25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</row>
    <row r="315" spans="1:64" x14ac:dyDescent="0.25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</row>
    <row r="316" spans="1:64" x14ac:dyDescent="0.25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</row>
    <row r="317" spans="1:64" x14ac:dyDescent="0.25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</row>
    <row r="318" spans="1:64" x14ac:dyDescent="0.25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</row>
    <row r="319" spans="1:64" x14ac:dyDescent="0.25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</row>
    <row r="320" spans="1:64" x14ac:dyDescent="0.25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</row>
    <row r="321" spans="1:64" x14ac:dyDescent="0.25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</row>
    <row r="322" spans="1:64" x14ac:dyDescent="0.25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</row>
    <row r="323" spans="1:64" x14ac:dyDescent="0.25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</row>
    <row r="324" spans="1:64" x14ac:dyDescent="0.25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</row>
    <row r="325" spans="1:64" x14ac:dyDescent="0.25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</row>
    <row r="326" spans="1:64" x14ac:dyDescent="0.25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</row>
    <row r="327" spans="1:64" x14ac:dyDescent="0.25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</row>
    <row r="328" spans="1:64" x14ac:dyDescent="0.25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</row>
    <row r="329" spans="1:64" x14ac:dyDescent="0.25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</row>
    <row r="330" spans="1:64" x14ac:dyDescent="0.25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</row>
    <row r="331" spans="1:64" x14ac:dyDescent="0.25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</row>
    <row r="332" spans="1:64" x14ac:dyDescent="0.25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</row>
    <row r="333" spans="1:64" x14ac:dyDescent="0.25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</row>
    <row r="334" spans="1:64" x14ac:dyDescent="0.25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</row>
    <row r="335" spans="1:64" x14ac:dyDescent="0.25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</row>
    <row r="336" spans="1:64" x14ac:dyDescent="0.25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</row>
    <row r="337" spans="1:64" x14ac:dyDescent="0.25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</row>
    <row r="338" spans="1:64" x14ac:dyDescent="0.25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</row>
    <row r="339" spans="1:64" x14ac:dyDescent="0.25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</row>
    <row r="340" spans="1:64" x14ac:dyDescent="0.25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</row>
    <row r="341" spans="1:64" x14ac:dyDescent="0.25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</row>
    <row r="342" spans="1:64" x14ac:dyDescent="0.25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</row>
    <row r="343" spans="1:64" x14ac:dyDescent="0.25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</row>
    <row r="344" spans="1:64" x14ac:dyDescent="0.25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</row>
    <row r="345" spans="1:64" x14ac:dyDescent="0.25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</row>
    <row r="346" spans="1:64" x14ac:dyDescent="0.25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</row>
    <row r="347" spans="1:64" x14ac:dyDescent="0.25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</row>
    <row r="348" spans="1:64" x14ac:dyDescent="0.25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</row>
    <row r="349" spans="1:64" x14ac:dyDescent="0.25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</row>
    <row r="350" spans="1:64" x14ac:dyDescent="0.25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</row>
    <row r="351" spans="1:64" x14ac:dyDescent="0.25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</row>
    <row r="352" spans="1:64" x14ac:dyDescent="0.25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</row>
    <row r="353" spans="1:64" x14ac:dyDescent="0.25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</row>
    <row r="354" spans="1:64" x14ac:dyDescent="0.25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</row>
    <row r="355" spans="1:64" x14ac:dyDescent="0.25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</row>
    <row r="356" spans="1:64" x14ac:dyDescent="0.25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</row>
    <row r="357" spans="1:64" x14ac:dyDescent="0.25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</row>
    <row r="358" spans="1:64" x14ac:dyDescent="0.25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</row>
    <row r="359" spans="1:64" x14ac:dyDescent="0.25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</row>
    <row r="360" spans="1:64" x14ac:dyDescent="0.25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</row>
    <row r="361" spans="1:64" x14ac:dyDescent="0.25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</row>
    <row r="362" spans="1:64" x14ac:dyDescent="0.25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</row>
    <row r="363" spans="1:64" x14ac:dyDescent="0.25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</row>
    <row r="364" spans="1:64" x14ac:dyDescent="0.25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</row>
    <row r="365" spans="1:64" x14ac:dyDescent="0.25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</row>
    <row r="366" spans="1:64" x14ac:dyDescent="0.25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</row>
    <row r="367" spans="1:64" x14ac:dyDescent="0.25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</row>
    <row r="368" spans="1:64" x14ac:dyDescent="0.25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</row>
    <row r="369" spans="1:64" x14ac:dyDescent="0.25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</row>
    <row r="370" spans="1:64" x14ac:dyDescent="0.25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</row>
    <row r="371" spans="1:64" x14ac:dyDescent="0.25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</row>
    <row r="372" spans="1:64" x14ac:dyDescent="0.25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</row>
    <row r="373" spans="1:64" x14ac:dyDescent="0.25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</row>
    <row r="374" spans="1:64" x14ac:dyDescent="0.25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</row>
    <row r="375" spans="1:64" x14ac:dyDescent="0.25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</row>
    <row r="376" spans="1:64" x14ac:dyDescent="0.25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</row>
    <row r="377" spans="1:64" x14ac:dyDescent="0.25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</row>
    <row r="378" spans="1:64" x14ac:dyDescent="0.25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</row>
    <row r="379" spans="1:64" x14ac:dyDescent="0.25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</row>
    <row r="380" spans="1:64" x14ac:dyDescent="0.25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</row>
    <row r="381" spans="1:64" x14ac:dyDescent="0.25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</row>
    <row r="382" spans="1:64" x14ac:dyDescent="0.25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</row>
    <row r="383" spans="1:64" x14ac:dyDescent="0.25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</row>
    <row r="384" spans="1:64" x14ac:dyDescent="0.25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</row>
    <row r="385" spans="1:64" x14ac:dyDescent="0.25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</row>
    <row r="386" spans="1:64" x14ac:dyDescent="0.25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</row>
    <row r="387" spans="1:64" x14ac:dyDescent="0.25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</row>
    <row r="388" spans="1:64" x14ac:dyDescent="0.25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</row>
    <row r="389" spans="1:64" x14ac:dyDescent="0.25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</row>
    <row r="390" spans="1:64" x14ac:dyDescent="0.25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</row>
    <row r="391" spans="1:64" x14ac:dyDescent="0.25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</row>
    <row r="392" spans="1:64" x14ac:dyDescent="0.25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</row>
    <row r="393" spans="1:64" x14ac:dyDescent="0.25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</row>
    <row r="394" spans="1:64" x14ac:dyDescent="0.25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</row>
    <row r="395" spans="1:64" x14ac:dyDescent="0.25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</row>
    <row r="396" spans="1:64" x14ac:dyDescent="0.25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</row>
    <row r="397" spans="1:64" x14ac:dyDescent="0.25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</row>
    <row r="398" spans="1:64" x14ac:dyDescent="0.25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</row>
    <row r="399" spans="1:64" x14ac:dyDescent="0.25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</row>
    <row r="400" spans="1:64" x14ac:dyDescent="0.25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</row>
    <row r="401" spans="1:64" x14ac:dyDescent="0.25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</row>
    <row r="402" spans="1:64" x14ac:dyDescent="0.25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</row>
    <row r="403" spans="1:64" x14ac:dyDescent="0.25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</row>
    <row r="404" spans="1:64" x14ac:dyDescent="0.25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</row>
    <row r="405" spans="1:64" x14ac:dyDescent="0.25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</row>
    <row r="406" spans="1:64" x14ac:dyDescent="0.25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</row>
    <row r="407" spans="1:64" x14ac:dyDescent="0.25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</row>
    <row r="408" spans="1:64" x14ac:dyDescent="0.25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</row>
    <row r="409" spans="1:64" x14ac:dyDescent="0.25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</row>
    <row r="410" spans="1:64" x14ac:dyDescent="0.25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</row>
    <row r="411" spans="1:64" x14ac:dyDescent="0.25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</row>
    <row r="412" spans="1:64" x14ac:dyDescent="0.25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</row>
    <row r="413" spans="1:64" x14ac:dyDescent="0.25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</row>
    <row r="414" spans="1:64" x14ac:dyDescent="0.25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</row>
    <row r="415" spans="1:64" x14ac:dyDescent="0.25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</row>
    <row r="416" spans="1:64" x14ac:dyDescent="0.25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</row>
    <row r="417" spans="1:64" x14ac:dyDescent="0.25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</row>
    <row r="418" spans="1:64" x14ac:dyDescent="0.25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</row>
    <row r="419" spans="1:64" x14ac:dyDescent="0.25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</row>
    <row r="420" spans="1:64" x14ac:dyDescent="0.25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</row>
    <row r="421" spans="1:64" x14ac:dyDescent="0.25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</row>
    <row r="422" spans="1:64" x14ac:dyDescent="0.25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</row>
    <row r="423" spans="1:64" x14ac:dyDescent="0.25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</row>
    <row r="424" spans="1:64" x14ac:dyDescent="0.25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</row>
    <row r="425" spans="1:64" x14ac:dyDescent="0.25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</row>
    <row r="426" spans="1:64" x14ac:dyDescent="0.25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</row>
    <row r="427" spans="1:64" x14ac:dyDescent="0.25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</row>
    <row r="428" spans="1:64" x14ac:dyDescent="0.25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</row>
    <row r="429" spans="1:64" x14ac:dyDescent="0.25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</row>
    <row r="430" spans="1:64" x14ac:dyDescent="0.25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</row>
    <row r="431" spans="1:64" x14ac:dyDescent="0.25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</row>
    <row r="432" spans="1:64" x14ac:dyDescent="0.25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</row>
    <row r="433" spans="1:64" x14ac:dyDescent="0.25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</row>
    <row r="434" spans="1:64" x14ac:dyDescent="0.25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</row>
    <row r="435" spans="1:64" x14ac:dyDescent="0.25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</row>
    <row r="436" spans="1:64" x14ac:dyDescent="0.25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</row>
    <row r="437" spans="1:64" x14ac:dyDescent="0.25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</row>
    <row r="438" spans="1:64" x14ac:dyDescent="0.25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</row>
    <row r="439" spans="1:64" x14ac:dyDescent="0.25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</row>
    <row r="440" spans="1:64" x14ac:dyDescent="0.25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</row>
    <row r="441" spans="1:64" x14ac:dyDescent="0.25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</row>
    <row r="442" spans="1:64" x14ac:dyDescent="0.25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</row>
    <row r="443" spans="1:64" x14ac:dyDescent="0.25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</row>
    <row r="444" spans="1:64" x14ac:dyDescent="0.25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</row>
    <row r="445" spans="1:64" x14ac:dyDescent="0.25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</row>
    <row r="446" spans="1:64" x14ac:dyDescent="0.25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</row>
    <row r="447" spans="1:64" x14ac:dyDescent="0.25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</row>
    <row r="448" spans="1:64" x14ac:dyDescent="0.25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</row>
    <row r="449" spans="1:64" x14ac:dyDescent="0.25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</row>
    <row r="450" spans="1:64" x14ac:dyDescent="0.25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</row>
    <row r="451" spans="1:64" x14ac:dyDescent="0.25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</row>
    <row r="452" spans="1:64" x14ac:dyDescent="0.25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</row>
    <row r="453" spans="1:64" x14ac:dyDescent="0.25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</row>
    <row r="454" spans="1:64" x14ac:dyDescent="0.25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</row>
    <row r="455" spans="1:64" x14ac:dyDescent="0.25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</row>
    <row r="456" spans="1:64" x14ac:dyDescent="0.25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</row>
    <row r="457" spans="1:64" x14ac:dyDescent="0.25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</row>
    <row r="458" spans="1:64" x14ac:dyDescent="0.25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</row>
    <row r="459" spans="1:64" x14ac:dyDescent="0.25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</row>
    <row r="460" spans="1:64" x14ac:dyDescent="0.25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</row>
    <row r="461" spans="1:64" x14ac:dyDescent="0.25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</row>
    <row r="462" spans="1:64" x14ac:dyDescent="0.25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</row>
    <row r="463" spans="1:64" x14ac:dyDescent="0.25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</row>
    <row r="464" spans="1:64" x14ac:dyDescent="0.25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</row>
    <row r="465" spans="1:64" x14ac:dyDescent="0.25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</row>
    <row r="466" spans="1:64" x14ac:dyDescent="0.25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</row>
    <row r="467" spans="1:64" x14ac:dyDescent="0.25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</row>
    <row r="468" spans="1:64" x14ac:dyDescent="0.25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</row>
    <row r="469" spans="1:64" x14ac:dyDescent="0.25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</row>
    <row r="470" spans="1:64" x14ac:dyDescent="0.25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</row>
    <row r="471" spans="1:64" x14ac:dyDescent="0.25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</row>
    <row r="472" spans="1:64" x14ac:dyDescent="0.25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</row>
    <row r="473" spans="1:64" x14ac:dyDescent="0.25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</row>
    <row r="474" spans="1:64" x14ac:dyDescent="0.25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</row>
    <row r="475" spans="1:64" x14ac:dyDescent="0.25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</row>
    <row r="476" spans="1:64" x14ac:dyDescent="0.25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</row>
    <row r="477" spans="1:64" x14ac:dyDescent="0.25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</row>
    <row r="478" spans="1:64" x14ac:dyDescent="0.25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</row>
    <row r="479" spans="1:64" x14ac:dyDescent="0.25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</row>
    <row r="480" spans="1:64" x14ac:dyDescent="0.25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</row>
    <row r="481" spans="1:64" x14ac:dyDescent="0.25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</row>
    <row r="482" spans="1:64" x14ac:dyDescent="0.25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</row>
    <row r="483" spans="1:64" x14ac:dyDescent="0.25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</row>
    <row r="484" spans="1:64" x14ac:dyDescent="0.25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</row>
    <row r="485" spans="1:64" x14ac:dyDescent="0.25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</row>
    <row r="486" spans="1:64" x14ac:dyDescent="0.25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</row>
    <row r="487" spans="1:64" x14ac:dyDescent="0.25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</row>
    <row r="488" spans="1:64" x14ac:dyDescent="0.25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</row>
    <row r="489" spans="1:64" x14ac:dyDescent="0.25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</row>
    <row r="490" spans="1:64" x14ac:dyDescent="0.25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</row>
    <row r="491" spans="1:64" x14ac:dyDescent="0.25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</row>
    <row r="492" spans="1:64" x14ac:dyDescent="0.25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</row>
    <row r="493" spans="1:64" x14ac:dyDescent="0.25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</row>
    <row r="494" spans="1:64" x14ac:dyDescent="0.25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</row>
    <row r="495" spans="1:64" x14ac:dyDescent="0.25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</row>
    <row r="496" spans="1:64" x14ac:dyDescent="0.25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</row>
    <row r="497" spans="1:64" x14ac:dyDescent="0.25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</row>
    <row r="498" spans="1:64" x14ac:dyDescent="0.25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</row>
    <row r="499" spans="1:64" x14ac:dyDescent="0.25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</row>
    <row r="500" spans="1:64" x14ac:dyDescent="0.25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</row>
    <row r="501" spans="1:64" x14ac:dyDescent="0.25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</row>
    <row r="502" spans="1:64" x14ac:dyDescent="0.25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</row>
    <row r="503" spans="1:64" x14ac:dyDescent="0.25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</row>
    <row r="504" spans="1:64" x14ac:dyDescent="0.25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</row>
    <row r="505" spans="1:64" x14ac:dyDescent="0.25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</row>
    <row r="506" spans="1:64" x14ac:dyDescent="0.25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</row>
    <row r="507" spans="1:64" x14ac:dyDescent="0.25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</row>
    <row r="508" spans="1:64" x14ac:dyDescent="0.25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</row>
    <row r="509" spans="1:64" x14ac:dyDescent="0.25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</row>
    <row r="510" spans="1:64" x14ac:dyDescent="0.25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</row>
    <row r="511" spans="1:64" x14ac:dyDescent="0.25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</row>
    <row r="512" spans="1:64" x14ac:dyDescent="0.25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</row>
    <row r="513" spans="1:64" x14ac:dyDescent="0.25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</row>
    <row r="514" spans="1:64" x14ac:dyDescent="0.25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</row>
    <row r="515" spans="1:64" x14ac:dyDescent="0.25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</row>
    <row r="516" spans="1:64" x14ac:dyDescent="0.25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</row>
    <row r="517" spans="1:64" x14ac:dyDescent="0.25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</row>
    <row r="518" spans="1:64" x14ac:dyDescent="0.25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</row>
    <row r="519" spans="1:64" x14ac:dyDescent="0.25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</row>
    <row r="520" spans="1:64" x14ac:dyDescent="0.25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</row>
    <row r="521" spans="1:64" x14ac:dyDescent="0.25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</row>
    <row r="522" spans="1:64" x14ac:dyDescent="0.25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</row>
    <row r="523" spans="1:64" x14ac:dyDescent="0.25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</row>
    <row r="524" spans="1:64" x14ac:dyDescent="0.25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</row>
    <row r="525" spans="1:64" x14ac:dyDescent="0.25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x14ac:dyDescent="0.25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x14ac:dyDescent="0.25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x14ac:dyDescent="0.25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x14ac:dyDescent="0.25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x14ac:dyDescent="0.25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x14ac:dyDescent="0.25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x14ac:dyDescent="0.25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x14ac:dyDescent="0.25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x14ac:dyDescent="0.25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x14ac:dyDescent="0.25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x14ac:dyDescent="0.25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x14ac:dyDescent="0.25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x14ac:dyDescent="0.25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x14ac:dyDescent="0.25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x14ac:dyDescent="0.25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x14ac:dyDescent="0.25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x14ac:dyDescent="0.25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x14ac:dyDescent="0.25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x14ac:dyDescent="0.25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x14ac:dyDescent="0.25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x14ac:dyDescent="0.25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x14ac:dyDescent="0.25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x14ac:dyDescent="0.25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x14ac:dyDescent="0.25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</row>
    <row r="550" spans="1:64" x14ac:dyDescent="0.25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</row>
    <row r="551" spans="1:64" x14ac:dyDescent="0.25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</row>
    <row r="552" spans="1:64" x14ac:dyDescent="0.25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</row>
    <row r="553" spans="1:64" x14ac:dyDescent="0.25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x14ac:dyDescent="0.25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x14ac:dyDescent="0.25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x14ac:dyDescent="0.25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x14ac:dyDescent="0.25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x14ac:dyDescent="0.25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x14ac:dyDescent="0.25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x14ac:dyDescent="0.25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x14ac:dyDescent="0.25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x14ac:dyDescent="0.25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x14ac:dyDescent="0.25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x14ac:dyDescent="0.25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x14ac:dyDescent="0.25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x14ac:dyDescent="0.25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x14ac:dyDescent="0.25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x14ac:dyDescent="0.25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x14ac:dyDescent="0.25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</row>
    <row r="570" spans="1:64" x14ac:dyDescent="0.25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</row>
    <row r="571" spans="1:64" x14ac:dyDescent="0.25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</row>
    <row r="572" spans="1:64" x14ac:dyDescent="0.25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</row>
    <row r="573" spans="1:64" x14ac:dyDescent="0.25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</row>
    <row r="574" spans="1:64" x14ac:dyDescent="0.25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</row>
    <row r="575" spans="1:64" x14ac:dyDescent="0.25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</row>
    <row r="576" spans="1:64" x14ac:dyDescent="0.25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</row>
    <row r="577" spans="1:64" x14ac:dyDescent="0.25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</row>
    <row r="578" spans="1:64" x14ac:dyDescent="0.25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</row>
    <row r="579" spans="1:64" x14ac:dyDescent="0.25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</row>
    <row r="580" spans="1:64" x14ac:dyDescent="0.25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</row>
    <row r="581" spans="1:64" x14ac:dyDescent="0.25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</row>
    <row r="582" spans="1:64" x14ac:dyDescent="0.25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</row>
    <row r="583" spans="1:64" x14ac:dyDescent="0.25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</row>
    <row r="584" spans="1:64" x14ac:dyDescent="0.25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</row>
    <row r="585" spans="1:64" x14ac:dyDescent="0.25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</row>
    <row r="586" spans="1:64" x14ac:dyDescent="0.25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</row>
    <row r="587" spans="1:64" x14ac:dyDescent="0.25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</row>
    <row r="588" spans="1:64" x14ac:dyDescent="0.25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</row>
    <row r="589" spans="1:64" x14ac:dyDescent="0.25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</row>
    <row r="590" spans="1:64" x14ac:dyDescent="0.25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</row>
    <row r="591" spans="1:64" x14ac:dyDescent="0.25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</row>
    <row r="592" spans="1:64" x14ac:dyDescent="0.25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</row>
    <row r="593" spans="1:64" x14ac:dyDescent="0.25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</row>
    <row r="594" spans="1:64" x14ac:dyDescent="0.25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</row>
    <row r="595" spans="1:64" x14ac:dyDescent="0.25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</row>
    <row r="596" spans="1:64" x14ac:dyDescent="0.25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</row>
    <row r="597" spans="1:64" x14ac:dyDescent="0.25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</row>
    <row r="598" spans="1:64" x14ac:dyDescent="0.25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</row>
    <row r="599" spans="1:64" x14ac:dyDescent="0.25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</row>
    <row r="600" spans="1:64" x14ac:dyDescent="0.25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</row>
    <row r="601" spans="1:64" x14ac:dyDescent="0.25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</row>
    <row r="602" spans="1:64" x14ac:dyDescent="0.25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</row>
    <row r="603" spans="1:64" x14ac:dyDescent="0.25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</row>
    <row r="604" spans="1:64" x14ac:dyDescent="0.25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</row>
    <row r="605" spans="1:64" x14ac:dyDescent="0.25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</row>
    <row r="606" spans="1:64" x14ac:dyDescent="0.25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</row>
    <row r="607" spans="1:64" x14ac:dyDescent="0.25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</row>
    <row r="608" spans="1:64" x14ac:dyDescent="0.25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</row>
    <row r="609" spans="1:64" x14ac:dyDescent="0.25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</row>
    <row r="610" spans="1:64" x14ac:dyDescent="0.25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</row>
    <row r="611" spans="1:64" x14ac:dyDescent="0.25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</row>
    <row r="612" spans="1:64" x14ac:dyDescent="0.25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</row>
    <row r="613" spans="1:64" x14ac:dyDescent="0.25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</row>
    <row r="614" spans="1:64" x14ac:dyDescent="0.25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</row>
    <row r="615" spans="1:64" x14ac:dyDescent="0.25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</row>
    <row r="616" spans="1:64" x14ac:dyDescent="0.25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</row>
    <row r="617" spans="1:64" x14ac:dyDescent="0.25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</row>
    <row r="618" spans="1:64" x14ac:dyDescent="0.25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</row>
    <row r="619" spans="1:64" x14ac:dyDescent="0.25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</row>
    <row r="620" spans="1:64" x14ac:dyDescent="0.25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</row>
    <row r="621" spans="1:64" x14ac:dyDescent="0.25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</row>
    <row r="622" spans="1:64" x14ac:dyDescent="0.25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</row>
    <row r="623" spans="1:64" x14ac:dyDescent="0.25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</row>
    <row r="624" spans="1:64" x14ac:dyDescent="0.25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</row>
    <row r="625" spans="1:64" x14ac:dyDescent="0.25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</row>
    <row r="626" spans="1:64" x14ac:dyDescent="0.25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</row>
    <row r="627" spans="1:64" x14ac:dyDescent="0.25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</row>
    <row r="628" spans="1:64" x14ac:dyDescent="0.25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</row>
    <row r="629" spans="1:64" x14ac:dyDescent="0.25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</row>
    <row r="630" spans="1:64" x14ac:dyDescent="0.25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</row>
    <row r="631" spans="1:64" x14ac:dyDescent="0.25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</row>
    <row r="632" spans="1:64" x14ac:dyDescent="0.25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</row>
    <row r="633" spans="1:64" x14ac:dyDescent="0.25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</row>
    <row r="634" spans="1:64" x14ac:dyDescent="0.25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</row>
    <row r="635" spans="1:64" x14ac:dyDescent="0.25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</row>
    <row r="636" spans="1:64" x14ac:dyDescent="0.25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</row>
    <row r="637" spans="1:64" x14ac:dyDescent="0.25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</row>
    <row r="638" spans="1:64" x14ac:dyDescent="0.25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</row>
    <row r="639" spans="1:64" x14ac:dyDescent="0.25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</row>
    <row r="640" spans="1:64" x14ac:dyDescent="0.25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</row>
    <row r="641" spans="1:64" x14ac:dyDescent="0.25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</row>
    <row r="642" spans="1:64" x14ac:dyDescent="0.25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</row>
    <row r="643" spans="1:64" x14ac:dyDescent="0.25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</row>
    <row r="644" spans="1:64" x14ac:dyDescent="0.25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</row>
    <row r="645" spans="1:64" x14ac:dyDescent="0.25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</row>
    <row r="646" spans="1:64" x14ac:dyDescent="0.25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</row>
    <row r="647" spans="1:64" x14ac:dyDescent="0.25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</row>
    <row r="648" spans="1:64" x14ac:dyDescent="0.25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</row>
    <row r="649" spans="1:64" x14ac:dyDescent="0.25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</row>
    <row r="650" spans="1:64" x14ac:dyDescent="0.25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</row>
    <row r="651" spans="1:64" x14ac:dyDescent="0.25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</row>
    <row r="652" spans="1:64" x14ac:dyDescent="0.25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</row>
    <row r="653" spans="1:64" x14ac:dyDescent="0.25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</row>
    <row r="654" spans="1:64" x14ac:dyDescent="0.25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</row>
    <row r="655" spans="1:64" x14ac:dyDescent="0.25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</row>
    <row r="656" spans="1:64" x14ac:dyDescent="0.25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</row>
    <row r="657" spans="1:64" x14ac:dyDescent="0.25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</row>
    <row r="658" spans="1:64" x14ac:dyDescent="0.25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</row>
    <row r="659" spans="1:64" x14ac:dyDescent="0.25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</row>
    <row r="660" spans="1:64" x14ac:dyDescent="0.25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</row>
    <row r="661" spans="1:64" x14ac:dyDescent="0.25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</row>
    <row r="662" spans="1:64" x14ac:dyDescent="0.25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</row>
    <row r="663" spans="1:64" x14ac:dyDescent="0.25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</row>
    <row r="664" spans="1:64" x14ac:dyDescent="0.25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</row>
    <row r="665" spans="1:64" x14ac:dyDescent="0.25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</row>
    <row r="666" spans="1:64" x14ac:dyDescent="0.25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</row>
    <row r="667" spans="1:64" x14ac:dyDescent="0.25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</row>
    <row r="668" spans="1:64" x14ac:dyDescent="0.25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</row>
    <row r="669" spans="1:64" x14ac:dyDescent="0.25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</row>
    <row r="670" spans="1:64" x14ac:dyDescent="0.25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</row>
    <row r="671" spans="1:64" x14ac:dyDescent="0.25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</row>
    <row r="672" spans="1:64" x14ac:dyDescent="0.25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</row>
    <row r="673" spans="1:64" x14ac:dyDescent="0.25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</row>
    <row r="674" spans="1:64" x14ac:dyDescent="0.25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</row>
    <row r="675" spans="1:64" x14ac:dyDescent="0.25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</row>
    <row r="676" spans="1:64" x14ac:dyDescent="0.25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</row>
    <row r="677" spans="1:64" x14ac:dyDescent="0.25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</row>
    <row r="678" spans="1:64" x14ac:dyDescent="0.25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</row>
    <row r="679" spans="1:64" x14ac:dyDescent="0.25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</row>
    <row r="680" spans="1:64" x14ac:dyDescent="0.25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</row>
    <row r="681" spans="1:64" x14ac:dyDescent="0.25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</row>
    <row r="682" spans="1:64" x14ac:dyDescent="0.25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</row>
    <row r="683" spans="1:64" x14ac:dyDescent="0.25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</row>
    <row r="684" spans="1:64" x14ac:dyDescent="0.25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</row>
    <row r="685" spans="1:64" x14ac:dyDescent="0.25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</row>
    <row r="686" spans="1:64" x14ac:dyDescent="0.25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</row>
    <row r="687" spans="1:64" x14ac:dyDescent="0.25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</row>
    <row r="688" spans="1:64" x14ac:dyDescent="0.25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</row>
    <row r="689" spans="1:64" x14ac:dyDescent="0.25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</row>
    <row r="690" spans="1:64" x14ac:dyDescent="0.25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</row>
    <row r="691" spans="1:64" x14ac:dyDescent="0.25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</row>
    <row r="692" spans="1:64" x14ac:dyDescent="0.25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</row>
    <row r="693" spans="1:64" x14ac:dyDescent="0.25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</row>
    <row r="694" spans="1:64" x14ac:dyDescent="0.25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</row>
    <row r="695" spans="1:64" x14ac:dyDescent="0.25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</row>
    <row r="696" spans="1:64" x14ac:dyDescent="0.25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</row>
    <row r="697" spans="1:64" x14ac:dyDescent="0.25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</row>
    <row r="698" spans="1:64" x14ac:dyDescent="0.25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</row>
    <row r="699" spans="1:64" x14ac:dyDescent="0.25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</row>
    <row r="700" spans="1:64" x14ac:dyDescent="0.25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</row>
    <row r="701" spans="1:64" x14ac:dyDescent="0.25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</row>
    <row r="702" spans="1:64" x14ac:dyDescent="0.25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</row>
    <row r="703" spans="1:64" x14ac:dyDescent="0.25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</row>
    <row r="704" spans="1:64" x14ac:dyDescent="0.25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</row>
    <row r="705" spans="1:64" x14ac:dyDescent="0.25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</row>
    <row r="706" spans="1:64" x14ac:dyDescent="0.25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</row>
    <row r="707" spans="1:64" x14ac:dyDescent="0.25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</row>
    <row r="708" spans="1:64" x14ac:dyDescent="0.25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</row>
    <row r="709" spans="1:64" x14ac:dyDescent="0.25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</row>
    <row r="710" spans="1:64" x14ac:dyDescent="0.25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</row>
    <row r="711" spans="1:64" x14ac:dyDescent="0.25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</row>
    <row r="712" spans="1:64" x14ac:dyDescent="0.25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</row>
    <row r="713" spans="1:64" x14ac:dyDescent="0.25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</row>
    <row r="714" spans="1:64" x14ac:dyDescent="0.25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</row>
    <row r="715" spans="1:64" x14ac:dyDescent="0.25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</row>
    <row r="716" spans="1:64" x14ac:dyDescent="0.25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</row>
    <row r="717" spans="1:64" x14ac:dyDescent="0.25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</row>
    <row r="718" spans="1:64" x14ac:dyDescent="0.25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</row>
    <row r="719" spans="1:64" x14ac:dyDescent="0.25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</row>
    <row r="720" spans="1:64" x14ac:dyDescent="0.25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</row>
    <row r="721" spans="1:64" x14ac:dyDescent="0.25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</row>
    <row r="722" spans="1:64" x14ac:dyDescent="0.25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</row>
    <row r="723" spans="1:64" x14ac:dyDescent="0.25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</row>
    <row r="724" spans="1:64" x14ac:dyDescent="0.25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</row>
    <row r="725" spans="1:64" x14ac:dyDescent="0.25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</row>
    <row r="726" spans="1:64" x14ac:dyDescent="0.25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</row>
    <row r="727" spans="1:64" x14ac:dyDescent="0.25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</row>
    <row r="728" spans="1:64" x14ac:dyDescent="0.25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</row>
    <row r="729" spans="1:64" x14ac:dyDescent="0.25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</row>
    <row r="730" spans="1:64" x14ac:dyDescent="0.25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</row>
    <row r="731" spans="1:64" x14ac:dyDescent="0.25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</row>
    <row r="732" spans="1:64" x14ac:dyDescent="0.25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</row>
    <row r="733" spans="1:64" x14ac:dyDescent="0.25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</row>
    <row r="734" spans="1:64" x14ac:dyDescent="0.25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</row>
    <row r="735" spans="1:64" x14ac:dyDescent="0.25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</row>
    <row r="736" spans="1:64" x14ac:dyDescent="0.25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</row>
    <row r="737" spans="1:64" x14ac:dyDescent="0.25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</row>
    <row r="738" spans="1:64" x14ac:dyDescent="0.25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</row>
    <row r="739" spans="1:64" x14ac:dyDescent="0.25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</row>
    <row r="740" spans="1:64" x14ac:dyDescent="0.25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</row>
    <row r="741" spans="1:64" x14ac:dyDescent="0.25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</row>
    <row r="742" spans="1:64" x14ac:dyDescent="0.25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</row>
    <row r="743" spans="1:64" x14ac:dyDescent="0.25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</row>
    <row r="744" spans="1:64" x14ac:dyDescent="0.25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</row>
    <row r="745" spans="1:64" x14ac:dyDescent="0.25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</row>
    <row r="746" spans="1:64" x14ac:dyDescent="0.25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</row>
    <row r="747" spans="1:64" x14ac:dyDescent="0.25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</row>
    <row r="748" spans="1:64" x14ac:dyDescent="0.25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</row>
    <row r="749" spans="1:64" x14ac:dyDescent="0.25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</row>
    <row r="750" spans="1:64" x14ac:dyDescent="0.25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</row>
    <row r="751" spans="1:64" x14ac:dyDescent="0.25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</row>
    <row r="752" spans="1:64" x14ac:dyDescent="0.25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</row>
    <row r="753" spans="1:64" x14ac:dyDescent="0.25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</row>
    <row r="754" spans="1:64" x14ac:dyDescent="0.25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</row>
    <row r="755" spans="1:64" x14ac:dyDescent="0.25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</row>
    <row r="756" spans="1:64" x14ac:dyDescent="0.25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</row>
    <row r="757" spans="1:64" x14ac:dyDescent="0.25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</row>
    <row r="758" spans="1:64" x14ac:dyDescent="0.25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</row>
    <row r="759" spans="1:64" x14ac:dyDescent="0.25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</row>
    <row r="760" spans="1:64" x14ac:dyDescent="0.25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</row>
    <row r="761" spans="1:64" x14ac:dyDescent="0.25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</row>
    <row r="762" spans="1:64" x14ac:dyDescent="0.25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</row>
    <row r="763" spans="1:64" x14ac:dyDescent="0.25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</row>
    <row r="764" spans="1:64" x14ac:dyDescent="0.25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</row>
    <row r="765" spans="1:64" x14ac:dyDescent="0.25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</row>
    <row r="766" spans="1:64" x14ac:dyDescent="0.25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</row>
    <row r="767" spans="1:64" x14ac:dyDescent="0.25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</row>
    <row r="768" spans="1:64" x14ac:dyDescent="0.25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</row>
    <row r="769" spans="1:64" x14ac:dyDescent="0.25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</row>
    <row r="770" spans="1:64" x14ac:dyDescent="0.25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</row>
    <row r="771" spans="1:64" x14ac:dyDescent="0.25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</row>
    <row r="772" spans="1:64" x14ac:dyDescent="0.25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</row>
    <row r="773" spans="1:64" x14ac:dyDescent="0.25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</row>
    <row r="774" spans="1:64" x14ac:dyDescent="0.25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</row>
    <row r="775" spans="1:64" x14ac:dyDescent="0.25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</row>
    <row r="776" spans="1:64" x14ac:dyDescent="0.25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</row>
    <row r="777" spans="1:64" x14ac:dyDescent="0.25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</row>
    <row r="778" spans="1:64" x14ac:dyDescent="0.25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</row>
    <row r="779" spans="1:64" x14ac:dyDescent="0.25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</row>
    <row r="780" spans="1:64" x14ac:dyDescent="0.25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</row>
    <row r="781" spans="1:64" x14ac:dyDescent="0.25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</row>
    <row r="782" spans="1:64" x14ac:dyDescent="0.25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</row>
    <row r="783" spans="1:64" x14ac:dyDescent="0.25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</row>
    <row r="784" spans="1:64" x14ac:dyDescent="0.25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</row>
    <row r="785" spans="1:64" x14ac:dyDescent="0.25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</row>
    <row r="786" spans="1:64" x14ac:dyDescent="0.25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</row>
    <row r="787" spans="1:64" x14ac:dyDescent="0.25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</row>
    <row r="788" spans="1:64" x14ac:dyDescent="0.25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</row>
    <row r="789" spans="1:64" x14ac:dyDescent="0.25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</row>
    <row r="790" spans="1:64" x14ac:dyDescent="0.25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</row>
    <row r="791" spans="1:64" x14ac:dyDescent="0.25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</row>
    <row r="792" spans="1:64" x14ac:dyDescent="0.25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</row>
    <row r="793" spans="1:64" x14ac:dyDescent="0.25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</row>
    <row r="794" spans="1:64" x14ac:dyDescent="0.25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</row>
    <row r="795" spans="1:64" x14ac:dyDescent="0.25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</row>
    <row r="796" spans="1:64" x14ac:dyDescent="0.25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</row>
    <row r="797" spans="1:64" x14ac:dyDescent="0.25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</row>
    <row r="798" spans="1:64" x14ac:dyDescent="0.25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</row>
    <row r="799" spans="1:64" x14ac:dyDescent="0.25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</row>
    <row r="800" spans="1:64" x14ac:dyDescent="0.25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</row>
    <row r="801" spans="1:64" x14ac:dyDescent="0.25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</row>
    <row r="802" spans="1:64" x14ac:dyDescent="0.25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</row>
    <row r="803" spans="1:64" x14ac:dyDescent="0.25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</row>
    <row r="804" spans="1:64" x14ac:dyDescent="0.25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</row>
    <row r="805" spans="1:64" x14ac:dyDescent="0.25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</row>
    <row r="806" spans="1:64" x14ac:dyDescent="0.25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</row>
    <row r="807" spans="1:64" x14ac:dyDescent="0.25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</row>
    <row r="808" spans="1:64" x14ac:dyDescent="0.25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</row>
    <row r="809" spans="1:64" x14ac:dyDescent="0.25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</row>
    <row r="810" spans="1:64" x14ac:dyDescent="0.25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</row>
    <row r="811" spans="1:64" x14ac:dyDescent="0.25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</row>
    <row r="812" spans="1:64" x14ac:dyDescent="0.25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</row>
    <row r="813" spans="1:64" x14ac:dyDescent="0.25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</row>
    <row r="814" spans="1:64" x14ac:dyDescent="0.25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</row>
    <row r="815" spans="1:64" x14ac:dyDescent="0.25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</row>
    <row r="816" spans="1:64" x14ac:dyDescent="0.25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</row>
    <row r="817" spans="1:64" x14ac:dyDescent="0.25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</row>
    <row r="818" spans="1:64" x14ac:dyDescent="0.25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</row>
    <row r="819" spans="1:64" x14ac:dyDescent="0.25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</row>
    <row r="820" spans="1:64" x14ac:dyDescent="0.25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</row>
    <row r="821" spans="1:64" x14ac:dyDescent="0.25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</row>
    <row r="822" spans="1:64" x14ac:dyDescent="0.25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</row>
    <row r="823" spans="1:64" x14ac:dyDescent="0.25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</row>
    <row r="824" spans="1:64" x14ac:dyDescent="0.25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</row>
    <row r="825" spans="1:64" x14ac:dyDescent="0.25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</row>
    <row r="826" spans="1:64" x14ac:dyDescent="0.25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</row>
    <row r="827" spans="1:64" x14ac:dyDescent="0.25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</row>
    <row r="828" spans="1:64" x14ac:dyDescent="0.25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</row>
    <row r="829" spans="1:64" x14ac:dyDescent="0.25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</row>
    <row r="830" spans="1:64" x14ac:dyDescent="0.25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</row>
    <row r="831" spans="1:64" x14ac:dyDescent="0.25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</row>
    <row r="832" spans="1:64" x14ac:dyDescent="0.25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</row>
    <row r="833" spans="1:64" x14ac:dyDescent="0.25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</row>
    <row r="834" spans="1:64" x14ac:dyDescent="0.25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</row>
    <row r="835" spans="1:64" x14ac:dyDescent="0.25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</row>
    <row r="836" spans="1:64" x14ac:dyDescent="0.25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</row>
    <row r="837" spans="1:64" x14ac:dyDescent="0.25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</row>
    <row r="838" spans="1:64" x14ac:dyDescent="0.25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</row>
    <row r="839" spans="1:64" x14ac:dyDescent="0.25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</row>
    <row r="840" spans="1:64" x14ac:dyDescent="0.25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</row>
    <row r="841" spans="1:64" x14ac:dyDescent="0.25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</row>
    <row r="842" spans="1:64" x14ac:dyDescent="0.25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</row>
    <row r="843" spans="1:64" x14ac:dyDescent="0.25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</row>
    <row r="844" spans="1:64" x14ac:dyDescent="0.25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</row>
    <row r="845" spans="1:64" x14ac:dyDescent="0.25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</row>
    <row r="846" spans="1:64" x14ac:dyDescent="0.25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</row>
    <row r="847" spans="1:64" x14ac:dyDescent="0.25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</row>
    <row r="848" spans="1:64" x14ac:dyDescent="0.25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</row>
    <row r="849" spans="1:64" x14ac:dyDescent="0.25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</row>
    <row r="850" spans="1:64" x14ac:dyDescent="0.25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</row>
    <row r="851" spans="1:64" x14ac:dyDescent="0.25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</row>
    <row r="852" spans="1:64" x14ac:dyDescent="0.25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</row>
    <row r="853" spans="1:64" x14ac:dyDescent="0.25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</row>
    <row r="854" spans="1:64" x14ac:dyDescent="0.25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</row>
    <row r="855" spans="1:64" x14ac:dyDescent="0.25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</row>
    <row r="856" spans="1:64" x14ac:dyDescent="0.25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</row>
    <row r="857" spans="1:64" x14ac:dyDescent="0.25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</row>
    <row r="858" spans="1:64" x14ac:dyDescent="0.25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</row>
    <row r="859" spans="1:64" x14ac:dyDescent="0.25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</row>
    <row r="860" spans="1:64" x14ac:dyDescent="0.25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</row>
    <row r="861" spans="1:64" x14ac:dyDescent="0.25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</row>
    <row r="862" spans="1:64" x14ac:dyDescent="0.25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</row>
    <row r="863" spans="1:64" x14ac:dyDescent="0.25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</row>
    <row r="864" spans="1:64" x14ac:dyDescent="0.25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</row>
    <row r="865" spans="1:64" x14ac:dyDescent="0.25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</row>
    <row r="866" spans="1:64" x14ac:dyDescent="0.25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</row>
    <row r="867" spans="1:64" x14ac:dyDescent="0.25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</row>
    <row r="868" spans="1:64" x14ac:dyDescent="0.25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</row>
    <row r="869" spans="1:64" x14ac:dyDescent="0.25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</row>
    <row r="870" spans="1:64" x14ac:dyDescent="0.25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</row>
    <row r="871" spans="1:64" x14ac:dyDescent="0.25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</row>
    <row r="872" spans="1:64" x14ac:dyDescent="0.25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</row>
    <row r="873" spans="1:64" x14ac:dyDescent="0.25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</row>
    <row r="874" spans="1:64" x14ac:dyDescent="0.25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</row>
    <row r="875" spans="1:64" x14ac:dyDescent="0.25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</row>
    <row r="876" spans="1:64" x14ac:dyDescent="0.25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</row>
    <row r="877" spans="1:64" x14ac:dyDescent="0.25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</row>
    <row r="878" spans="1:64" x14ac:dyDescent="0.25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</row>
    <row r="879" spans="1:64" x14ac:dyDescent="0.25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</row>
    <row r="880" spans="1:64" x14ac:dyDescent="0.25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</row>
    <row r="881" spans="1:64" x14ac:dyDescent="0.25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</row>
    <row r="882" spans="1:64" x14ac:dyDescent="0.25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</row>
    <row r="883" spans="1:64" x14ac:dyDescent="0.25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</row>
    <row r="884" spans="1:64" x14ac:dyDescent="0.25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</row>
    <row r="885" spans="1:64" x14ac:dyDescent="0.25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</row>
    <row r="886" spans="1:64" x14ac:dyDescent="0.25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</row>
    <row r="887" spans="1:64" x14ac:dyDescent="0.25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</row>
    <row r="888" spans="1:64" x14ac:dyDescent="0.25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</row>
    <row r="889" spans="1:64" x14ac:dyDescent="0.25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</row>
    <row r="890" spans="1:64" x14ac:dyDescent="0.25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</row>
    <row r="891" spans="1:64" x14ac:dyDescent="0.25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</row>
    <row r="892" spans="1:64" x14ac:dyDescent="0.25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</row>
    <row r="893" spans="1:64" x14ac:dyDescent="0.25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</row>
    <row r="894" spans="1:64" x14ac:dyDescent="0.25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</row>
    <row r="895" spans="1:64" x14ac:dyDescent="0.25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</row>
    <row r="896" spans="1:64" x14ac:dyDescent="0.25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</row>
    <row r="897" spans="1:64" x14ac:dyDescent="0.25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</row>
    <row r="898" spans="1:64" x14ac:dyDescent="0.25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</row>
    <row r="899" spans="1:64" x14ac:dyDescent="0.25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</row>
    <row r="900" spans="1:64" x14ac:dyDescent="0.25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</row>
    <row r="901" spans="1:64" x14ac:dyDescent="0.25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</row>
    <row r="902" spans="1:64" x14ac:dyDescent="0.25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</row>
    <row r="903" spans="1:64" x14ac:dyDescent="0.25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</row>
    <row r="904" spans="1:64" x14ac:dyDescent="0.25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</row>
    <row r="905" spans="1:64" x14ac:dyDescent="0.25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</row>
    <row r="906" spans="1:64" x14ac:dyDescent="0.25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</row>
    <row r="907" spans="1:64" x14ac:dyDescent="0.25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</row>
    <row r="908" spans="1:64" x14ac:dyDescent="0.25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</row>
    <row r="909" spans="1:64" x14ac:dyDescent="0.25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</row>
    <row r="910" spans="1:64" x14ac:dyDescent="0.25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</row>
    <row r="911" spans="1:64" x14ac:dyDescent="0.25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</row>
    <row r="912" spans="1:64" x14ac:dyDescent="0.25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</row>
    <row r="913" spans="1:64" x14ac:dyDescent="0.25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</row>
    <row r="914" spans="1:64" x14ac:dyDescent="0.25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</row>
    <row r="915" spans="1:64" x14ac:dyDescent="0.25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</row>
    <row r="916" spans="1:64" x14ac:dyDescent="0.25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</row>
    <row r="917" spans="1:64" x14ac:dyDescent="0.25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</row>
    <row r="918" spans="1:64" x14ac:dyDescent="0.25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</row>
    <row r="919" spans="1:64" x14ac:dyDescent="0.25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</row>
    <row r="920" spans="1:64" x14ac:dyDescent="0.25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</row>
    <row r="921" spans="1:64" x14ac:dyDescent="0.25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</row>
    <row r="922" spans="1:64" x14ac:dyDescent="0.25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</row>
    <row r="923" spans="1:64" x14ac:dyDescent="0.25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</row>
    <row r="924" spans="1:64" x14ac:dyDescent="0.25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</row>
    <row r="925" spans="1:64" x14ac:dyDescent="0.25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</row>
    <row r="926" spans="1:64" x14ac:dyDescent="0.25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</row>
    <row r="927" spans="1:64" x14ac:dyDescent="0.25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</row>
    <row r="928" spans="1:64" x14ac:dyDescent="0.25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</row>
    <row r="929" spans="3:64" x14ac:dyDescent="0.25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</row>
    <row r="930" spans="3:64" x14ac:dyDescent="0.25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</row>
    <row r="931" spans="3:64" x14ac:dyDescent="0.25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</row>
    <row r="932" spans="3:64" x14ac:dyDescent="0.25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</row>
    <row r="933" spans="3:64" x14ac:dyDescent="0.25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</row>
    <row r="934" spans="3:64" x14ac:dyDescent="0.25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</row>
    <row r="935" spans="3:64" x14ac:dyDescent="0.25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</row>
    <row r="936" spans="3:64" x14ac:dyDescent="0.25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</row>
    <row r="937" spans="3:64" x14ac:dyDescent="0.25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</row>
    <row r="938" spans="3:64" x14ac:dyDescent="0.25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</row>
    <row r="939" spans="3:64" x14ac:dyDescent="0.25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</row>
    <row r="940" spans="3:64" x14ac:dyDescent="0.25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</row>
    <row r="941" spans="3:64" x14ac:dyDescent="0.25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</row>
    <row r="942" spans="3:64" x14ac:dyDescent="0.25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</row>
    <row r="943" spans="3:64" x14ac:dyDescent="0.25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</row>
    <row r="944" spans="3:64" x14ac:dyDescent="0.25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</row>
    <row r="945" spans="3:64" x14ac:dyDescent="0.25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</row>
    <row r="946" spans="3:64" x14ac:dyDescent="0.25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</row>
    <row r="947" spans="3:64" x14ac:dyDescent="0.25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</row>
    <row r="948" spans="3:64" x14ac:dyDescent="0.25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</row>
    <row r="949" spans="3:64" x14ac:dyDescent="0.25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</row>
    <row r="950" spans="3:64" x14ac:dyDescent="0.25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</row>
    <row r="951" spans="3:64" x14ac:dyDescent="0.25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</row>
    <row r="952" spans="3:64" x14ac:dyDescent="0.25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</row>
    <row r="953" spans="3:64" x14ac:dyDescent="0.25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</row>
    <row r="954" spans="3:64" x14ac:dyDescent="0.25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</row>
    <row r="955" spans="3:64" x14ac:dyDescent="0.25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</row>
    <row r="956" spans="3:64" x14ac:dyDescent="0.25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</row>
    <row r="957" spans="3:64" x14ac:dyDescent="0.25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</row>
    <row r="958" spans="3:64" x14ac:dyDescent="0.25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</row>
    <row r="959" spans="3:64" x14ac:dyDescent="0.25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</row>
    <row r="960" spans="3:64" x14ac:dyDescent="0.25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</row>
    <row r="961" spans="3:64" x14ac:dyDescent="0.25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</row>
    <row r="962" spans="3:64" x14ac:dyDescent="0.25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</row>
    <row r="963" spans="3:64" x14ac:dyDescent="0.25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</row>
    <row r="964" spans="3:64" x14ac:dyDescent="0.25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</row>
    <row r="965" spans="3:64" x14ac:dyDescent="0.25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</row>
    <row r="966" spans="3:64" x14ac:dyDescent="0.25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</row>
    <row r="967" spans="3:64" x14ac:dyDescent="0.25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</row>
    <row r="968" spans="3:64" x14ac:dyDescent="0.25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</row>
    <row r="969" spans="3:64" x14ac:dyDescent="0.25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</row>
    <row r="970" spans="3:64" x14ac:dyDescent="0.25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</row>
    <row r="971" spans="3:64" x14ac:dyDescent="0.25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</row>
    <row r="972" spans="3:64" x14ac:dyDescent="0.25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</row>
    <row r="973" spans="3:64" x14ac:dyDescent="0.25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</row>
    <row r="974" spans="3:64" x14ac:dyDescent="0.25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</row>
    <row r="975" spans="3:64" x14ac:dyDescent="0.25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</row>
    <row r="976" spans="3:64" x14ac:dyDescent="0.25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</row>
    <row r="977" spans="3:64" x14ac:dyDescent="0.25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</row>
    <row r="978" spans="3:64" x14ac:dyDescent="0.25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</row>
    <row r="979" spans="3:64" x14ac:dyDescent="0.25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</row>
    <row r="980" spans="3:64" x14ac:dyDescent="0.25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</row>
    <row r="981" spans="3:64" x14ac:dyDescent="0.25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</row>
    <row r="982" spans="3:64" x14ac:dyDescent="0.25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</row>
    <row r="983" spans="3:64" x14ac:dyDescent="0.25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</row>
    <row r="984" spans="3:64" x14ac:dyDescent="0.25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</row>
    <row r="985" spans="3:64" x14ac:dyDescent="0.25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</row>
    <row r="986" spans="3:64" x14ac:dyDescent="0.25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</row>
    <row r="987" spans="3:64" x14ac:dyDescent="0.25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</row>
    <row r="988" spans="3:64" x14ac:dyDescent="0.25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</row>
    <row r="989" spans="3:64" x14ac:dyDescent="0.25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</row>
    <row r="990" spans="3:64" x14ac:dyDescent="0.25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</row>
    <row r="991" spans="3:64" x14ac:dyDescent="0.25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</row>
    <row r="992" spans="3:64" x14ac:dyDescent="0.25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</row>
    <row r="993" spans="3:64" x14ac:dyDescent="0.25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</row>
    <row r="994" spans="3:64" x14ac:dyDescent="0.25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</row>
    <row r="995" spans="3:64" x14ac:dyDescent="0.25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</row>
    <row r="996" spans="3:64" x14ac:dyDescent="0.25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</row>
    <row r="997" spans="3:64" x14ac:dyDescent="0.25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</row>
    <row r="998" spans="3:64" x14ac:dyDescent="0.25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</row>
    <row r="999" spans="3:64" x14ac:dyDescent="0.25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</row>
    <row r="1000" spans="3:64" x14ac:dyDescent="0.25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</row>
    <row r="1001" spans="3:64" x14ac:dyDescent="0.25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</row>
    <row r="1002" spans="3:64" x14ac:dyDescent="0.25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</row>
    <row r="1003" spans="3:64" x14ac:dyDescent="0.25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</row>
    <row r="1004" spans="3:64" x14ac:dyDescent="0.25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</row>
    <row r="1005" spans="3:64" x14ac:dyDescent="0.25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</row>
    <row r="1006" spans="3:64" x14ac:dyDescent="0.25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</row>
    <row r="1007" spans="3:64" x14ac:dyDescent="0.25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</row>
    <row r="1008" spans="3:64" x14ac:dyDescent="0.25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</row>
    <row r="1009" spans="3:64" x14ac:dyDescent="0.25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</row>
    <row r="1010" spans="3:64" x14ac:dyDescent="0.25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</row>
    <row r="1011" spans="3:64" x14ac:dyDescent="0.25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</row>
    <row r="1012" spans="3:64" x14ac:dyDescent="0.25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</row>
    <row r="1013" spans="3:64" x14ac:dyDescent="0.25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</row>
    <row r="1014" spans="3:64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</row>
    <row r="1015" spans="3:64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</row>
    <row r="1016" spans="3:64" x14ac:dyDescent="0.2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</row>
    <row r="1017" spans="3:64" x14ac:dyDescent="0.25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</row>
    <row r="1018" spans="3:64" x14ac:dyDescent="0.25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</row>
    <row r="1019" spans="3:64" x14ac:dyDescent="0.25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</row>
    <row r="1020" spans="3:64" x14ac:dyDescent="0.25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</row>
    <row r="1021" spans="3:64" x14ac:dyDescent="0.25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</row>
    <row r="1022" spans="3:64" x14ac:dyDescent="0.25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</row>
    <row r="1023" spans="3:64" x14ac:dyDescent="0.25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</row>
    <row r="1024" spans="3:64" x14ac:dyDescent="0.25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</row>
    <row r="1025" spans="3:64" x14ac:dyDescent="0.25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</row>
    <row r="1026" spans="3:64" x14ac:dyDescent="0.25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</row>
    <row r="1027" spans="3:64" x14ac:dyDescent="0.25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</row>
    <row r="1028" spans="3:64" x14ac:dyDescent="0.25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</row>
    <row r="1029" spans="3:64" x14ac:dyDescent="0.25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</row>
    <row r="1030" spans="3:64" x14ac:dyDescent="0.25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</row>
    <row r="1031" spans="3:64" x14ac:dyDescent="0.25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</row>
    <row r="1032" spans="3:64" x14ac:dyDescent="0.25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</row>
    <row r="1033" spans="3:64" x14ac:dyDescent="0.25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</row>
    <row r="1034" spans="3:64" x14ac:dyDescent="0.25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</row>
    <row r="1035" spans="3:64" x14ac:dyDescent="0.25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</row>
    <row r="1036" spans="3:64" x14ac:dyDescent="0.25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</row>
    <row r="1037" spans="3:64" x14ac:dyDescent="0.25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</row>
    <row r="1038" spans="3:64" x14ac:dyDescent="0.25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</row>
    <row r="1039" spans="3:64" x14ac:dyDescent="0.25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</row>
    <row r="1040" spans="3:64" x14ac:dyDescent="0.25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</row>
    <row r="1041" spans="3:64" x14ac:dyDescent="0.25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</row>
    <row r="1042" spans="3:64" x14ac:dyDescent="0.25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</row>
    <row r="1043" spans="3:64" x14ac:dyDescent="0.25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</row>
    <row r="1044" spans="3:64" x14ac:dyDescent="0.25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</row>
    <row r="1045" spans="3:64" x14ac:dyDescent="0.25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</row>
    <row r="1046" spans="3:64" x14ac:dyDescent="0.25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</row>
    <row r="1047" spans="3:64" x14ac:dyDescent="0.25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</row>
    <row r="1048" spans="3:64" x14ac:dyDescent="0.25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</row>
    <row r="1049" spans="3:64" x14ac:dyDescent="0.25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</row>
    <row r="1050" spans="3:64" x14ac:dyDescent="0.25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</row>
    <row r="1051" spans="3:64" x14ac:dyDescent="0.25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</row>
    <row r="1052" spans="3:64" x14ac:dyDescent="0.25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</row>
    <row r="1053" spans="3:64" x14ac:dyDescent="0.25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</row>
    <row r="1054" spans="3:64" x14ac:dyDescent="0.25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</row>
    <row r="1055" spans="3:64" x14ac:dyDescent="0.25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</row>
    <row r="1056" spans="3:64" x14ac:dyDescent="0.25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</row>
    <row r="1057" spans="3:64" x14ac:dyDescent="0.25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</row>
    <row r="1058" spans="3:64" x14ac:dyDescent="0.25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</row>
    <row r="1059" spans="3:64" x14ac:dyDescent="0.25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</row>
    <row r="1060" spans="3:64" x14ac:dyDescent="0.25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</row>
    <row r="1061" spans="3:64" x14ac:dyDescent="0.25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</row>
    <row r="1062" spans="3:64" x14ac:dyDescent="0.25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</row>
    <row r="1063" spans="3:64" x14ac:dyDescent="0.25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</row>
    <row r="1064" spans="3:64" x14ac:dyDescent="0.25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</row>
    <row r="1065" spans="3:64" x14ac:dyDescent="0.25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</row>
    <row r="1066" spans="3:64" x14ac:dyDescent="0.25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</row>
    <row r="1067" spans="3:64" x14ac:dyDescent="0.25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</row>
    <row r="1068" spans="3:64" x14ac:dyDescent="0.25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</row>
    <row r="1069" spans="3:64" x14ac:dyDescent="0.25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</row>
    <row r="1070" spans="3:64" x14ac:dyDescent="0.25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</row>
    <row r="1071" spans="3:64" x14ac:dyDescent="0.25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</row>
    <row r="1072" spans="3:64" x14ac:dyDescent="0.25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</row>
    <row r="1073" spans="3:64" x14ac:dyDescent="0.25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</row>
    <row r="1074" spans="3:64" x14ac:dyDescent="0.25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</row>
    <row r="1075" spans="3:64" x14ac:dyDescent="0.25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</row>
    <row r="1076" spans="3:64" x14ac:dyDescent="0.25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</row>
    <row r="1077" spans="3:64" x14ac:dyDescent="0.25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</row>
    <row r="1078" spans="3:64" x14ac:dyDescent="0.25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</row>
    <row r="1079" spans="3:64" x14ac:dyDescent="0.25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</row>
    <row r="1080" spans="3:64" x14ac:dyDescent="0.25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</row>
    <row r="1081" spans="3:64" x14ac:dyDescent="0.25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</row>
    <row r="1082" spans="3:64" x14ac:dyDescent="0.25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</row>
    <row r="1083" spans="3:64" x14ac:dyDescent="0.25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</row>
    <row r="1084" spans="3:64" x14ac:dyDescent="0.25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</row>
    <row r="1085" spans="3:64" x14ac:dyDescent="0.25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</row>
    <row r="1086" spans="3:64" x14ac:dyDescent="0.25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</row>
    <row r="1087" spans="3:64" x14ac:dyDescent="0.25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</row>
    <row r="1088" spans="3:64" x14ac:dyDescent="0.25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</row>
    <row r="1089" spans="3:64" x14ac:dyDescent="0.25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</row>
    <row r="1090" spans="3:64" x14ac:dyDescent="0.25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</row>
    <row r="1091" spans="3:64" x14ac:dyDescent="0.25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</row>
    <row r="1092" spans="3:64" x14ac:dyDescent="0.25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</row>
    <row r="1093" spans="3:64" x14ac:dyDescent="0.25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</row>
    <row r="1094" spans="3:64" x14ac:dyDescent="0.25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</row>
    <row r="1095" spans="3:64" x14ac:dyDescent="0.25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</row>
    <row r="1096" spans="3:64" x14ac:dyDescent="0.25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</row>
    <row r="1097" spans="3:64" x14ac:dyDescent="0.25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</row>
    <row r="1098" spans="3:64" x14ac:dyDescent="0.25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</row>
    <row r="1099" spans="3:64" x14ac:dyDescent="0.25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</row>
    <row r="1100" spans="3:64" x14ac:dyDescent="0.25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</row>
    <row r="1101" spans="3:64" x14ac:dyDescent="0.25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</row>
    <row r="1102" spans="3:64" x14ac:dyDescent="0.25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</row>
    <row r="1103" spans="3:64" x14ac:dyDescent="0.25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</row>
    <row r="1104" spans="3:64" x14ac:dyDescent="0.25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</row>
    <row r="1105" spans="3:64" x14ac:dyDescent="0.25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</row>
    <row r="1106" spans="3:64" x14ac:dyDescent="0.25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</row>
    <row r="1107" spans="3:64" x14ac:dyDescent="0.25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</row>
    <row r="1108" spans="3:64" x14ac:dyDescent="0.25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</row>
    <row r="1109" spans="3:64" x14ac:dyDescent="0.25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</row>
    <row r="1110" spans="3:64" x14ac:dyDescent="0.25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</row>
    <row r="1111" spans="3:64" x14ac:dyDescent="0.25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</row>
    <row r="1112" spans="3:64" x14ac:dyDescent="0.25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</row>
    <row r="1113" spans="3:64" x14ac:dyDescent="0.25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</row>
    <row r="1114" spans="3:64" x14ac:dyDescent="0.25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</row>
    <row r="1115" spans="3:64" x14ac:dyDescent="0.25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</row>
    <row r="1116" spans="3:64" x14ac:dyDescent="0.25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</row>
    <row r="1117" spans="3:64" x14ac:dyDescent="0.25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</row>
    <row r="1118" spans="3:64" x14ac:dyDescent="0.25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</row>
    <row r="1119" spans="3:64" x14ac:dyDescent="0.25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</row>
    <row r="1120" spans="3:64" x14ac:dyDescent="0.25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</row>
    <row r="1121" spans="3:64" x14ac:dyDescent="0.25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</row>
    <row r="1122" spans="3:64" x14ac:dyDescent="0.25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</row>
    <row r="1123" spans="3:64" x14ac:dyDescent="0.25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</row>
    <row r="1124" spans="3:64" x14ac:dyDescent="0.25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</row>
    <row r="1125" spans="3:64" x14ac:dyDescent="0.25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</row>
    <row r="1126" spans="3:64" x14ac:dyDescent="0.25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</row>
    <row r="1127" spans="3:64" x14ac:dyDescent="0.25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</row>
    <row r="1128" spans="3:64" x14ac:dyDescent="0.25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</row>
    <row r="1129" spans="3:64" x14ac:dyDescent="0.25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</row>
    <row r="1130" spans="3:64" x14ac:dyDescent="0.25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</row>
    <row r="1131" spans="3:64" x14ac:dyDescent="0.25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</row>
    <row r="1132" spans="3:64" x14ac:dyDescent="0.25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</row>
    <row r="1133" spans="3:64" x14ac:dyDescent="0.25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</row>
    <row r="1134" spans="3:64" x14ac:dyDescent="0.25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</row>
    <row r="1135" spans="3:64" x14ac:dyDescent="0.25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</row>
    <row r="1136" spans="3:64" x14ac:dyDescent="0.25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</row>
    <row r="1137" spans="3:64" x14ac:dyDescent="0.25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</row>
    <row r="1138" spans="3:64" x14ac:dyDescent="0.25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</row>
    <row r="1139" spans="3:64" x14ac:dyDescent="0.25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</row>
    <row r="1140" spans="3:64" x14ac:dyDescent="0.25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</row>
    <row r="1141" spans="3:64" x14ac:dyDescent="0.25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</row>
    <row r="1142" spans="3:64" x14ac:dyDescent="0.25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</row>
    <row r="1143" spans="3:64" x14ac:dyDescent="0.25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</row>
    <row r="1144" spans="3:64" x14ac:dyDescent="0.25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</row>
    <row r="1145" spans="3:64" x14ac:dyDescent="0.25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</row>
    <row r="1146" spans="3:64" x14ac:dyDescent="0.25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</row>
    <row r="1147" spans="3:64" x14ac:dyDescent="0.25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</row>
    <row r="1148" spans="3:64" x14ac:dyDescent="0.25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</row>
    <row r="1149" spans="3:64" x14ac:dyDescent="0.25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</row>
    <row r="1150" spans="3:64" x14ac:dyDescent="0.25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</row>
    <row r="1151" spans="3:64" x14ac:dyDescent="0.25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</row>
    <row r="1152" spans="3:64" x14ac:dyDescent="0.25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</row>
    <row r="1153" spans="3:64" x14ac:dyDescent="0.25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</row>
    <row r="1154" spans="3:64" x14ac:dyDescent="0.25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</row>
    <row r="1155" spans="3:64" x14ac:dyDescent="0.25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</row>
    <row r="1156" spans="3:64" x14ac:dyDescent="0.25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</row>
    <row r="1157" spans="3:64" x14ac:dyDescent="0.25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</row>
    <row r="1158" spans="3:64" x14ac:dyDescent="0.25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</row>
    <row r="1159" spans="3:64" x14ac:dyDescent="0.25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</row>
    <row r="1160" spans="3:64" x14ac:dyDescent="0.25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</row>
    <row r="1161" spans="3:64" x14ac:dyDescent="0.25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</row>
    <row r="1162" spans="3:64" x14ac:dyDescent="0.25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</row>
    <row r="1163" spans="3:64" x14ac:dyDescent="0.25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</row>
    <row r="1164" spans="3:64" x14ac:dyDescent="0.25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</row>
    <row r="1165" spans="3:64" x14ac:dyDescent="0.25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</row>
    <row r="1166" spans="3:64" x14ac:dyDescent="0.25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</row>
    <row r="1167" spans="3:64" x14ac:dyDescent="0.25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</row>
    <row r="1168" spans="3:64" x14ac:dyDescent="0.25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</row>
    <row r="1169" spans="3:64" x14ac:dyDescent="0.25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</row>
    <row r="1170" spans="3:64" x14ac:dyDescent="0.25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</row>
    <row r="1171" spans="3:64" x14ac:dyDescent="0.25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</row>
    <row r="1172" spans="3:64" x14ac:dyDescent="0.25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</row>
    <row r="1173" spans="3:64" x14ac:dyDescent="0.25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</row>
    <row r="1174" spans="3:64" x14ac:dyDescent="0.25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</row>
    <row r="1175" spans="3:64" x14ac:dyDescent="0.25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</row>
    <row r="1176" spans="3:64" x14ac:dyDescent="0.25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</row>
    <row r="1177" spans="3:64" x14ac:dyDescent="0.25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</row>
    <row r="1178" spans="3:64" x14ac:dyDescent="0.25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</row>
    <row r="1179" spans="3:64" x14ac:dyDescent="0.25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</row>
    <row r="1180" spans="3:64" x14ac:dyDescent="0.25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</row>
    <row r="1181" spans="3:64" x14ac:dyDescent="0.25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</row>
    <row r="1182" spans="3:64" x14ac:dyDescent="0.25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</row>
    <row r="1183" spans="3:64" x14ac:dyDescent="0.25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</row>
    <row r="1184" spans="3:64" x14ac:dyDescent="0.25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</row>
    <row r="1185" spans="3:64" x14ac:dyDescent="0.25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</row>
    <row r="1186" spans="3:64" x14ac:dyDescent="0.25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</row>
    <row r="1187" spans="3:64" x14ac:dyDescent="0.25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</row>
    <row r="1188" spans="3:64" x14ac:dyDescent="0.25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</row>
    <row r="1189" spans="3:64" x14ac:dyDescent="0.25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</row>
    <row r="1190" spans="3:64" x14ac:dyDescent="0.25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</row>
    <row r="1191" spans="3:64" x14ac:dyDescent="0.25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</row>
    <row r="1192" spans="3:64" x14ac:dyDescent="0.25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</row>
    <row r="1193" spans="3:64" x14ac:dyDescent="0.25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</row>
    <row r="1194" spans="3:64" x14ac:dyDescent="0.25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</row>
    <row r="1195" spans="3:64" x14ac:dyDescent="0.25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</row>
    <row r="1196" spans="3:64" x14ac:dyDescent="0.25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</row>
    <row r="1197" spans="3:64" x14ac:dyDescent="0.25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</row>
    <row r="1198" spans="3:64" x14ac:dyDescent="0.25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</row>
    <row r="1199" spans="3:64" x14ac:dyDescent="0.25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</row>
    <row r="1200" spans="3:64" x14ac:dyDescent="0.25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</row>
    <row r="1201" spans="3:64" x14ac:dyDescent="0.25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</row>
    <row r="1202" spans="3:64" x14ac:dyDescent="0.25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</row>
    <row r="1203" spans="3:64" x14ac:dyDescent="0.25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</row>
    <row r="1204" spans="3:64" x14ac:dyDescent="0.25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</row>
    <row r="1205" spans="3:64" x14ac:dyDescent="0.25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</row>
    <row r="1206" spans="3:64" x14ac:dyDescent="0.25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</row>
    <row r="1207" spans="3:64" x14ac:dyDescent="0.25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</row>
    <row r="1208" spans="3:64" x14ac:dyDescent="0.25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</row>
    <row r="1209" spans="3:64" x14ac:dyDescent="0.25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</row>
    <row r="1210" spans="3:64" x14ac:dyDescent="0.25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</row>
    <row r="1211" spans="3:64" x14ac:dyDescent="0.25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</row>
    <row r="1212" spans="3:64" x14ac:dyDescent="0.25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</row>
    <row r="1213" spans="3:64" x14ac:dyDescent="0.25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</row>
    <row r="1214" spans="3:64" x14ac:dyDescent="0.25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</row>
    <row r="1215" spans="3:64" x14ac:dyDescent="0.25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</row>
    <row r="1216" spans="3:64" x14ac:dyDescent="0.25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</row>
    <row r="1217" spans="3:64" x14ac:dyDescent="0.25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</row>
    <row r="1218" spans="3:64" x14ac:dyDescent="0.25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</row>
    <row r="1219" spans="3:64" x14ac:dyDescent="0.25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</row>
    <row r="1220" spans="3:64" x14ac:dyDescent="0.25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</row>
    <row r="1221" spans="3:64" x14ac:dyDescent="0.25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</row>
    <row r="1222" spans="3:64" x14ac:dyDescent="0.25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</row>
    <row r="1223" spans="3:64" x14ac:dyDescent="0.25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</row>
    <row r="1224" spans="3:64" x14ac:dyDescent="0.25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</row>
    <row r="1225" spans="3:64" x14ac:dyDescent="0.25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</row>
    <row r="1226" spans="3:64" x14ac:dyDescent="0.25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</row>
    <row r="1227" spans="3:64" x14ac:dyDescent="0.25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</row>
    <row r="1228" spans="3:64" x14ac:dyDescent="0.25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</row>
    <row r="1229" spans="3:64" x14ac:dyDescent="0.25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</row>
    <row r="1230" spans="3:64" x14ac:dyDescent="0.25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</row>
    <row r="1231" spans="3:64" x14ac:dyDescent="0.25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</row>
    <row r="1232" spans="3:64" x14ac:dyDescent="0.25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</row>
    <row r="1233" spans="3:64" x14ac:dyDescent="0.25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</row>
    <row r="1234" spans="3:64" x14ac:dyDescent="0.25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</row>
    <row r="1235" spans="3:64" x14ac:dyDescent="0.25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</row>
    <row r="1236" spans="3:64" x14ac:dyDescent="0.25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</row>
    <row r="1237" spans="3:64" x14ac:dyDescent="0.25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</row>
    <row r="1238" spans="3:64" x14ac:dyDescent="0.25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</row>
    <row r="1239" spans="3:64" x14ac:dyDescent="0.25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</row>
    <row r="1240" spans="3:64" x14ac:dyDescent="0.25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</row>
    <row r="1241" spans="3:64" x14ac:dyDescent="0.25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</row>
    <row r="1242" spans="3:64" x14ac:dyDescent="0.25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</row>
    <row r="1243" spans="3:64" x14ac:dyDescent="0.25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</row>
    <row r="1244" spans="3:64" x14ac:dyDescent="0.25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</row>
    <row r="1245" spans="3:64" x14ac:dyDescent="0.25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</row>
    <row r="1246" spans="3:64" x14ac:dyDescent="0.25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</row>
    <row r="1247" spans="3:64" x14ac:dyDescent="0.25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</row>
    <row r="1248" spans="3:64" x14ac:dyDescent="0.25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</row>
    <row r="1249" spans="3:64" x14ac:dyDescent="0.25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</row>
    <row r="1250" spans="3:64" x14ac:dyDescent="0.25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</row>
    <row r="1251" spans="3:64" x14ac:dyDescent="0.25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</row>
    <row r="1252" spans="3:64" x14ac:dyDescent="0.25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</row>
    <row r="1253" spans="3:64" x14ac:dyDescent="0.25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</row>
    <row r="1254" spans="3:64" x14ac:dyDescent="0.25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</row>
    <row r="1255" spans="3:64" x14ac:dyDescent="0.25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</row>
    <row r="1256" spans="3:64" x14ac:dyDescent="0.25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</row>
    <row r="1257" spans="3:64" x14ac:dyDescent="0.25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</row>
    <row r="1258" spans="3:64" x14ac:dyDescent="0.25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</row>
    <row r="1259" spans="3:64" x14ac:dyDescent="0.25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</row>
    <row r="1260" spans="3:64" x14ac:dyDescent="0.25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</row>
    <row r="1261" spans="3:64" x14ac:dyDescent="0.25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</row>
    <row r="1262" spans="3:64" x14ac:dyDescent="0.25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</row>
    <row r="1263" spans="3:64" x14ac:dyDescent="0.25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</row>
    <row r="1264" spans="3:64" x14ac:dyDescent="0.25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</row>
    <row r="1265" spans="3:64" x14ac:dyDescent="0.25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</row>
    <row r="1266" spans="3:64" x14ac:dyDescent="0.25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</row>
    <row r="1267" spans="3:64" x14ac:dyDescent="0.25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</row>
    <row r="1268" spans="3:64" x14ac:dyDescent="0.25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</row>
    <row r="1269" spans="3:64" x14ac:dyDescent="0.25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</row>
    <row r="1270" spans="3:64" x14ac:dyDescent="0.25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</row>
    <row r="1271" spans="3:64" x14ac:dyDescent="0.25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</row>
    <row r="1272" spans="3:64" x14ac:dyDescent="0.25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</row>
    <row r="1273" spans="3:64" x14ac:dyDescent="0.25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</row>
    <row r="1274" spans="3:64" x14ac:dyDescent="0.25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</row>
    <row r="1275" spans="3:64" x14ac:dyDescent="0.25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</row>
    <row r="1276" spans="3:64" x14ac:dyDescent="0.25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</row>
    <row r="1277" spans="3:64" x14ac:dyDescent="0.25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</row>
    <row r="1278" spans="3:64" x14ac:dyDescent="0.25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</row>
    <row r="1279" spans="3:64" x14ac:dyDescent="0.25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</row>
    <row r="1280" spans="3:64" x14ac:dyDescent="0.25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</row>
    <row r="1281" spans="3:64" x14ac:dyDescent="0.25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</row>
    <row r="1282" spans="3:64" x14ac:dyDescent="0.25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</row>
    <row r="1283" spans="3:64" x14ac:dyDescent="0.25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</row>
    <row r="1284" spans="3:64" x14ac:dyDescent="0.25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</row>
    <row r="1285" spans="3:64" x14ac:dyDescent="0.25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</row>
    <row r="1286" spans="3:64" x14ac:dyDescent="0.25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</row>
    <row r="1287" spans="3:64" x14ac:dyDescent="0.25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</row>
    <row r="1288" spans="3:64" x14ac:dyDescent="0.25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</row>
    <row r="1289" spans="3:64" x14ac:dyDescent="0.25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</row>
    <row r="1290" spans="3:64" x14ac:dyDescent="0.25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</row>
    <row r="1291" spans="3:64" x14ac:dyDescent="0.25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</row>
    <row r="1292" spans="3:64" x14ac:dyDescent="0.25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</row>
    <row r="1293" spans="3:64" x14ac:dyDescent="0.25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</row>
    <row r="1294" spans="3:64" x14ac:dyDescent="0.25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</row>
    <row r="1295" spans="3:64" x14ac:dyDescent="0.25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</row>
    <row r="1296" spans="3:64" x14ac:dyDescent="0.25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</row>
    <row r="1297" spans="3:64" x14ac:dyDescent="0.25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</row>
    <row r="1298" spans="3:64" x14ac:dyDescent="0.25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</row>
    <row r="1299" spans="3:64" x14ac:dyDescent="0.25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</row>
    <row r="1300" spans="3:64" x14ac:dyDescent="0.25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</row>
    <row r="1301" spans="3:64" x14ac:dyDescent="0.25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</row>
    <row r="1302" spans="3:64" x14ac:dyDescent="0.25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</row>
    <row r="1303" spans="3:64" x14ac:dyDescent="0.25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</row>
    <row r="1304" spans="3:64" x14ac:dyDescent="0.25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</row>
    <row r="1305" spans="3:64" x14ac:dyDescent="0.25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</row>
    <row r="1306" spans="3:64" x14ac:dyDescent="0.25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</row>
    <row r="1307" spans="3:64" x14ac:dyDescent="0.25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</row>
    <row r="1308" spans="3:64" x14ac:dyDescent="0.25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</row>
    <row r="1309" spans="3:64" x14ac:dyDescent="0.25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</row>
    <row r="1310" spans="3:64" x14ac:dyDescent="0.25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</row>
    <row r="1311" spans="3:64" x14ac:dyDescent="0.25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</row>
    <row r="1312" spans="3:64" x14ac:dyDescent="0.25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</row>
    <row r="1313" spans="3:64" x14ac:dyDescent="0.25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</row>
    <row r="1314" spans="3:64" x14ac:dyDescent="0.25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</row>
    <row r="1315" spans="3:64" x14ac:dyDescent="0.25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</row>
    <row r="1316" spans="3:64" x14ac:dyDescent="0.25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</row>
    <row r="1317" spans="3:64" x14ac:dyDescent="0.25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</row>
    <row r="1318" spans="3:64" x14ac:dyDescent="0.25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</row>
    <row r="1319" spans="3:64" x14ac:dyDescent="0.25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</row>
    <row r="1320" spans="3:64" x14ac:dyDescent="0.25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</row>
    <row r="1321" spans="3:64" x14ac:dyDescent="0.25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</row>
    <row r="1322" spans="3:64" x14ac:dyDescent="0.25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</row>
    <row r="1323" spans="3:64" x14ac:dyDescent="0.25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</row>
    <row r="1324" spans="3:64" x14ac:dyDescent="0.25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</row>
    <row r="1325" spans="3:64" x14ac:dyDescent="0.25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</row>
    <row r="1326" spans="3:64" x14ac:dyDescent="0.25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</row>
    <row r="1327" spans="3:64" x14ac:dyDescent="0.25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</row>
    <row r="1328" spans="3:64" x14ac:dyDescent="0.25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</row>
    <row r="1329" spans="3:64" x14ac:dyDescent="0.25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</row>
    <row r="1330" spans="3:64" x14ac:dyDescent="0.25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</row>
    <row r="1331" spans="3:64" x14ac:dyDescent="0.25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</row>
    <row r="1332" spans="3:64" x14ac:dyDescent="0.25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</row>
    <row r="1333" spans="3:64" x14ac:dyDescent="0.25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</row>
    <row r="1334" spans="3:64" x14ac:dyDescent="0.25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</row>
    <row r="1335" spans="3:64" x14ac:dyDescent="0.25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</row>
    <row r="1336" spans="3:64" x14ac:dyDescent="0.25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</row>
    <row r="1337" spans="3:64" x14ac:dyDescent="0.25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</row>
    <row r="1338" spans="3:64" x14ac:dyDescent="0.25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</row>
    <row r="1339" spans="3:64" x14ac:dyDescent="0.25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</row>
    <row r="1340" spans="3:64" x14ac:dyDescent="0.25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</row>
    <row r="1341" spans="3:64" x14ac:dyDescent="0.25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</row>
    <row r="1342" spans="3:64" x14ac:dyDescent="0.25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</row>
    <row r="1343" spans="3:64" x14ac:dyDescent="0.25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</row>
    <row r="1344" spans="3:64" x14ac:dyDescent="0.25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</row>
    <row r="1345" spans="3:64" x14ac:dyDescent="0.25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</row>
    <row r="1346" spans="3:64" x14ac:dyDescent="0.25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</row>
    <row r="1347" spans="3:64" x14ac:dyDescent="0.25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</row>
    <row r="1348" spans="3:64" x14ac:dyDescent="0.25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</row>
    <row r="1349" spans="3:64" x14ac:dyDescent="0.25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</row>
    <row r="1350" spans="3:64" x14ac:dyDescent="0.25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</row>
    <row r="1351" spans="3:64" x14ac:dyDescent="0.25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</row>
    <row r="1352" spans="3:64" x14ac:dyDescent="0.25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</row>
    <row r="1353" spans="3:64" x14ac:dyDescent="0.25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</row>
    <row r="1354" spans="3:64" x14ac:dyDescent="0.25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</row>
    <row r="1355" spans="3:64" x14ac:dyDescent="0.25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</row>
    <row r="1356" spans="3:64" x14ac:dyDescent="0.25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</row>
    <row r="1357" spans="3:64" x14ac:dyDescent="0.25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</row>
    <row r="1358" spans="3:64" x14ac:dyDescent="0.25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</row>
    <row r="1359" spans="3:64" x14ac:dyDescent="0.25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</row>
    <row r="1360" spans="3:64" x14ac:dyDescent="0.25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</row>
    <row r="1361" spans="3:64" x14ac:dyDescent="0.25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</row>
    <row r="1362" spans="3:64" x14ac:dyDescent="0.25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</row>
    <row r="1363" spans="3:64" x14ac:dyDescent="0.25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</row>
    <row r="1364" spans="3:64" x14ac:dyDescent="0.25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</row>
    <row r="1365" spans="3:64" x14ac:dyDescent="0.25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</row>
    <row r="1366" spans="3:64" x14ac:dyDescent="0.25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</row>
    <row r="1367" spans="3:64" x14ac:dyDescent="0.25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</row>
    <row r="1368" spans="3:64" x14ac:dyDescent="0.25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</row>
    <row r="1369" spans="3:64" x14ac:dyDescent="0.25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</row>
    <row r="1370" spans="3:64" x14ac:dyDescent="0.25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</row>
    <row r="1371" spans="3:64" x14ac:dyDescent="0.25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</row>
    <row r="1372" spans="3:64" x14ac:dyDescent="0.25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</row>
    <row r="1373" spans="3:64" x14ac:dyDescent="0.25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</row>
    <row r="1374" spans="3:64" x14ac:dyDescent="0.25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</row>
    <row r="1375" spans="3:64" x14ac:dyDescent="0.25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</row>
    <row r="1376" spans="3:64" x14ac:dyDescent="0.25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</row>
    <row r="1377" spans="3:64" x14ac:dyDescent="0.25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</row>
    <row r="1378" spans="3:64" x14ac:dyDescent="0.25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</row>
    <row r="1379" spans="3:64" x14ac:dyDescent="0.25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</row>
    <row r="1380" spans="3:64" x14ac:dyDescent="0.25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</row>
    <row r="1381" spans="3:64" x14ac:dyDescent="0.25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</row>
    <row r="1382" spans="3:64" x14ac:dyDescent="0.25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</row>
    <row r="1383" spans="3:64" x14ac:dyDescent="0.25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</row>
    <row r="1384" spans="3:64" x14ac:dyDescent="0.25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</row>
    <row r="1385" spans="3:64" x14ac:dyDescent="0.25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</row>
    <row r="1386" spans="3:64" x14ac:dyDescent="0.25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</row>
    <row r="1387" spans="3:64" x14ac:dyDescent="0.25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</row>
    <row r="1388" spans="3:64" x14ac:dyDescent="0.25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</row>
    <row r="1389" spans="3:64" x14ac:dyDescent="0.25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</row>
    <row r="1390" spans="3:64" x14ac:dyDescent="0.25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</row>
    <row r="1391" spans="3:64" x14ac:dyDescent="0.25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</row>
    <row r="1392" spans="3:64" x14ac:dyDescent="0.25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</row>
    <row r="1393" spans="3:64" x14ac:dyDescent="0.25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</row>
    <row r="1394" spans="3:64" x14ac:dyDescent="0.25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</row>
    <row r="1395" spans="3:64" x14ac:dyDescent="0.25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</row>
    <row r="1396" spans="3:64" x14ac:dyDescent="0.25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</row>
    <row r="1397" spans="3:64" x14ac:dyDescent="0.25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</row>
    <row r="1398" spans="3:64" x14ac:dyDescent="0.25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</row>
    <row r="1399" spans="3:64" x14ac:dyDescent="0.25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</row>
    <row r="1400" spans="3:64" x14ac:dyDescent="0.25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</row>
    <row r="1401" spans="3:64" x14ac:dyDescent="0.25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</row>
    <row r="1402" spans="3:64" x14ac:dyDescent="0.25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</row>
    <row r="1403" spans="3:64" x14ac:dyDescent="0.25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</row>
    <row r="1404" spans="3:64" x14ac:dyDescent="0.25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</row>
    <row r="1405" spans="3:64" x14ac:dyDescent="0.25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</row>
    <row r="1406" spans="3:64" x14ac:dyDescent="0.25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</row>
    <row r="1407" spans="3:64" x14ac:dyDescent="0.25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</row>
    <row r="1408" spans="3:64" x14ac:dyDescent="0.25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</row>
    <row r="1409" spans="3:64" x14ac:dyDescent="0.25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</row>
    <row r="1410" spans="3:64" x14ac:dyDescent="0.25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</row>
    <row r="1411" spans="3:64" x14ac:dyDescent="0.25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</row>
    <row r="1412" spans="3:64" x14ac:dyDescent="0.25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</row>
    <row r="1413" spans="3:64" x14ac:dyDescent="0.25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</row>
    <row r="1414" spans="3:64" x14ac:dyDescent="0.25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</row>
    <row r="1415" spans="3:64" x14ac:dyDescent="0.25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</row>
    <row r="1416" spans="3:64" x14ac:dyDescent="0.25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</row>
    <row r="1417" spans="3:64" x14ac:dyDescent="0.25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</row>
    <row r="1418" spans="3:64" x14ac:dyDescent="0.25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</row>
    <row r="1419" spans="3:64" x14ac:dyDescent="0.25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</row>
    <row r="1420" spans="3:64" x14ac:dyDescent="0.25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</row>
    <row r="1421" spans="3:64" x14ac:dyDescent="0.25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</row>
    <row r="1422" spans="3:64" x14ac:dyDescent="0.25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</row>
    <row r="1423" spans="3:64" x14ac:dyDescent="0.25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</row>
    <row r="1424" spans="3:64" x14ac:dyDescent="0.25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</row>
    <row r="1425" spans="3:64" x14ac:dyDescent="0.25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</row>
    <row r="1426" spans="3:64" x14ac:dyDescent="0.25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</row>
    <row r="1427" spans="3:64" x14ac:dyDescent="0.25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</row>
    <row r="1428" spans="3:64" x14ac:dyDescent="0.25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</row>
    <row r="1429" spans="3:64" x14ac:dyDescent="0.25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</row>
    <row r="1430" spans="3:64" x14ac:dyDescent="0.25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</row>
    <row r="1431" spans="3:64" x14ac:dyDescent="0.25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</row>
    <row r="1432" spans="3:64" x14ac:dyDescent="0.25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</row>
    <row r="1433" spans="3:64" x14ac:dyDescent="0.25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</row>
    <row r="1434" spans="3:64" x14ac:dyDescent="0.25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</row>
    <row r="1435" spans="3:64" x14ac:dyDescent="0.25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</row>
    <row r="1436" spans="3:64" x14ac:dyDescent="0.25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</row>
    <row r="1437" spans="3:64" x14ac:dyDescent="0.25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</row>
    <row r="1438" spans="3:64" x14ac:dyDescent="0.25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</row>
    <row r="1439" spans="3:64" x14ac:dyDescent="0.25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</row>
    <row r="1440" spans="3:64" x14ac:dyDescent="0.25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</row>
    <row r="1441" spans="3:64" x14ac:dyDescent="0.25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</row>
    <row r="1442" spans="3:64" x14ac:dyDescent="0.25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</row>
    <row r="1443" spans="3:64" x14ac:dyDescent="0.25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</row>
    <row r="1444" spans="3:64" x14ac:dyDescent="0.25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</row>
    <row r="1445" spans="3:64" x14ac:dyDescent="0.25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</row>
    <row r="1446" spans="3:64" x14ac:dyDescent="0.25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</row>
    <row r="1447" spans="3:64" x14ac:dyDescent="0.25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</row>
    <row r="1448" spans="3:64" x14ac:dyDescent="0.25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</row>
    <row r="1449" spans="3:64" x14ac:dyDescent="0.25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</row>
    <row r="1450" spans="3:64" x14ac:dyDescent="0.25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</row>
    <row r="1451" spans="3:64" x14ac:dyDescent="0.25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</row>
    <row r="1452" spans="3:64" x14ac:dyDescent="0.25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</row>
    <row r="1453" spans="3:64" x14ac:dyDescent="0.25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</row>
    <row r="1454" spans="3:64" x14ac:dyDescent="0.25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</row>
    <row r="1455" spans="3:64" x14ac:dyDescent="0.25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</row>
    <row r="1456" spans="3:64" x14ac:dyDescent="0.25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</row>
    <row r="1457" spans="3:64" x14ac:dyDescent="0.25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</row>
    <row r="1458" spans="3:64" x14ac:dyDescent="0.25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</row>
    <row r="1459" spans="3:64" x14ac:dyDescent="0.25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</row>
    <row r="1460" spans="3:64" x14ac:dyDescent="0.25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</row>
    <row r="1461" spans="3:64" x14ac:dyDescent="0.25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</row>
    <row r="1462" spans="3:64" x14ac:dyDescent="0.25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</row>
    <row r="1463" spans="3:64" x14ac:dyDescent="0.25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</row>
    <row r="1464" spans="3:64" x14ac:dyDescent="0.25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</row>
    <row r="1465" spans="3:64" x14ac:dyDescent="0.25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</row>
    <row r="1466" spans="3:64" x14ac:dyDescent="0.25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</row>
    <row r="1467" spans="3:64" x14ac:dyDescent="0.25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</row>
    <row r="1468" spans="3:64" x14ac:dyDescent="0.25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</row>
    <row r="1469" spans="3:64" x14ac:dyDescent="0.25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</row>
    <row r="1470" spans="3:64" x14ac:dyDescent="0.25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</row>
    <row r="1471" spans="3:64" x14ac:dyDescent="0.25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</row>
    <row r="1472" spans="3:64" x14ac:dyDescent="0.25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</row>
    <row r="1473" spans="3:64" x14ac:dyDescent="0.25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</row>
    <row r="1474" spans="3:64" x14ac:dyDescent="0.25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</row>
    <row r="1475" spans="3:64" x14ac:dyDescent="0.25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</row>
    <row r="1476" spans="3:64" x14ac:dyDescent="0.25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</row>
    <row r="1477" spans="3:64" x14ac:dyDescent="0.25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</row>
    <row r="1478" spans="3:64" x14ac:dyDescent="0.25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</row>
    <row r="1479" spans="3:64" x14ac:dyDescent="0.25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</row>
    <row r="1480" spans="3:64" x14ac:dyDescent="0.25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</row>
    <row r="1481" spans="3:64" x14ac:dyDescent="0.25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Gauthier</dc:creator>
  <cp:lastModifiedBy>Tandem Energy Services</cp:lastModifiedBy>
  <dcterms:created xsi:type="dcterms:W3CDTF">2024-06-03T01:31:18Z</dcterms:created>
  <dcterms:modified xsi:type="dcterms:W3CDTF">2024-07-05T15:18:28Z</dcterms:modified>
</cp:coreProperties>
</file>